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825" windowWidth="20730" windowHeight="8370" activeTab="3"/>
  </bookViews>
  <sheets>
    <sheet name="Доходы" sheetId="5" r:id="rId1"/>
    <sheet name="Ведомственная" sheetId="1" r:id="rId2"/>
    <sheet name="Раздел, подраздел" sheetId="3" r:id="rId3"/>
    <sheet name="Источн" sheetId="4" r:id="rId4"/>
  </sheets>
  <definedNames>
    <definedName name="_xlnm.Print_Titles" localSheetId="1">Ведомственная!$8:$9</definedName>
    <definedName name="_xlnm.Print_Titles" localSheetId="0">Доходы!$9:$10</definedName>
    <definedName name="_xlnm.Print_Titles" localSheetId="2">'Раздел, подраздел'!$8:$8</definedName>
    <definedName name="_xlnm.Print_Area" localSheetId="1">Ведомственная!$A$1:$H$1363</definedName>
    <definedName name="_xlnm.Print_Area" localSheetId="0">Доходы!$A$1:$C$143</definedName>
  </definedNames>
  <calcPr calcId="145621"/>
</workbook>
</file>

<file path=xl/calcChain.xml><?xml version="1.0" encoding="utf-8"?>
<calcChain xmlns="http://schemas.openxmlformats.org/spreadsheetml/2006/main">
  <c r="C13" i="4" l="1"/>
  <c r="C12" i="4" s="1"/>
  <c r="C11" i="5" l="1"/>
  <c r="H1278" i="1" l="1"/>
  <c r="IJ89" i="5" l="1"/>
  <c r="H1102" i="1"/>
  <c r="G1102" i="1"/>
  <c r="H1098" i="1"/>
  <c r="G1098" i="1"/>
  <c r="H1018" i="1"/>
  <c r="H995" i="1"/>
  <c r="H969" i="1"/>
  <c r="H968" i="1" s="1"/>
  <c r="H967" i="1" s="1"/>
  <c r="H966" i="1" s="1"/>
  <c r="H864" i="1"/>
  <c r="H606" i="1" l="1"/>
  <c r="G606" i="1"/>
  <c r="G603" i="1" s="1"/>
  <c r="G602" i="1" s="1"/>
  <c r="H604" i="1"/>
  <c r="H743" i="1"/>
  <c r="H603" i="1" l="1"/>
  <c r="H602" i="1" s="1"/>
  <c r="H678" i="1"/>
  <c r="H614" i="1" l="1"/>
  <c r="H306" i="1"/>
  <c r="H145" i="1"/>
  <c r="H117" i="1"/>
  <c r="H459" i="1"/>
  <c r="H420" i="1"/>
  <c r="H419" i="1" s="1"/>
  <c r="H364" i="1"/>
  <c r="H354" i="1"/>
  <c r="H345" i="1"/>
  <c r="H266" i="1"/>
  <c r="H211" i="1"/>
  <c r="H210" i="1" s="1"/>
  <c r="H203" i="1"/>
  <c r="H202" i="1" s="1"/>
  <c r="H199" i="1"/>
  <c r="H155" i="1"/>
  <c r="H840" i="1" l="1"/>
  <c r="G840" i="1"/>
  <c r="H842" i="1"/>
  <c r="G842" i="1"/>
  <c r="H846" i="1"/>
  <c r="G846" i="1"/>
  <c r="H848" i="1"/>
  <c r="G848" i="1"/>
  <c r="H855" i="1"/>
  <c r="G855" i="1"/>
  <c r="H866" i="1"/>
  <c r="G866" i="1"/>
  <c r="H882" i="1"/>
  <c r="G882" i="1"/>
  <c r="H884" i="1"/>
  <c r="G884" i="1"/>
  <c r="G1366" i="1" l="1"/>
  <c r="G378" i="1"/>
  <c r="G217" i="1" l="1"/>
  <c r="G209" i="1"/>
  <c r="G147" i="1" l="1"/>
  <c r="G146" i="1"/>
  <c r="H1306" i="1"/>
  <c r="H1305" i="1" s="1"/>
  <c r="G1306" i="1"/>
  <c r="G1305" i="1" s="1"/>
  <c r="G145" i="1" l="1"/>
  <c r="H1041" i="1" l="1"/>
  <c r="H1040" i="1" s="1"/>
  <c r="G1041" i="1"/>
  <c r="G1040" i="1" s="1"/>
  <c r="G969" i="1"/>
  <c r="H901" i="1" l="1"/>
  <c r="G901" i="1"/>
  <c r="G551" i="1"/>
  <c r="E55" i="3" l="1"/>
  <c r="E54" i="3" s="1"/>
  <c r="D55" i="3"/>
  <c r="D54" i="3" s="1"/>
  <c r="H555" i="1"/>
  <c r="H554" i="1" s="1"/>
  <c r="H553" i="1" s="1"/>
  <c r="H552" i="1" s="1"/>
  <c r="G555" i="1"/>
  <c r="G554" i="1" s="1"/>
  <c r="G553" i="1" s="1"/>
  <c r="G552" i="1" s="1"/>
  <c r="H33" i="1"/>
  <c r="H32" i="1" s="1"/>
  <c r="H31" i="1" s="1"/>
  <c r="G33" i="1"/>
  <c r="G32" i="1" s="1"/>
  <c r="G31" i="1" s="1"/>
  <c r="G30" i="1" s="1"/>
  <c r="G94" i="1" l="1"/>
  <c r="H424" i="1" l="1"/>
  <c r="H423" i="1" s="1"/>
  <c r="H422" i="1" s="1"/>
  <c r="G424" i="1"/>
  <c r="G423" i="1" s="1"/>
  <c r="G422" i="1" s="1"/>
  <c r="H427" i="1"/>
  <c r="H426" i="1" s="1"/>
  <c r="G427" i="1"/>
  <c r="G426" i="1" s="1"/>
  <c r="H993" i="1" l="1"/>
  <c r="G993" i="1"/>
  <c r="G1037" i="1"/>
  <c r="G1168" i="1"/>
  <c r="G1033" i="1"/>
  <c r="G938" i="1"/>
  <c r="G345" i="1"/>
  <c r="G678" i="1" l="1"/>
  <c r="G1352" i="1"/>
  <c r="G1215" i="1"/>
  <c r="G1207" i="1"/>
  <c r="G1147" i="1"/>
  <c r="G394" i="1"/>
  <c r="G351" i="1"/>
  <c r="G198" i="1"/>
  <c r="G137" i="1"/>
  <c r="G237" i="1" l="1"/>
  <c r="G420" i="1"/>
  <c r="G419" i="1" s="1"/>
  <c r="H1094" i="1" l="1"/>
  <c r="H1093" i="1" s="1"/>
  <c r="G1094" i="1"/>
  <c r="G1093" i="1" s="1"/>
  <c r="H1091" i="1"/>
  <c r="G1091" i="1"/>
  <c r="H1111" i="1"/>
  <c r="G1111" i="1"/>
  <c r="G995" i="1"/>
  <c r="H933" i="1"/>
  <c r="G933" i="1"/>
  <c r="H1090" i="1" l="1"/>
  <c r="H1089" i="1" s="1"/>
  <c r="H1088" i="1" s="1"/>
  <c r="G1090" i="1"/>
  <c r="G1089" i="1" s="1"/>
  <c r="G1088" i="1" s="1"/>
  <c r="H859" i="1"/>
  <c r="G859" i="1"/>
  <c r="H887" i="1"/>
  <c r="G887" i="1"/>
  <c r="H745" i="1"/>
  <c r="H742" i="1" s="1"/>
  <c r="G745" i="1"/>
  <c r="G742" i="1" s="1"/>
  <c r="G614" i="1"/>
  <c r="G189" i="1"/>
  <c r="G464" i="1" l="1"/>
  <c r="G97" i="1" l="1"/>
  <c r="H195" i="1" l="1"/>
  <c r="H197" i="1"/>
  <c r="H566" i="1" l="1"/>
  <c r="G566" i="1"/>
  <c r="H564" i="1"/>
  <c r="G564" i="1"/>
  <c r="H562" i="1"/>
  <c r="G562" i="1"/>
  <c r="H560" i="1"/>
  <c r="G560" i="1"/>
  <c r="H559" i="1" l="1"/>
  <c r="G559" i="1"/>
  <c r="H1326" i="1" l="1"/>
  <c r="G1326" i="1"/>
  <c r="H1324" i="1"/>
  <c r="G1324" i="1"/>
  <c r="H1193" i="1"/>
  <c r="H1192" i="1" s="1"/>
  <c r="G1193" i="1"/>
  <c r="G1192" i="1" s="1"/>
  <c r="G1323" i="1" l="1"/>
  <c r="H1323" i="1"/>
  <c r="H1073" i="1" l="1"/>
  <c r="H1072" i="1" s="1"/>
  <c r="G1073" i="1"/>
  <c r="G1072" i="1" s="1"/>
  <c r="H1020" i="1"/>
  <c r="H1017" i="1" s="1"/>
  <c r="G1020" i="1"/>
  <c r="G1018" i="1"/>
  <c r="H1009" i="1"/>
  <c r="G1009" i="1"/>
  <c r="H1004" i="1"/>
  <c r="G1004" i="1"/>
  <c r="H998" i="1"/>
  <c r="G998" i="1"/>
  <c r="G981" i="1"/>
  <c r="H975" i="1"/>
  <c r="G975" i="1"/>
  <c r="G1017" i="1" l="1"/>
  <c r="H927" i="1" l="1"/>
  <c r="H926" i="1" s="1"/>
  <c r="G927" i="1"/>
  <c r="G926" i="1" s="1"/>
  <c r="H918" i="1"/>
  <c r="G918" i="1"/>
  <c r="H363" i="1" l="1"/>
  <c r="G364" i="1"/>
  <c r="G363" i="1" s="1"/>
  <c r="G354" i="1"/>
  <c r="G211" i="1"/>
  <c r="G210" i="1" s="1"/>
  <c r="H417" i="1" l="1"/>
  <c r="H416" i="1" s="1"/>
  <c r="H430" i="1"/>
  <c r="H429" i="1" s="1"/>
  <c r="H545" i="1"/>
  <c r="H544" i="1" s="1"/>
  <c r="H543" i="1" s="1"/>
  <c r="G545" i="1"/>
  <c r="G544" i="1" s="1"/>
  <c r="G543" i="1" s="1"/>
  <c r="H415" i="1" l="1"/>
  <c r="E37" i="3" s="1"/>
  <c r="G417" i="1"/>
  <c r="G416" i="1" s="1"/>
  <c r="G430" i="1"/>
  <c r="G429" i="1" s="1"/>
  <c r="G415" i="1" l="1"/>
  <c r="D37" i="3" s="1"/>
  <c r="G466" i="1"/>
  <c r="H116" i="1" l="1"/>
  <c r="G117" i="1"/>
  <c r="G116" i="1" s="1"/>
  <c r="G266" i="1"/>
  <c r="G155" i="1"/>
  <c r="H248" i="1"/>
  <c r="G248" i="1"/>
  <c r="H250" i="1"/>
  <c r="G250" i="1"/>
  <c r="H305" i="1"/>
  <c r="G306" i="1"/>
  <c r="G305" i="1" s="1"/>
  <c r="H194" i="1"/>
  <c r="H193" i="1" s="1"/>
  <c r="G199" i="1"/>
  <c r="G195" i="1"/>
  <c r="H122" i="1"/>
  <c r="G122" i="1"/>
  <c r="H740" i="1" l="1"/>
  <c r="G740" i="1"/>
  <c r="H738" i="1"/>
  <c r="G738" i="1"/>
  <c r="G737" i="1" l="1"/>
  <c r="H737" i="1"/>
  <c r="G459" i="1"/>
  <c r="G222" i="1" l="1"/>
  <c r="G337" i="1" l="1"/>
  <c r="H1218" i="1"/>
  <c r="H1217" i="1" s="1"/>
  <c r="G1218" i="1"/>
  <c r="G1217" i="1" s="1"/>
  <c r="H1216" i="1" l="1"/>
  <c r="G1216" i="1"/>
  <c r="G197" i="1" l="1"/>
  <c r="G194" i="1" l="1"/>
  <c r="G193" i="1" s="1"/>
  <c r="H861" i="1"/>
  <c r="G861" i="1"/>
  <c r="G864" i="1" l="1"/>
  <c r="G203" i="1" l="1"/>
  <c r="G202" i="1" s="1"/>
  <c r="H779" i="1" l="1"/>
  <c r="G779" i="1"/>
  <c r="H1359" i="1" l="1"/>
  <c r="G1359" i="1"/>
  <c r="H361" i="1" l="1"/>
  <c r="G361" i="1"/>
  <c r="G331" i="1"/>
  <c r="G413" i="1"/>
  <c r="G412" i="1" s="1"/>
  <c r="G411" i="1" s="1"/>
  <c r="H413" i="1"/>
  <c r="H412" i="1" s="1"/>
  <c r="H411" i="1" s="1"/>
  <c r="G281" i="1" l="1"/>
  <c r="H278" i="1"/>
  <c r="G278" i="1"/>
  <c r="H1050" i="1" l="1"/>
  <c r="H1049" i="1" s="1"/>
  <c r="G1050" i="1"/>
  <c r="G1049" i="1" s="1"/>
  <c r="H1045" i="1"/>
  <c r="G1045" i="1"/>
  <c r="H880" i="1" l="1"/>
  <c r="G880" i="1"/>
  <c r="G124" i="1" l="1"/>
  <c r="H124" i="1"/>
  <c r="H120" i="1" l="1"/>
  <c r="H119" i="1" s="1"/>
  <c r="G120" i="1"/>
  <c r="G119" i="1" s="1"/>
  <c r="H1137" i="1" l="1"/>
  <c r="G1138" i="1"/>
  <c r="G1137" i="1" s="1"/>
  <c r="G492" i="1" l="1"/>
  <c r="G491" i="1" s="1"/>
  <c r="G490" i="1" s="1"/>
  <c r="H114" i="1" l="1"/>
  <c r="H113" i="1" s="1"/>
  <c r="H112" i="1" s="1"/>
  <c r="G114" i="1"/>
  <c r="G113" i="1" s="1"/>
  <c r="G112" i="1" s="1"/>
  <c r="H857" i="1" l="1"/>
  <c r="H854" i="1" s="1"/>
  <c r="G857" i="1"/>
  <c r="G854" i="1" s="1"/>
  <c r="H878" i="1" l="1"/>
  <c r="H877" i="1" s="1"/>
  <c r="H876" i="1" s="1"/>
  <c r="G878" i="1"/>
  <c r="G877" i="1" s="1"/>
  <c r="G876" i="1" s="1"/>
  <c r="H871" i="1"/>
  <c r="H870" i="1" s="1"/>
  <c r="H868" i="1"/>
  <c r="H853" i="1" s="1"/>
  <c r="G868" i="1"/>
  <c r="G853" i="1" s="1"/>
  <c r="H850" i="1"/>
  <c r="G850" i="1"/>
  <c r="H844" i="1"/>
  <c r="G844" i="1"/>
  <c r="H839" i="1"/>
  <c r="H838" i="1" s="1"/>
  <c r="H837" i="1" s="1"/>
  <c r="G839" i="1"/>
  <c r="G838" i="1" s="1"/>
  <c r="G837" i="1" s="1"/>
  <c r="H852" i="1" l="1"/>
  <c r="H836" i="1" s="1"/>
  <c r="H886" i="1"/>
  <c r="H875" i="1" s="1"/>
  <c r="H874" i="1" s="1"/>
  <c r="H873" i="1" s="1"/>
  <c r="G886" i="1"/>
  <c r="G875" i="1" s="1"/>
  <c r="G874" i="1" s="1"/>
  <c r="G873" i="1" s="1"/>
  <c r="G823" i="1"/>
  <c r="G822" i="1" s="1"/>
  <c r="G871" i="1"/>
  <c r="G870" i="1" s="1"/>
  <c r="G852" i="1" s="1"/>
  <c r="G801" i="1"/>
  <c r="G800" i="1" s="1"/>
  <c r="G817" i="1"/>
  <c r="H817" i="1"/>
  <c r="H816" i="1" s="1"/>
  <c r="H801" i="1"/>
  <c r="H800" i="1" s="1"/>
  <c r="G836" i="1" l="1"/>
  <c r="H1140" i="1" l="1"/>
  <c r="G1140" i="1"/>
  <c r="H1164" i="1"/>
  <c r="H1163" i="1" s="1"/>
  <c r="G1164" i="1"/>
  <c r="G1163" i="1" s="1"/>
  <c r="H1156" i="1"/>
  <c r="G1156" i="1"/>
  <c r="H1086" i="1"/>
  <c r="H1085" i="1" s="1"/>
  <c r="G1086" i="1"/>
  <c r="G1085" i="1" s="1"/>
  <c r="H1079" i="1"/>
  <c r="H1078" i="1" s="1"/>
  <c r="G1079" i="1"/>
  <c r="G1078" i="1" s="1"/>
  <c r="H1061" i="1"/>
  <c r="H1060" i="1" s="1"/>
  <c r="H1059" i="1" s="1"/>
  <c r="G1061" i="1"/>
  <c r="G1060" i="1" s="1"/>
  <c r="G1059" i="1" s="1"/>
  <c r="H1057" i="1"/>
  <c r="H1054" i="1" s="1"/>
  <c r="G1057" i="1"/>
  <c r="G1054" i="1" s="1"/>
  <c r="H1006" i="1"/>
  <c r="G1006" i="1"/>
  <c r="G1001" i="1"/>
  <c r="H990" i="1"/>
  <c r="G990" i="1"/>
  <c r="H981" i="1"/>
  <c r="H980" i="1" s="1"/>
  <c r="G980" i="1"/>
  <c r="H960" i="1"/>
  <c r="H957" i="1" s="1"/>
  <c r="G960" i="1"/>
  <c r="G957" i="1" s="1"/>
  <c r="G968" i="1"/>
  <c r="G967" i="1" s="1"/>
  <c r="G966" i="1" s="1"/>
  <c r="H964" i="1"/>
  <c r="H963" i="1" s="1"/>
  <c r="H962" i="1" s="1"/>
  <c r="G964" i="1"/>
  <c r="G963" i="1" s="1"/>
  <c r="G962" i="1" s="1"/>
  <c r="G1084" i="1" l="1"/>
  <c r="H1084" i="1"/>
  <c r="G1053" i="1"/>
  <c r="H1053" i="1"/>
  <c r="H1001" i="1"/>
  <c r="H956" i="1"/>
  <c r="G956" i="1"/>
  <c r="H915" i="1" l="1"/>
  <c r="G915" i="1"/>
  <c r="H766" i="1" l="1"/>
  <c r="H765" i="1" s="1"/>
  <c r="H764" i="1" s="1"/>
  <c r="H333" i="1" l="1"/>
  <c r="H331" i="1" s="1"/>
  <c r="H1297" i="1"/>
  <c r="H1296" i="1" s="1"/>
  <c r="H550" i="1" l="1"/>
  <c r="H549" i="1" s="1"/>
  <c r="H548" i="1" s="1"/>
  <c r="H547" i="1" s="1"/>
  <c r="H541" i="1"/>
  <c r="H540" i="1" s="1"/>
  <c r="H537" i="1"/>
  <c r="H535" i="1"/>
  <c r="H532" i="1"/>
  <c r="H528" i="1"/>
  <c r="H527" i="1" s="1"/>
  <c r="H526" i="1" s="1"/>
  <c r="H523" i="1"/>
  <c r="H522" i="1" s="1"/>
  <c r="H521" i="1" s="1"/>
  <c r="H531" i="1" l="1"/>
  <c r="H530" i="1" s="1"/>
  <c r="H520" i="1" s="1"/>
  <c r="H519" i="1" s="1"/>
  <c r="H51" i="1" l="1"/>
  <c r="H49" i="1"/>
  <c r="H46" i="1"/>
  <c r="H42" i="1"/>
  <c r="H39" i="1"/>
  <c r="H38" i="1" l="1"/>
  <c r="H37" i="1" s="1"/>
  <c r="H45" i="1"/>
  <c r="H44" i="1" s="1"/>
  <c r="H36" i="1" l="1"/>
  <c r="H35" i="1" s="1"/>
  <c r="H1358" i="1" l="1"/>
  <c r="H1357" i="1" s="1"/>
  <c r="H1356" i="1" s="1"/>
  <c r="H1355" i="1" s="1"/>
  <c r="H1351" i="1"/>
  <c r="H1350" i="1" s="1"/>
  <c r="H1348" i="1"/>
  <c r="H1345" i="1"/>
  <c r="H1342" i="1"/>
  <c r="H1341" i="1" s="1"/>
  <c r="H1339" i="1"/>
  <c r="H1338" i="1" s="1"/>
  <c r="H1336" i="1"/>
  <c r="H1335" i="1" s="1"/>
  <c r="H1331" i="1"/>
  <c r="H1329" i="1"/>
  <c r="H1319" i="1"/>
  <c r="H1318" i="1" s="1"/>
  <c r="H1315" i="1"/>
  <c r="H1314" i="1" s="1"/>
  <c r="H1313" i="1" s="1"/>
  <c r="H1311" i="1"/>
  <c r="H1310" i="1" s="1"/>
  <c r="H1302" i="1"/>
  <c r="H1301" i="1" s="1"/>
  <c r="H1300" i="1" s="1"/>
  <c r="H1299" i="1" s="1"/>
  <c r="H1294" i="1"/>
  <c r="H1292" i="1"/>
  <c r="H1289" i="1"/>
  <c r="H1288" i="1" s="1"/>
  <c r="H1286" i="1"/>
  <c r="H1282" i="1"/>
  <c r="H1280" i="1"/>
  <c r="H1277" i="1" s="1"/>
  <c r="H1274" i="1"/>
  <c r="H1268" i="1"/>
  <c r="H1262" i="1"/>
  <c r="H1259" i="1"/>
  <c r="H1258" i="1" s="1"/>
  <c r="H1257" i="1" s="1"/>
  <c r="H1255" i="1"/>
  <c r="H1250" i="1"/>
  <c r="H1246" i="1"/>
  <c r="H1245" i="1" s="1"/>
  <c r="H1242" i="1"/>
  <c r="H1241" i="1" s="1"/>
  <c r="H1237" i="1"/>
  <c r="H1236" i="1" s="1"/>
  <c r="H1235" i="1" s="1"/>
  <c r="H1234" i="1" s="1"/>
  <c r="H1233" i="1" s="1"/>
  <c r="H1231" i="1"/>
  <c r="H1230" i="1" s="1"/>
  <c r="H1228" i="1"/>
  <c r="H1225" i="1"/>
  <c r="H1223" i="1"/>
  <c r="H1214" i="1"/>
  <c r="H1206" i="1"/>
  <c r="H1205" i="1" s="1"/>
  <c r="H1204" i="1" s="1"/>
  <c r="H1203" i="1" s="1"/>
  <c r="H1202" i="1" s="1"/>
  <c r="H1201" i="1" s="1"/>
  <c r="H1199" i="1"/>
  <c r="H1197" i="1" s="1"/>
  <c r="H1196" i="1" s="1"/>
  <c r="H1195" i="1" s="1"/>
  <c r="H1190" i="1"/>
  <c r="H1188" i="1" s="1"/>
  <c r="H1185" i="1"/>
  <c r="H1184" i="1" s="1"/>
  <c r="H1183" i="1" s="1"/>
  <c r="H1175" i="1"/>
  <c r="H1174" i="1" s="1"/>
  <c r="H1173" i="1" s="1"/>
  <c r="H1179" i="1"/>
  <c r="H1178" i="1" s="1"/>
  <c r="H1177" i="1" s="1"/>
  <c r="H1167" i="1"/>
  <c r="H1166" i="1" s="1"/>
  <c r="H1160" i="1"/>
  <c r="H1158" i="1"/>
  <c r="H1153" i="1"/>
  <c r="H1150" i="1"/>
  <c r="H1149" i="1" s="1"/>
  <c r="H1146" i="1"/>
  <c r="H1143" i="1"/>
  <c r="H1130" i="1"/>
  <c r="H1129" i="1" s="1"/>
  <c r="H1127" i="1"/>
  <c r="H1126" i="1" s="1"/>
  <c r="H1122" i="1"/>
  <c r="H1117" i="1"/>
  <c r="H1108" i="1"/>
  <c r="H1107" i="1" s="1"/>
  <c r="H1106" i="1" s="1"/>
  <c r="H1101" i="1"/>
  <c r="H1097" i="1"/>
  <c r="H1082" i="1"/>
  <c r="H1081" i="1" s="1"/>
  <c r="H1070" i="1"/>
  <c r="H1069" i="1" s="1"/>
  <c r="H1067" i="1"/>
  <c r="H1066" i="1" s="1"/>
  <c r="H1047" i="1"/>
  <c r="H1044" i="1" s="1"/>
  <c r="H1036" i="1"/>
  <c r="H1032" i="1"/>
  <c r="H1029" i="1"/>
  <c r="H1026" i="1"/>
  <c r="H1023" i="1"/>
  <c r="H1022" i="1" s="1"/>
  <c r="H1016" i="1" s="1"/>
  <c r="H1014" i="1"/>
  <c r="H1012" i="1"/>
  <c r="H986" i="1"/>
  <c r="H985" i="1" s="1"/>
  <c r="H979" i="1"/>
  <c r="H977" i="1"/>
  <c r="H974" i="1" s="1"/>
  <c r="H954" i="1"/>
  <c r="H952" i="1"/>
  <c r="H950" i="1"/>
  <c r="H946" i="1"/>
  <c r="H944" i="1"/>
  <c r="H941" i="1"/>
  <c r="H937" i="1"/>
  <c r="H930" i="1"/>
  <c r="H929" i="1" s="1"/>
  <c r="H925" i="1" s="1"/>
  <c r="H923" i="1"/>
  <c r="H921" i="1"/>
  <c r="H911" i="1"/>
  <c r="H910" i="1" s="1"/>
  <c r="H899" i="1"/>
  <c r="H896" i="1"/>
  <c r="H893" i="1"/>
  <c r="H833" i="1"/>
  <c r="H832" i="1" s="1"/>
  <c r="H830" i="1"/>
  <c r="H829" i="1" s="1"/>
  <c r="H827" i="1"/>
  <c r="H826" i="1" s="1"/>
  <c r="H814" i="1"/>
  <c r="H813" i="1" s="1"/>
  <c r="H811" i="1"/>
  <c r="H810" i="1" s="1"/>
  <c r="H807" i="1"/>
  <c r="H806" i="1" s="1"/>
  <c r="H794" i="1"/>
  <c r="H793" i="1" s="1"/>
  <c r="H792" i="1" s="1"/>
  <c r="H791" i="1" s="1"/>
  <c r="H790" i="1" s="1"/>
  <c r="H789" i="1" s="1"/>
  <c r="H787" i="1"/>
  <c r="H786" i="1" s="1"/>
  <c r="H785" i="1" s="1"/>
  <c r="H784" i="1" s="1"/>
  <c r="H783" i="1" s="1"/>
  <c r="H782" i="1" s="1"/>
  <c r="H776" i="1"/>
  <c r="H774" i="1"/>
  <c r="H772" i="1"/>
  <c r="H769" i="1"/>
  <c r="H759" i="1"/>
  <c r="H758" i="1" s="1"/>
  <c r="H755" i="1"/>
  <c r="H754" i="1" s="1"/>
  <c r="H753" i="1" s="1"/>
  <c r="H750" i="1"/>
  <c r="H749" i="1" s="1"/>
  <c r="H735" i="1"/>
  <c r="H734" i="1" s="1"/>
  <c r="H733" i="1" s="1"/>
  <c r="H732" i="1" s="1"/>
  <c r="H731" i="1" s="1"/>
  <c r="H728" i="1"/>
  <c r="H727" i="1" s="1"/>
  <c r="H724" i="1"/>
  <c r="H721" i="1"/>
  <c r="H718" i="1"/>
  <c r="H713" i="1"/>
  <c r="H708" i="1"/>
  <c r="H707" i="1" s="1"/>
  <c r="H706" i="1" s="1"/>
  <c r="H704" i="1"/>
  <c r="H703" i="1" s="1"/>
  <c r="H702" i="1" s="1"/>
  <c r="H701" i="1" s="1"/>
  <c r="H699" i="1"/>
  <c r="H698" i="1" s="1"/>
  <c r="H697" i="1" s="1"/>
  <c r="H694" i="1"/>
  <c r="H693" i="1" s="1"/>
  <c r="H691" i="1"/>
  <c r="H690" i="1" s="1"/>
  <c r="H686" i="1"/>
  <c r="H685" i="1" s="1"/>
  <c r="H684" i="1" s="1"/>
  <c r="H681" i="1"/>
  <c r="H680" i="1" s="1"/>
  <c r="H676" i="1"/>
  <c r="H674" i="1"/>
  <c r="H672" i="1"/>
  <c r="H665" i="1"/>
  <c r="H662" i="1"/>
  <c r="H659" i="1"/>
  <c r="H656" i="1"/>
  <c r="H653" i="1"/>
  <c r="H650" i="1"/>
  <c r="H647" i="1"/>
  <c r="H644" i="1"/>
  <c r="H641" i="1"/>
  <c r="H638" i="1"/>
  <c r="H635" i="1"/>
  <c r="H632" i="1"/>
  <c r="H629" i="1"/>
  <c r="H626" i="1"/>
  <c r="H623" i="1"/>
  <c r="H620" i="1"/>
  <c r="H617" i="1"/>
  <c r="H611" i="1"/>
  <c r="H610" i="1" s="1"/>
  <c r="H600" i="1"/>
  <c r="H599" i="1" s="1"/>
  <c r="H598" i="1" s="1"/>
  <c r="H595" i="1"/>
  <c r="H594" i="1" s="1"/>
  <c r="H593" i="1" s="1"/>
  <c r="H592" i="1" s="1"/>
  <c r="H586" i="1"/>
  <c r="H585" i="1" s="1"/>
  <c r="H584" i="1" s="1"/>
  <c r="H581" i="1"/>
  <c r="H580" i="1" s="1"/>
  <c r="H579" i="1" s="1"/>
  <c r="H578" i="1" s="1"/>
  <c r="H577" i="1" s="1"/>
  <c r="H576" i="1" s="1"/>
  <c r="E44" i="3" s="1"/>
  <c r="H572" i="1"/>
  <c r="H571" i="1" s="1"/>
  <c r="H570" i="1" s="1"/>
  <c r="H569" i="1" s="1"/>
  <c r="H568" i="1" s="1"/>
  <c r="H558" i="1" s="1"/>
  <c r="H517" i="1"/>
  <c r="H516" i="1" s="1"/>
  <c r="H515" i="1" s="1"/>
  <c r="H513" i="1"/>
  <c r="H511" i="1"/>
  <c r="H507" i="1"/>
  <c r="H506" i="1" s="1"/>
  <c r="H504" i="1"/>
  <c r="H503" i="1" s="1"/>
  <c r="H502" i="1" s="1"/>
  <c r="H498" i="1"/>
  <c r="H496" i="1"/>
  <c r="H488" i="1"/>
  <c r="H487" i="1" s="1"/>
  <c r="H483" i="1"/>
  <c r="H482" i="1" s="1"/>
  <c r="H480" i="1"/>
  <c r="H479" i="1" s="1"/>
  <c r="H476" i="1"/>
  <c r="H474" i="1"/>
  <c r="H469" i="1"/>
  <c r="H468" i="1" s="1"/>
  <c r="H465" i="1"/>
  <c r="H463" i="1"/>
  <c r="H457" i="1"/>
  <c r="H456" i="1" s="1"/>
  <c r="H452" i="1"/>
  <c r="H451" i="1" s="1"/>
  <c r="H450" i="1" s="1"/>
  <c r="H448" i="1"/>
  <c r="H447" i="1" s="1"/>
  <c r="H445" i="1"/>
  <c r="H444" i="1" s="1"/>
  <c r="H443" i="1" s="1"/>
  <c r="H439" i="1"/>
  <c r="H438" i="1" s="1"/>
  <c r="H437" i="1" s="1"/>
  <c r="H436" i="1" s="1"/>
  <c r="H434" i="1"/>
  <c r="H433" i="1" s="1"/>
  <c r="H432" i="1" s="1"/>
  <c r="H410" i="1" s="1"/>
  <c r="H408" i="1"/>
  <c r="H406" i="1"/>
  <c r="H405" i="1" s="1"/>
  <c r="H402" i="1"/>
  <c r="H400" i="1"/>
  <c r="H393" i="1"/>
  <c r="H392" i="1" s="1"/>
  <c r="H391" i="1" s="1"/>
  <c r="H387" i="1"/>
  <c r="H386" i="1" s="1"/>
  <c r="H384" i="1"/>
  <c r="H383" i="1" s="1"/>
  <c r="H382" i="1" s="1"/>
  <c r="H380" i="1"/>
  <c r="H379" i="1" s="1"/>
  <c r="H377" i="1"/>
  <c r="H375" i="1" s="1"/>
  <c r="H372" i="1"/>
  <c r="H371" i="1" s="1"/>
  <c r="H367" i="1"/>
  <c r="H366" i="1" s="1"/>
  <c r="H359" i="1"/>
  <c r="H357" i="1"/>
  <c r="H352" i="1"/>
  <c r="H350" i="1"/>
  <c r="H348" i="1"/>
  <c r="H342" i="1"/>
  <c r="H338" i="1"/>
  <c r="H335" i="1" s="1"/>
  <c r="H336" i="1"/>
  <c r="H328" i="1"/>
  <c r="H327" i="1" s="1"/>
  <c r="H325" i="1"/>
  <c r="H323" i="1"/>
  <c r="H318" i="1"/>
  <c r="H317" i="1" s="1"/>
  <c r="H316" i="1" s="1"/>
  <c r="H315" i="1" s="1"/>
  <c r="H312" i="1"/>
  <c r="H311" i="1" s="1"/>
  <c r="H309" i="1"/>
  <c r="H308" i="1" s="1"/>
  <c r="H302" i="1"/>
  <c r="H301" i="1" s="1"/>
  <c r="H300" i="1" s="1"/>
  <c r="H298" i="1"/>
  <c r="H296" i="1"/>
  <c r="H294" i="1" s="1"/>
  <c r="H290" i="1"/>
  <c r="H289" i="1" s="1"/>
  <c r="H286" i="1"/>
  <c r="H285" i="1" s="1"/>
  <c r="H282" i="1"/>
  <c r="H280" i="1"/>
  <c r="H271" i="1"/>
  <c r="H270" i="1" s="1"/>
  <c r="H268" i="1"/>
  <c r="H265" i="1" s="1"/>
  <c r="H263" i="1"/>
  <c r="H262" i="1" s="1"/>
  <c r="H260" i="1"/>
  <c r="H259" i="1" s="1"/>
  <c r="H258" i="1" s="1"/>
  <c r="H256" i="1"/>
  <c r="H254" i="1"/>
  <c r="H243" i="1"/>
  <c r="H242" i="1" s="1"/>
  <c r="H241" i="1" s="1"/>
  <c r="H239" i="1"/>
  <c r="H238" i="1"/>
  <c r="H236" i="1"/>
  <c r="H233" i="1"/>
  <c r="H230" i="1"/>
  <c r="H229" i="1" s="1"/>
  <c r="H227" i="1"/>
  <c r="H226" i="1" s="1"/>
  <c r="H220" i="1"/>
  <c r="H218" i="1" s="1"/>
  <c r="H216" i="1"/>
  <c r="H214" i="1" s="1"/>
  <c r="H208" i="1"/>
  <c r="H206" i="1"/>
  <c r="H191" i="1"/>
  <c r="H189" i="1"/>
  <c r="H186" i="1"/>
  <c r="H181" i="1"/>
  <c r="H179" i="1"/>
  <c r="H178" i="1"/>
  <c r="H177" i="1" s="1"/>
  <c r="H175" i="1"/>
  <c r="H174" i="1" s="1"/>
  <c r="H173" i="1" s="1"/>
  <c r="H171" i="1"/>
  <c r="H170" i="1" s="1"/>
  <c r="H169" i="1" s="1"/>
  <c r="H165" i="1"/>
  <c r="H163" i="1"/>
  <c r="H161" i="1"/>
  <c r="H151" i="1"/>
  <c r="H144" i="1"/>
  <c r="H142" i="1"/>
  <c r="H141" i="1" s="1"/>
  <c r="H139" i="1"/>
  <c r="H138" i="1" s="1"/>
  <c r="H136" i="1"/>
  <c r="H134" i="1"/>
  <c r="H131" i="1"/>
  <c r="H130" i="1" s="1"/>
  <c r="H127" i="1"/>
  <c r="H126" i="1" s="1"/>
  <c r="H109" i="1"/>
  <c r="H108" i="1" s="1"/>
  <c r="H105" i="1"/>
  <c r="H104" i="1" s="1"/>
  <c r="H99" i="1"/>
  <c r="H97" i="1"/>
  <c r="H94" i="1"/>
  <c r="H91" i="1"/>
  <c r="H90" i="1" s="1"/>
  <c r="H87" i="1"/>
  <c r="H86" i="1" s="1"/>
  <c r="H85" i="1" s="1"/>
  <c r="E15" i="3" s="1"/>
  <c r="H83" i="1"/>
  <c r="H82" i="1" s="1"/>
  <c r="H81" i="1" s="1"/>
  <c r="E13" i="3" s="1"/>
  <c r="H78" i="1"/>
  <c r="H75" i="1"/>
  <c r="H74" i="1" s="1"/>
  <c r="H71" i="1"/>
  <c r="H70" i="1" s="1"/>
  <c r="H66" i="1"/>
  <c r="H65" i="1" s="1"/>
  <c r="H62" i="1"/>
  <c r="H61" i="1" s="1"/>
  <c r="H58" i="1"/>
  <c r="H57" i="1" s="1"/>
  <c r="H56" i="1" s="1"/>
  <c r="H26" i="1"/>
  <c r="H24" i="1"/>
  <c r="H21" i="1"/>
  <c r="H18" i="1"/>
  <c r="H14" i="1"/>
  <c r="E16" i="3"/>
  <c r="H341" i="1" l="1"/>
  <c r="H340" i="1" s="1"/>
  <c r="H205" i="1"/>
  <c r="H1065" i="1"/>
  <c r="H1064" i="1" s="1"/>
  <c r="H1063" i="1" s="1"/>
  <c r="H671" i="1"/>
  <c r="H670" i="1" s="1"/>
  <c r="H669" i="1" s="1"/>
  <c r="H1328" i="1"/>
  <c r="H1322" i="1" s="1"/>
  <c r="H1317" i="1" s="1"/>
  <c r="H347" i="1"/>
  <c r="H356" i="1"/>
  <c r="H150" i="1"/>
  <c r="H149" i="1" s="1"/>
  <c r="E19" i="3" s="1"/>
  <c r="H1267" i="1"/>
  <c r="H1266" i="1" s="1"/>
  <c r="H1222" i="1"/>
  <c r="H1254" i="1"/>
  <c r="H1285" i="1"/>
  <c r="H1227" i="1"/>
  <c r="H1261" i="1"/>
  <c r="H1273" i="1"/>
  <c r="H1272" i="1" s="1"/>
  <c r="H1249" i="1"/>
  <c r="H1248" i="1" s="1"/>
  <c r="H1244" i="1" s="1"/>
  <c r="H1213" i="1"/>
  <c r="H1212" i="1" s="1"/>
  <c r="H225" i="1"/>
  <c r="H768" i="1"/>
  <c r="H763" i="1" s="1"/>
  <c r="H277" i="1"/>
  <c r="H276" i="1" s="1"/>
  <c r="H275" i="1" s="1"/>
  <c r="H274" i="1" s="1"/>
  <c r="H1187" i="1"/>
  <c r="H1182" i="1" s="1"/>
  <c r="H1189" i="1"/>
  <c r="H455" i="1"/>
  <c r="H330" i="1"/>
  <c r="H1152" i="1"/>
  <c r="H835" i="1"/>
  <c r="H133" i="1"/>
  <c r="H293" i="1"/>
  <c r="H292" i="1" s="1"/>
  <c r="H284" i="1" s="1"/>
  <c r="E27" i="3" s="1"/>
  <c r="H495" i="1"/>
  <c r="H494" i="1" s="1"/>
  <c r="H486" i="1" s="1"/>
  <c r="H1011" i="1"/>
  <c r="H1291" i="1"/>
  <c r="H1309" i="1"/>
  <c r="H932" i="1"/>
  <c r="H1334" i="1"/>
  <c r="H1333" i="1" s="1"/>
  <c r="H188" i="1"/>
  <c r="H185" i="1" s="1"/>
  <c r="H252" i="1"/>
  <c r="H247" i="1" s="1"/>
  <c r="H374" i="1"/>
  <c r="H370" i="1" s="1"/>
  <c r="H369" i="1" s="1"/>
  <c r="E29" i="3" s="1"/>
  <c r="H399" i="1"/>
  <c r="H748" i="1"/>
  <c r="H1172" i="1"/>
  <c r="H591" i="1"/>
  <c r="H616" i="1"/>
  <c r="H609" i="1" s="1"/>
  <c r="H949" i="1"/>
  <c r="H948" i="1" s="1"/>
  <c r="H973" i="1"/>
  <c r="H1116" i="1"/>
  <c r="H1115" i="1" s="1"/>
  <c r="H1142" i="1"/>
  <c r="H1136" i="1" s="1"/>
  <c r="H809" i="1"/>
  <c r="H799" i="1" s="1"/>
  <c r="H689" i="1"/>
  <c r="H920" i="1"/>
  <c r="H462" i="1"/>
  <c r="H461" i="1" s="1"/>
  <c r="H510" i="1"/>
  <c r="H509" i="1" s="1"/>
  <c r="H501" i="1" s="1"/>
  <c r="H500" i="1" s="1"/>
  <c r="H712" i="1"/>
  <c r="H711" i="1" s="1"/>
  <c r="H710" i="1" s="1"/>
  <c r="H892" i="1"/>
  <c r="H1025" i="1"/>
  <c r="H1344" i="1"/>
  <c r="H473" i="1"/>
  <c r="H472" i="1" s="1"/>
  <c r="H471" i="1" s="1"/>
  <c r="H467" i="1" s="1"/>
  <c r="H442" i="1"/>
  <c r="H235" i="1"/>
  <c r="H232" i="1" s="1"/>
  <c r="H213" i="1"/>
  <c r="H160" i="1"/>
  <c r="H159" i="1" s="1"/>
  <c r="H158" i="1" s="1"/>
  <c r="H157" i="1" s="1"/>
  <c r="H93" i="1"/>
  <c r="E14" i="3"/>
  <c r="H20" i="1"/>
  <c r="H13" i="1"/>
  <c r="H12" i="1" s="1"/>
  <c r="E11" i="3" s="1"/>
  <c r="H60" i="1"/>
  <c r="E12" i="3" s="1"/>
  <c r="H103" i="1"/>
  <c r="E10" i="3"/>
  <c r="E31" i="3"/>
  <c r="H321" i="1"/>
  <c r="H320" i="1" s="1"/>
  <c r="H825" i="1"/>
  <c r="H478" i="1"/>
  <c r="H1198" i="1"/>
  <c r="H583" i="1" l="1"/>
  <c r="E45" i="3" s="1"/>
  <c r="H984" i="1"/>
  <c r="H983" i="1" s="1"/>
  <c r="H972" i="1" s="1"/>
  <c r="E35" i="3" s="1"/>
  <c r="H184" i="1"/>
  <c r="E22" i="3" s="1"/>
  <c r="H909" i="1"/>
  <c r="H908" i="1" s="1"/>
  <c r="H1253" i="1"/>
  <c r="H1221" i="1"/>
  <c r="H1220" i="1" s="1"/>
  <c r="H1211" i="1" s="1"/>
  <c r="H1210" i="1" s="1"/>
  <c r="H201" i="1"/>
  <c r="E23" i="3" s="1"/>
  <c r="H1284" i="1"/>
  <c r="H1276" i="1" s="1"/>
  <c r="H454" i="1"/>
  <c r="H441" i="1" s="1"/>
  <c r="H1135" i="1"/>
  <c r="H1134" i="1" s="1"/>
  <c r="E39" i="3" s="1"/>
  <c r="H89" i="1"/>
  <c r="H55" i="1" s="1"/>
  <c r="H891" i="1"/>
  <c r="H890" i="1" s="1"/>
  <c r="E53" i="3" s="1"/>
  <c r="H1171" i="1"/>
  <c r="H1105" i="1"/>
  <c r="H1096" i="1" s="1"/>
  <c r="E38" i="3" s="1"/>
  <c r="E51" i="3"/>
  <c r="H668" i="1"/>
  <c r="H608" i="1" s="1"/>
  <c r="H398" i="1"/>
  <c r="H397" i="1" s="1"/>
  <c r="E32" i="3" s="1"/>
  <c r="E30" i="3" s="1"/>
  <c r="H224" i="1"/>
  <c r="E24" i="3" s="1"/>
  <c r="E52" i="3"/>
  <c r="H747" i="1"/>
  <c r="H485" i="1"/>
  <c r="H11" i="1"/>
  <c r="H10" i="1" s="1"/>
  <c r="H1308" i="1"/>
  <c r="H314" i="1"/>
  <c r="E28" i="3" s="1"/>
  <c r="H148" i="1"/>
  <c r="E20" i="3"/>
  <c r="E18" i="3" s="1"/>
  <c r="E26" i="3"/>
  <c r="H1304" i="1" l="1"/>
  <c r="E42" i="3" s="1"/>
  <c r="H183" i="1"/>
  <c r="H1252" i="1"/>
  <c r="H1240" i="1" s="1"/>
  <c r="E36" i="3"/>
  <c r="H1209" i="1"/>
  <c r="E47" i="3"/>
  <c r="E48" i="3"/>
  <c r="H823" i="1"/>
  <c r="H822" i="1" s="1"/>
  <c r="H821" i="1" s="1"/>
  <c r="H798" i="1" s="1"/>
  <c r="H797" i="1" s="1"/>
  <c r="E50" i="3" s="1"/>
  <c r="E49" i="3" s="1"/>
  <c r="E21" i="3"/>
  <c r="H390" i="1"/>
  <c r="H575" i="1"/>
  <c r="H557" i="1" s="1"/>
  <c r="H907" i="1"/>
  <c r="E46" i="3"/>
  <c r="E17" i="3"/>
  <c r="E9" i="3" s="1"/>
  <c r="E25" i="3"/>
  <c r="H273" i="1"/>
  <c r="H906" i="1" l="1"/>
  <c r="H905" i="1" s="1"/>
  <c r="E41" i="3"/>
  <c r="E40" i="3" s="1"/>
  <c r="H1239" i="1"/>
  <c r="H1208" i="1" s="1"/>
  <c r="E43" i="3"/>
  <c r="H796" i="1"/>
  <c r="H781" i="1" s="1"/>
  <c r="H54" i="1"/>
  <c r="E34" i="3"/>
  <c r="E33" i="3" s="1"/>
  <c r="E57" i="3" l="1"/>
  <c r="H1363" i="1"/>
  <c r="H1368" i="1" l="1"/>
  <c r="E59" i="3"/>
  <c r="E60" i="3" s="1"/>
  <c r="G377" i="1"/>
  <c r="G375" i="1" s="1"/>
  <c r="G220" i="1"/>
  <c r="G218" i="1" s="1"/>
  <c r="G1250" i="1" l="1"/>
  <c r="G1246" i="1"/>
  <c r="G1245" i="1" s="1"/>
  <c r="G1249" i="1" l="1"/>
  <c r="G1248" i="1" s="1"/>
  <c r="G1244" i="1" s="1"/>
  <c r="G338" i="1" l="1"/>
  <c r="G335" i="1" s="1"/>
  <c r="G330" i="1" l="1"/>
  <c r="G336" i="1"/>
  <c r="G325" i="1"/>
  <c r="G323" i="1"/>
  <c r="G296" i="1"/>
  <c r="G294" i="1" s="1"/>
  <c r="G216" i="1"/>
  <c r="G214" i="1" s="1"/>
  <c r="G208" i="1"/>
  <c r="G321" i="1" l="1"/>
  <c r="G268" i="1" l="1"/>
  <c r="G265" i="1" s="1"/>
  <c r="G476" i="1"/>
  <c r="G474" i="1"/>
  <c r="G473" i="1" l="1"/>
  <c r="G472" i="1" s="1"/>
  <c r="G384" i="1"/>
  <c r="G383" i="1" s="1"/>
  <c r="G434" i="1"/>
  <c r="G433" i="1" s="1"/>
  <c r="G432" i="1" s="1"/>
  <c r="G410" i="1" s="1"/>
  <c r="G367" i="1" l="1"/>
  <c r="G352" i="1"/>
  <c r="G357" i="1"/>
  <c r="G359" i="1"/>
  <c r="G282" i="1"/>
  <c r="G280" i="1"/>
  <c r="G233" i="1"/>
  <c r="G142" i="1"/>
  <c r="G141" i="1" s="1"/>
  <c r="G356" i="1" l="1"/>
  <c r="G277" i="1"/>
  <c r="G276" i="1" s="1"/>
  <c r="G275" i="1" s="1"/>
  <c r="G186" i="1" l="1"/>
  <c r="G406" i="1" l="1"/>
  <c r="G405" i="1" s="1"/>
  <c r="G366" i="1" l="1"/>
  <c r="G348" i="1"/>
  <c r="G350" i="1"/>
  <c r="G328" i="1"/>
  <c r="G320" i="1"/>
  <c r="G309" i="1"/>
  <c r="G308" i="1" s="1"/>
  <c r="G312" i="1"/>
  <c r="G311" i="1" s="1"/>
  <c r="G290" i="1"/>
  <c r="G286" i="1"/>
  <c r="G206" i="1"/>
  <c r="G205" i="1" s="1"/>
  <c r="G213" i="1"/>
  <c r="G347" i="1" l="1"/>
  <c r="G201" i="1"/>
  <c r="G131" i="1"/>
  <c r="G91" i="1"/>
  <c r="G90" i="1" s="1"/>
  <c r="G239" i="1" l="1"/>
  <c r="G1122" i="1" l="1"/>
  <c r="G1117" i="1"/>
  <c r="G342" i="1" l="1"/>
  <c r="G341" i="1" s="1"/>
  <c r="G260" i="1" l="1"/>
  <c r="G259" i="1" l="1"/>
  <c r="G258" i="1" s="1"/>
  <c r="G1237" i="1"/>
  <c r="G1236" i="1" s="1"/>
  <c r="G1235" i="1" s="1"/>
  <c r="G1234" i="1" s="1"/>
  <c r="G1233" i="1" s="1"/>
  <c r="G735" i="1"/>
  <c r="G734" i="1" s="1"/>
  <c r="G572" i="1"/>
  <c r="G571" i="1" s="1"/>
  <c r="G570" i="1" s="1"/>
  <c r="G569" i="1" s="1"/>
  <c r="G568" i="1" s="1"/>
  <c r="G558" i="1" s="1"/>
  <c r="G87" i="1" l="1"/>
  <c r="G86" i="1" s="1"/>
  <c r="G85" i="1" s="1"/>
  <c r="D15" i="3" s="1"/>
  <c r="G1206" i="1" l="1"/>
  <c r="G1205" i="1" s="1"/>
  <c r="G1204" i="1" s="1"/>
  <c r="G1203" i="1" s="1"/>
  <c r="G1202" i="1" s="1"/>
  <c r="G1201" i="1" s="1"/>
  <c r="G1158" i="1"/>
  <c r="G1160" i="1"/>
  <c r="G1108" i="1"/>
  <c r="G1107" i="1" s="1"/>
  <c r="G1106" i="1" s="1"/>
  <c r="G1130" i="1"/>
  <c r="G14" i="1" l="1"/>
  <c r="G340" i="1" l="1"/>
  <c r="G1023" i="1"/>
  <c r="G1022" i="1" s="1"/>
  <c r="G1016" i="1" s="1"/>
  <c r="G930" i="1"/>
  <c r="G929" i="1" s="1"/>
  <c r="G925" i="1" s="1"/>
  <c r="G271" i="1" l="1"/>
  <c r="G270" i="1" s="1"/>
  <c r="G1331" i="1" l="1"/>
  <c r="G1225" i="1"/>
  <c r="G457" i="1" l="1"/>
  <c r="G456" i="1" s="1"/>
  <c r="G455" i="1" l="1"/>
  <c r="G1082" i="1" l="1"/>
  <c r="G1081" i="1" s="1"/>
  <c r="G1348" i="1" l="1"/>
  <c r="G1259" i="1"/>
  <c r="G1258" i="1" s="1"/>
  <c r="G1257" i="1" l="1"/>
  <c r="G1185" i="1" l="1"/>
  <c r="G1184" i="1" s="1"/>
  <c r="G1183" i="1" s="1"/>
  <c r="G1175" i="1"/>
  <c r="G1174" i="1" s="1"/>
  <c r="G1173" i="1" s="1"/>
  <c r="G1179" i="1"/>
  <c r="G1178" i="1" s="1"/>
  <c r="G1177" i="1" s="1"/>
  <c r="G1153" i="1"/>
  <c r="G1150" i="1"/>
  <c r="G1149" i="1" s="1"/>
  <c r="G1143" i="1"/>
  <c r="G1101" i="1"/>
  <c r="G1097" i="1"/>
  <c r="G1070" i="1"/>
  <c r="G1069" i="1" s="1"/>
  <c r="G1067" i="1"/>
  <c r="G1066" i="1" s="1"/>
  <c r="G1047" i="1"/>
  <c r="G1044" i="1" s="1"/>
  <c r="G1036" i="1"/>
  <c r="G1029" i="1"/>
  <c r="G1012" i="1"/>
  <c r="G977" i="1"/>
  <c r="G974" i="1" s="1"/>
  <c r="G979" i="1"/>
  <c r="G911" i="1"/>
  <c r="G910" i="1" s="1"/>
  <c r="G921" i="1"/>
  <c r="G1167" i="1"/>
  <c r="G1166" i="1" s="1"/>
  <c r="G1228" i="1"/>
  <c r="G1231" i="1"/>
  <c r="G1230" i="1" s="1"/>
  <c r="G1223" i="1"/>
  <c r="G899" i="1"/>
  <c r="G896" i="1"/>
  <c r="G893" i="1"/>
  <c r="G728" i="1"/>
  <c r="G727" i="1" s="1"/>
  <c r="G650" i="1"/>
  <c r="G127" i="1"/>
  <c r="G126" i="1" s="1"/>
  <c r="G71" i="1"/>
  <c r="G70" i="1" s="1"/>
  <c r="G105" i="1"/>
  <c r="G104" i="1" s="1"/>
  <c r="G256" i="1"/>
  <c r="G254" i="1"/>
  <c r="G1342" i="1"/>
  <c r="G1341" i="1" s="1"/>
  <c r="G1339" i="1"/>
  <c r="G1338" i="1" s="1"/>
  <c r="G1336" i="1"/>
  <c r="G1335" i="1" s="1"/>
  <c r="G1329" i="1"/>
  <c r="G1328" i="1" s="1"/>
  <c r="G1322" i="1" s="1"/>
  <c r="G439" i="1"/>
  <c r="G438" i="1" s="1"/>
  <c r="G437" i="1" s="1"/>
  <c r="G1351" i="1"/>
  <c r="G1350" i="1" s="1"/>
  <c r="G1345" i="1"/>
  <c r="G1302" i="1"/>
  <c r="G1301" i="1" s="1"/>
  <c r="G1300" i="1" s="1"/>
  <c r="G1299" i="1" s="1"/>
  <c r="G1294" i="1"/>
  <c r="G1292" i="1"/>
  <c r="G1289" i="1"/>
  <c r="G1288" i="1" s="1"/>
  <c r="G1286" i="1"/>
  <c r="G1278" i="1"/>
  <c r="G1214" i="1"/>
  <c r="G830" i="1"/>
  <c r="G829" i="1" s="1"/>
  <c r="G827" i="1"/>
  <c r="G826" i="1" s="1"/>
  <c r="G811" i="1"/>
  <c r="G810" i="1" s="1"/>
  <c r="G807" i="1"/>
  <c r="G806" i="1" s="1"/>
  <c r="G776" i="1"/>
  <c r="G774" i="1"/>
  <c r="G772" i="1"/>
  <c r="G708" i="1"/>
  <c r="G707" i="1" s="1"/>
  <c r="G706" i="1" s="1"/>
  <c r="G408" i="1"/>
  <c r="G452" i="1"/>
  <c r="G451" i="1" s="1"/>
  <c r="G450" i="1" s="1"/>
  <c r="G263" i="1"/>
  <c r="G262" i="1" s="1"/>
  <c r="G387" i="1"/>
  <c r="G386" i="1" s="1"/>
  <c r="G941" i="1"/>
  <c r="G733" i="1"/>
  <c r="G732" i="1" s="1"/>
  <c r="G731" i="1" s="1"/>
  <c r="G600" i="1"/>
  <c r="G599" i="1" s="1"/>
  <c r="G598" i="1" s="1"/>
  <c r="G1358" i="1"/>
  <c r="G1357" i="1" s="1"/>
  <c r="G1356" i="1" s="1"/>
  <c r="G1355" i="1" s="1"/>
  <c r="G507" i="1"/>
  <c r="G506" i="1" s="1"/>
  <c r="G511" i="1"/>
  <c r="G175" i="1"/>
  <c r="G174" i="1" s="1"/>
  <c r="G1280" i="1"/>
  <c r="G178" i="1"/>
  <c r="G177" i="1" s="1"/>
  <c r="G181" i="1"/>
  <c r="G504" i="1"/>
  <c r="G503" i="1" s="1"/>
  <c r="G502" i="1" s="1"/>
  <c r="G513" i="1"/>
  <c r="G302" i="1"/>
  <c r="G21" i="1"/>
  <c r="G374" i="1"/>
  <c r="G314" i="1"/>
  <c r="G586" i="1"/>
  <c r="G585" i="1" s="1"/>
  <c r="G584" i="1" s="1"/>
  <c r="G372" i="1"/>
  <c r="G371" i="1" s="1"/>
  <c r="G227" i="1"/>
  <c r="G226" i="1" s="1"/>
  <c r="G151" i="1"/>
  <c r="G1311" i="1"/>
  <c r="G1310" i="1" s="1"/>
  <c r="G1242" i="1"/>
  <c r="G1241" i="1" s="1"/>
  <c r="G676" i="1"/>
  <c r="G1199" i="1"/>
  <c r="G1197" i="1" s="1"/>
  <c r="G1196" i="1" s="1"/>
  <c r="G1195" i="1" s="1"/>
  <c r="G445" i="1"/>
  <c r="G444" i="1" s="1"/>
  <c r="G443" i="1" s="1"/>
  <c r="G794" i="1"/>
  <c r="G793" i="1" s="1"/>
  <c r="G792" i="1" s="1"/>
  <c r="G791" i="1" s="1"/>
  <c r="G790" i="1" s="1"/>
  <c r="G789" i="1" s="1"/>
  <c r="G469" i="1"/>
  <c r="G468" i="1" s="1"/>
  <c r="G393" i="1"/>
  <c r="G392" i="1" s="1"/>
  <c r="G391" i="1" s="1"/>
  <c r="G787" i="1"/>
  <c r="G786" i="1" s="1"/>
  <c r="G785" i="1" s="1"/>
  <c r="G784" i="1" s="1"/>
  <c r="G783" i="1" s="1"/>
  <c r="G782" i="1" s="1"/>
  <c r="G528" i="1"/>
  <c r="G527" i="1" s="1"/>
  <c r="G526" i="1" s="1"/>
  <c r="D16" i="3" s="1"/>
  <c r="G318" i="1"/>
  <c r="G317" i="1" s="1"/>
  <c r="G316" i="1" s="1"/>
  <c r="G315" i="1" s="1"/>
  <c r="G289" i="1"/>
  <c r="G139" i="1"/>
  <c r="G138" i="1" s="1"/>
  <c r="G26" i="1"/>
  <c r="G498" i="1"/>
  <c r="G285" i="1"/>
  <c r="G704" i="1"/>
  <c r="G703" i="1" s="1"/>
  <c r="G702" i="1" s="1"/>
  <c r="G701" i="1" s="1"/>
  <c r="G665" i="1"/>
  <c r="G986" i="1"/>
  <c r="G985" i="1" s="1"/>
  <c r="G18" i="1"/>
  <c r="G13" i="1" s="1"/>
  <c r="G12" i="1" s="1"/>
  <c r="G483" i="1"/>
  <c r="G482" i="1" s="1"/>
  <c r="G480" i="1"/>
  <c r="G479" i="1" s="1"/>
  <c r="G691" i="1"/>
  <c r="G690" i="1" s="1"/>
  <c r="G1319" i="1"/>
  <c r="G1318" i="1" s="1"/>
  <c r="G1315" i="1"/>
  <c r="G1314" i="1" s="1"/>
  <c r="G1313" i="1" s="1"/>
  <c r="G238" i="1"/>
  <c r="G144" i="1"/>
  <c r="G713" i="1"/>
  <c r="G517" i="1"/>
  <c r="G516" i="1" s="1"/>
  <c r="G515" i="1" s="1"/>
  <c r="G471" i="1"/>
  <c r="G694" i="1"/>
  <c r="G693" i="1" s="1"/>
  <c r="G759" i="1"/>
  <c r="G758" i="1" s="1"/>
  <c r="G755" i="1"/>
  <c r="G754" i="1" s="1"/>
  <c r="G753" i="1" s="1"/>
  <c r="G750" i="1"/>
  <c r="G749" i="1" s="1"/>
  <c r="G724" i="1"/>
  <c r="G718" i="1"/>
  <c r="G721" i="1"/>
  <c r="G647" i="1"/>
  <c r="G644" i="1"/>
  <c r="G641" i="1"/>
  <c r="G638" i="1"/>
  <c r="G662" i="1"/>
  <c r="G659" i="1"/>
  <c r="G656" i="1"/>
  <c r="G653" i="1"/>
  <c r="G635" i="1"/>
  <c r="G632" i="1"/>
  <c r="G629" i="1"/>
  <c r="G626" i="1"/>
  <c r="G623" i="1"/>
  <c r="G620" i="1"/>
  <c r="G617" i="1"/>
  <c r="G611" i="1"/>
  <c r="G610" i="1" s="1"/>
  <c r="G382" i="1"/>
  <c r="G465" i="1"/>
  <c r="G463" i="1"/>
  <c r="G134" i="1"/>
  <c r="G78" i="1"/>
  <c r="G62" i="1"/>
  <c r="G61" i="1" s="1"/>
  <c r="G541" i="1"/>
  <c r="G540" i="1" s="1"/>
  <c r="G46" i="1"/>
  <c r="G937" i="1"/>
  <c r="G954" i="1"/>
  <c r="G952" i="1"/>
  <c r="G950" i="1"/>
  <c r="G923" i="1"/>
  <c r="G946" i="1"/>
  <c r="G944" i="1"/>
  <c r="G1255" i="1"/>
  <c r="G1262" i="1"/>
  <c r="G179" i="1"/>
  <c r="G243" i="1"/>
  <c r="G242" i="1" s="1"/>
  <c r="G241" i="1" s="1"/>
  <c r="G163" i="1"/>
  <c r="G161" i="1"/>
  <c r="G488" i="1"/>
  <c r="G487" i="1" s="1"/>
  <c r="G400" i="1"/>
  <c r="G327" i="1"/>
  <c r="G298" i="1"/>
  <c r="G191" i="1"/>
  <c r="G448" i="1"/>
  <c r="G447" i="1" s="1"/>
  <c r="G274" i="1"/>
  <c r="G236" i="1"/>
  <c r="G130" i="1"/>
  <c r="G109" i="1"/>
  <c r="G108" i="1" s="1"/>
  <c r="G83" i="1"/>
  <c r="G82" i="1" s="1"/>
  <c r="G81" i="1" s="1"/>
  <c r="D13" i="3" s="1"/>
  <c r="G75" i="1"/>
  <c r="G74" i="1" s="1"/>
  <c r="G537" i="1"/>
  <c r="G535" i="1"/>
  <c r="G532" i="1"/>
  <c r="G1274" i="1"/>
  <c r="G1268" i="1"/>
  <c r="G49" i="1"/>
  <c r="G24" i="1"/>
  <c r="G769" i="1"/>
  <c r="G699" i="1"/>
  <c r="G698" i="1" s="1"/>
  <c r="G697" i="1" s="1"/>
  <c r="G686" i="1"/>
  <c r="G685" i="1" s="1"/>
  <c r="G684" i="1" s="1"/>
  <c r="G681" i="1"/>
  <c r="G680" i="1" s="1"/>
  <c r="G674" i="1"/>
  <c r="G672" i="1"/>
  <c r="G595" i="1"/>
  <c r="G594" i="1" s="1"/>
  <c r="G593" i="1" s="1"/>
  <c r="G592" i="1" s="1"/>
  <c r="G581" i="1"/>
  <c r="G580" i="1" s="1"/>
  <c r="G579" i="1" s="1"/>
  <c r="G578" i="1" s="1"/>
  <c r="G577" i="1" s="1"/>
  <c r="G576" i="1" s="1"/>
  <c r="G496" i="1"/>
  <c r="G402" i="1"/>
  <c r="G99" i="1"/>
  <c r="G51" i="1"/>
  <c r="G136" i="1"/>
  <c r="G39" i="1"/>
  <c r="G380" i="1"/>
  <c r="G379" i="1" s="1"/>
  <c r="G42" i="1"/>
  <c r="G165" i="1"/>
  <c r="G66" i="1"/>
  <c r="G65" i="1" s="1"/>
  <c r="G523" i="1"/>
  <c r="G58" i="1"/>
  <c r="G171" i="1"/>
  <c r="G170" i="1" s="1"/>
  <c r="G169" i="1" s="1"/>
  <c r="G230" i="1"/>
  <c r="G229" i="1" s="1"/>
  <c r="G1014" i="1"/>
  <c r="G1065" i="1" l="1"/>
  <c r="G1064" i="1" s="1"/>
  <c r="G1063" i="1" s="1"/>
  <c r="G671" i="1"/>
  <c r="G670" i="1" s="1"/>
  <c r="G669" i="1" s="1"/>
  <c r="G150" i="1"/>
  <c r="G149" i="1" s="1"/>
  <c r="D19" i="3" s="1"/>
  <c r="G225" i="1"/>
  <c r="G1277" i="1"/>
  <c r="G768" i="1"/>
  <c r="G763" i="1" s="1"/>
  <c r="G1261" i="1"/>
  <c r="G1267" i="1"/>
  <c r="G1266" i="1" s="1"/>
  <c r="G1254" i="1"/>
  <c r="G1285" i="1"/>
  <c r="G1227" i="1"/>
  <c r="G1273" i="1"/>
  <c r="G1272" i="1" s="1"/>
  <c r="G1213" i="1"/>
  <c r="G1212" i="1" s="1"/>
  <c r="G1222" i="1"/>
  <c r="G467" i="1"/>
  <c r="G1152" i="1"/>
  <c r="G1344" i="1"/>
  <c r="G892" i="1"/>
  <c r="G531" i="1"/>
  <c r="G530" i="1" s="1"/>
  <c r="G522" i="1"/>
  <c r="G521" i="1" s="1"/>
  <c r="G301" i="1"/>
  <c r="G300" i="1" s="1"/>
  <c r="G93" i="1"/>
  <c r="G57" i="1"/>
  <c r="G56" i="1" s="1"/>
  <c r="D10" i="3" s="1"/>
  <c r="G45" i="1"/>
  <c r="G44" i="1" s="1"/>
  <c r="G38" i="1"/>
  <c r="G37" i="1" s="1"/>
  <c r="G20" i="1"/>
  <c r="G173" i="1"/>
  <c r="G835" i="1"/>
  <c r="G510" i="1"/>
  <c r="G509" i="1" s="1"/>
  <c r="G501" i="1" s="1"/>
  <c r="G500" i="1" s="1"/>
  <c r="G103" i="1"/>
  <c r="G920" i="1"/>
  <c r="G1198" i="1"/>
  <c r="G252" i="1"/>
  <c r="G247" i="1" s="1"/>
  <c r="G188" i="1"/>
  <c r="G185" i="1" s="1"/>
  <c r="G184" i="1" s="1"/>
  <c r="G495" i="1"/>
  <c r="G442" i="1"/>
  <c r="G1309" i="1"/>
  <c r="G689" i="1"/>
  <c r="G616" i="1"/>
  <c r="G609" i="1" s="1"/>
  <c r="G1129" i="1"/>
  <c r="G133" i="1"/>
  <c r="G399" i="1"/>
  <c r="G235" i="1"/>
  <c r="G232" i="1" s="1"/>
  <c r="G1127" i="1"/>
  <c r="G1126" i="1" s="1"/>
  <c r="G1291" i="1"/>
  <c r="G932" i="1"/>
  <c r="G1011" i="1"/>
  <c r="G1282" i="1"/>
  <c r="G1026" i="1"/>
  <c r="G1317" i="1"/>
  <c r="G591" i="1"/>
  <c r="G583" i="1" s="1"/>
  <c r="G712" i="1"/>
  <c r="G711" i="1" s="1"/>
  <c r="G710" i="1" s="1"/>
  <c r="G478" i="1"/>
  <c r="G1334" i="1"/>
  <c r="G1333" i="1" s="1"/>
  <c r="G1172" i="1"/>
  <c r="G436" i="1"/>
  <c r="G462" i="1"/>
  <c r="G461" i="1" s="1"/>
  <c r="G454" i="1" s="1"/>
  <c r="G814" i="1"/>
  <c r="G813" i="1" s="1"/>
  <c r="G809" i="1" s="1"/>
  <c r="G550" i="1"/>
  <c r="G549" i="1" s="1"/>
  <c r="G548" i="1" s="1"/>
  <c r="G547" i="1" s="1"/>
  <c r="G1146" i="1"/>
  <c r="G1142" i="1" s="1"/>
  <c r="G1136" i="1" s="1"/>
  <c r="G748" i="1"/>
  <c r="G160" i="1"/>
  <c r="G159" i="1" s="1"/>
  <c r="G1116" i="1"/>
  <c r="G949" i="1"/>
  <c r="G948" i="1" s="1"/>
  <c r="G293" i="1"/>
  <c r="G292" i="1" s="1"/>
  <c r="G973" i="1"/>
  <c r="D44" i="3"/>
  <c r="G60" i="1"/>
  <c r="D12" i="3" s="1"/>
  <c r="D31" i="3"/>
  <c r="G370" i="1"/>
  <c r="G1032" i="1"/>
  <c r="G1190" i="1"/>
  <c r="G833" i="1"/>
  <c r="G832" i="1" s="1"/>
  <c r="G825" i="1" s="1"/>
  <c r="G1189" i="1" l="1"/>
  <c r="G1188" i="1"/>
  <c r="G1187" i="1" s="1"/>
  <c r="G1182" i="1" s="1"/>
  <c r="G909" i="1"/>
  <c r="G908" i="1" s="1"/>
  <c r="G1284" i="1"/>
  <c r="G1276" i="1" s="1"/>
  <c r="G1253" i="1"/>
  <c r="G1221" i="1"/>
  <c r="G1220" i="1" s="1"/>
  <c r="G1211" i="1" s="1"/>
  <c r="G1210" i="1" s="1"/>
  <c r="G1135" i="1"/>
  <c r="G1134" i="1" s="1"/>
  <c r="G89" i="1"/>
  <c r="G55" i="1" s="1"/>
  <c r="G494" i="1"/>
  <c r="G891" i="1"/>
  <c r="G890" i="1" s="1"/>
  <c r="D53" i="3" s="1"/>
  <c r="G816" i="1"/>
  <c r="G799" i="1" s="1"/>
  <c r="G821" i="1"/>
  <c r="G284" i="1"/>
  <c r="D27" i="3" s="1"/>
  <c r="G369" i="1"/>
  <c r="D29" i="3" s="1"/>
  <c r="G520" i="1"/>
  <c r="G519" i="1" s="1"/>
  <c r="G158" i="1"/>
  <c r="G157" i="1" s="1"/>
  <c r="G148" i="1" s="1"/>
  <c r="G224" i="1"/>
  <c r="D23" i="3"/>
  <c r="G398" i="1"/>
  <c r="G397" i="1" s="1"/>
  <c r="D32" i="3" s="1"/>
  <c r="D51" i="3"/>
  <c r="D22" i="3"/>
  <c r="G1115" i="1"/>
  <c r="G1025" i="1"/>
  <c r="G984" i="1" s="1"/>
  <c r="D52" i="3"/>
  <c r="D45" i="3"/>
  <c r="G668" i="1"/>
  <c r="G608" i="1" s="1"/>
  <c r="D14" i="3"/>
  <c r="G1308" i="1"/>
  <c r="G747" i="1"/>
  <c r="D48" i="3" s="1"/>
  <c r="G11" i="1"/>
  <c r="D11" i="3"/>
  <c r="D26" i="3"/>
  <c r="G441" i="1"/>
  <c r="G1304" i="1" l="1"/>
  <c r="D42" i="3" s="1"/>
  <c r="G10" i="1"/>
  <c r="D39" i="3"/>
  <c r="G1209" i="1"/>
  <c r="D36" i="3"/>
  <c r="G486" i="1"/>
  <c r="G485" i="1" s="1"/>
  <c r="G983" i="1"/>
  <c r="G972" i="1" s="1"/>
  <c r="D35" i="3" s="1"/>
  <c r="G798" i="1"/>
  <c r="G797" i="1" s="1"/>
  <c r="G796" i="1" s="1"/>
  <c r="D47" i="3"/>
  <c r="G1171" i="1"/>
  <c r="G1105" i="1"/>
  <c r="G1096" i="1" s="1"/>
  <c r="D38" i="3" s="1"/>
  <c r="G907" i="1"/>
  <c r="D34" i="3" s="1"/>
  <c r="G1252" i="1"/>
  <c r="G1240" i="1" s="1"/>
  <c r="G1239" i="1" s="1"/>
  <c r="G183" i="1"/>
  <c r="D20" i="3"/>
  <c r="D18" i="3" s="1"/>
  <c r="D30" i="3"/>
  <c r="G390" i="1"/>
  <c r="D24" i="3"/>
  <c r="D21" i="3" s="1"/>
  <c r="D17" i="3"/>
  <c r="D9" i="3" s="1"/>
  <c r="G575" i="1"/>
  <c r="G557" i="1" s="1"/>
  <c r="D46" i="3"/>
  <c r="G36" i="1"/>
  <c r="G35" i="1" s="1"/>
  <c r="D28" i="3"/>
  <c r="D25" i="3" s="1"/>
  <c r="G273" i="1"/>
  <c r="G906" i="1" l="1"/>
  <c r="G905" i="1" s="1"/>
  <c r="G1208" i="1"/>
  <c r="G781" i="1"/>
  <c r="D43" i="3"/>
  <c r="D50" i="3"/>
  <c r="D49" i="3" s="1"/>
  <c r="D41" i="3"/>
  <c r="D40" i="3" s="1"/>
  <c r="D33" i="3"/>
  <c r="G54" i="1"/>
  <c r="D57" i="3" l="1"/>
  <c r="G1363" i="1"/>
  <c r="D59" i="3" s="1"/>
  <c r="G1368" i="1" l="1"/>
  <c r="D60" i="3"/>
</calcChain>
</file>

<file path=xl/sharedStrings.xml><?xml version="1.0" encoding="utf-8"?>
<sst xmlns="http://schemas.openxmlformats.org/spreadsheetml/2006/main" count="6100" uniqueCount="1238">
  <si>
    <t>к решению Собрания</t>
  </si>
  <si>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</si>
  <si>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</si>
  <si>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</si>
  <si>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</si>
  <si>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ведомство</t>
  </si>
  <si>
    <t>раздел</t>
  </si>
  <si>
    <t>подраздел</t>
  </si>
  <si>
    <t>целевая статья</t>
  </si>
  <si>
    <t>Управление социальной защиты населения Администрации Миасского городского округа</t>
  </si>
  <si>
    <t>285</t>
  </si>
  <si>
    <t>Национальная экономика</t>
  </si>
  <si>
    <t>04</t>
  </si>
  <si>
    <t>Транспорт</t>
  </si>
  <si>
    <t>08</t>
  </si>
  <si>
    <t>81 0 00 00000</t>
  </si>
  <si>
    <t>81 1 00 00000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</si>
  <si>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</si>
  <si>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Отдельные мероприятия в области автомобильного транспорта</t>
  </si>
  <si>
    <t>Иные бюджетные ассигнования</t>
  </si>
  <si>
    <t>Другие вопросы в области национальной экономики</t>
  </si>
  <si>
    <t>12</t>
  </si>
  <si>
    <t>82 0 00 00000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</si>
  <si>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</si>
  <si>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82 0 10 00000</t>
  </si>
  <si>
    <t>Расходы, связанные с осуществлением работ и оказанием государственных и  муниципальных услуг на базе многофункциональных центров</t>
  </si>
  <si>
    <t>82 0 10 73400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</si>
  <si>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</si>
  <si>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</si>
  <si>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</si>
  <si>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</si>
  <si>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</si>
  <si>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</si>
  <si>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81 1 07 00000</t>
  </si>
  <si>
    <t>Мероприятия в области социальной политики</t>
  </si>
  <si>
    <t>Доплаты к пенсиям, дополнительное пенсионное обеспечение</t>
  </si>
  <si>
    <t>81 1 07 84900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</si>
  <si>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</si>
  <si>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</si>
  <si>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обеспечение и иные выплаты населению</t>
  </si>
  <si>
    <t>Социальное обслуживание населения</t>
  </si>
  <si>
    <t>02</t>
  </si>
  <si>
    <t>Обеспечение деятельности (оказание услуг) подведомственных казенных учреждений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</si>
  <si>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</si>
  <si>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</si>
  <si>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</si>
  <si>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</si>
  <si>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</si>
  <si>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</si>
  <si>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</si>
  <si>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</si>
  <si>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</si>
  <si>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Социальная помощь</t>
  </si>
  <si>
    <t>81 1 07 85050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</si>
  <si>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</si>
  <si>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</si>
  <si>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</si>
  <si>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</si>
  <si>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Реализация государственных функций в области социальной политики</t>
  </si>
  <si>
    <t>81 1 07 85140</t>
  </si>
  <si>
    <t>Общегородские мероприятия в области социальной политики</t>
  </si>
  <si>
    <t>81 1 07 85141</t>
  </si>
  <si>
    <t>81 2 00 00000</t>
  </si>
  <si>
    <t>81 2 07 00000</t>
  </si>
  <si>
    <t>81 2 07 80000</t>
  </si>
  <si>
    <t>81 3 00 00000</t>
  </si>
  <si>
    <t>Субсидии некоммерческим организациям (за исключением государственных (муниципальных) учреждений)</t>
  </si>
  <si>
    <t>81 3 14 00000</t>
  </si>
  <si>
    <t>81 3 14 80000</t>
  </si>
  <si>
    <t>Предоставление субсидий бюджетным,
автономным учреждениям и иным некоммерческим организациям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</si>
  <si>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</si>
  <si>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</si>
  <si>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</si>
  <si>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</si>
  <si>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Другие вопросы в области социальной политики</t>
  </si>
  <si>
    <t>06</t>
  </si>
  <si>
    <t>81 4 00 00000</t>
  </si>
  <si>
    <t>Центральный аппарат</t>
  </si>
  <si>
    <t>81 4 00 20401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</si>
  <si>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</si>
  <si>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 xml:space="preserve">Подпрограмма "Крепкая семья" </t>
  </si>
  <si>
    <t>Подпрограмма "Доступная среда"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</si>
  <si>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</si>
  <si>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</si>
  <si>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</si>
  <si>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</si>
  <si>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</si>
  <si>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Закупка товаров, работ и услуг для муниципальных нужд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</si>
  <si>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</si>
  <si>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</si>
  <si>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</si>
  <si>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</si>
  <si>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</si>
  <si>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</si>
  <si>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</si>
  <si>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</si>
  <si>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</si>
  <si>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Контрольно - Счетная палата Миасского городского округа</t>
  </si>
  <si>
    <t>292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</si>
  <si>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</si>
  <si>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контрольно-счетной палаты муниципального образования и его заместители</t>
  </si>
  <si>
    <t>99 0 00 20401</t>
  </si>
  <si>
    <t>99 0 00 21100</t>
  </si>
  <si>
    <t>99 0 00 22010</t>
  </si>
  <si>
    <t>99 0 00 22020</t>
  </si>
  <si>
    <t>99 0 00 23000</t>
  </si>
  <si>
    <t>99 0 00 20402</t>
  </si>
  <si>
    <t>99 0 00 22500</t>
  </si>
  <si>
    <t>289</t>
  </si>
  <si>
    <t>Образование</t>
  </si>
  <si>
    <t>07</t>
  </si>
  <si>
    <t>Дополнительное образование детей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</si>
  <si>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</si>
  <si>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</si>
  <si>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</si>
  <si>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</si>
  <si>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</si>
  <si>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</si>
  <si>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Предоставление субсидий бюджетным и автономным учреждениям и иным некоммерческим организациям</t>
  </si>
  <si>
    <t>600</t>
  </si>
  <si>
    <t>Культура, кинематография</t>
  </si>
  <si>
    <t xml:space="preserve">Культура 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</si>
  <si>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</si>
  <si>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</si>
  <si>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</si>
  <si>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</si>
  <si>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</si>
  <si>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</si>
  <si>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</si>
  <si>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</si>
  <si>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</si>
  <si>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</si>
  <si>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</si>
  <si>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</si>
  <si>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</si>
  <si>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</si>
  <si>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</si>
  <si>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</si>
  <si>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Музей и постоянные выставки</t>
  </si>
  <si>
    <t>69 4 10 44100</t>
  </si>
  <si>
    <t xml:space="preserve">Другие вопросы в области культуры, кинематографии </t>
  </si>
  <si>
    <t>Резервные фонды</t>
  </si>
  <si>
    <t>Резервные фонды местных администраций</t>
  </si>
  <si>
    <t>69 8 00 00000</t>
  </si>
  <si>
    <t>69 8 99 00000</t>
  </si>
  <si>
    <t>69 8 99 45300</t>
  </si>
  <si>
    <t>Подпрограмма "Сохранение, использование и популяризация объектов культурного наследия"</t>
  </si>
  <si>
    <t>69 5 00 00000</t>
  </si>
  <si>
    <t>Субсидии бюджетным и автономным учреждениям на иные цели</t>
  </si>
  <si>
    <t>69 5 20 00000</t>
  </si>
  <si>
    <t>Расходы в области образования и культуры</t>
  </si>
  <si>
    <t>Подпрограмма "Культура. Искусство. Творчество."</t>
  </si>
  <si>
    <t>69 6 00 00000</t>
  </si>
  <si>
    <t>Подпрограмма "Укрепление материально-технической базы учреждений культуры"</t>
  </si>
  <si>
    <t>69 7 00 00000</t>
  </si>
  <si>
    <t>69 7 20 00000</t>
  </si>
  <si>
    <t>Наименование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</si>
  <si>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</si>
  <si>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</si>
  <si>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</si>
  <si>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</si>
  <si>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</si>
  <si>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</si>
  <si>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</si>
  <si>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</si>
  <si>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</si>
  <si>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</si>
  <si>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</si>
  <si>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</si>
  <si>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</si>
  <si>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</si>
  <si>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</si>
  <si>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</si>
  <si>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</si>
  <si>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</si>
  <si>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</si>
  <si>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</si>
  <si>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</si>
  <si>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</si>
  <si>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</si>
  <si>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кинематографии,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</si>
  <si>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</si>
  <si>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</si>
  <si>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</si>
  <si>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</si>
  <si>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</si>
  <si>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ВСЕГО</t>
  </si>
  <si>
    <t>Непрограммные направления расходов</t>
  </si>
  <si>
    <t>99 0 00 00000</t>
  </si>
  <si>
    <t>Центральный аппарат (расходы на содержание контрольно-счетного органа муниципального образования)</t>
  </si>
  <si>
    <t>85 0 00 00000</t>
  </si>
  <si>
    <t>85 0 00 20401</t>
  </si>
  <si>
    <t>99 0 00 04000</t>
  </si>
  <si>
    <t>85 0 00 22010</t>
  </si>
  <si>
    <t>85 0 00 22020</t>
  </si>
  <si>
    <t>85 0 00 23000</t>
  </si>
  <si>
    <t>Резервирование средств на исполнение судебных решений по искам, удовлетворяемых за счет бюджета Округа</t>
  </si>
  <si>
    <t>99 0 00 03560</t>
  </si>
  <si>
    <t>99 0 00 03550</t>
  </si>
  <si>
    <t xml:space="preserve">Финансовое управление Администрации Миасского городского округа </t>
  </si>
  <si>
    <t>284</t>
  </si>
  <si>
    <t>Администрация Миасского городского округа</t>
  </si>
  <si>
    <t>50 0 00 00000</t>
  </si>
  <si>
    <t>Глава муниципального образования</t>
  </si>
  <si>
    <t>50 0 00 20300</t>
  </si>
  <si>
    <t>03 0 00 00000</t>
  </si>
  <si>
    <t>50 0 00 20401</t>
  </si>
  <si>
    <t>99 0 02 29700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</si>
  <si>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</si>
  <si>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48 0 00 00000</t>
  </si>
  <si>
    <t>49 0 00 00000</t>
  </si>
  <si>
    <t>50 0 00 22010</t>
  </si>
  <si>
    <t>50 0 00 22020</t>
  </si>
  <si>
    <t>50 0 00 23000</t>
  </si>
  <si>
    <t>64 0 00 00000</t>
  </si>
  <si>
    <t>64 1 00 00000</t>
  </si>
  <si>
    <t>64 1 00 22030</t>
  </si>
  <si>
    <t>66 0 00 00000</t>
  </si>
  <si>
    <t>84 0 00 00000</t>
  </si>
  <si>
    <t>86 0 00 00000</t>
  </si>
  <si>
    <t>87 0 00 00000</t>
  </si>
  <si>
    <t>87 0 10 00000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</si>
  <si>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</si>
  <si>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</si>
  <si>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</si>
  <si>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47 0 00 00000</t>
  </si>
  <si>
    <t>47 1 00 00000</t>
  </si>
  <si>
    <t>Мероприятия по содействию в развитии малому и среднему предпринимательству</t>
  </si>
  <si>
    <t>64 2 00 00000</t>
  </si>
  <si>
    <t>Жилищно-коммунальное хозяйство</t>
  </si>
  <si>
    <t>65 0 00 00000</t>
  </si>
  <si>
    <t>Подпрограмма " Переселение граждан из аварийного жилищного фонда в МГО"</t>
  </si>
  <si>
    <t xml:space="preserve">05 </t>
  </si>
  <si>
    <t>65 1 00 00000</t>
  </si>
  <si>
    <t>Охрана окружающей  среды</t>
  </si>
  <si>
    <t>Охрана объектов растительного и животного мира и среды их обитания</t>
  </si>
  <si>
    <t>63 0 00 00000</t>
  </si>
  <si>
    <t>63 0 99 00000</t>
  </si>
  <si>
    <t>60 0 00 00000</t>
  </si>
  <si>
    <t>60 3 00 00000</t>
  </si>
  <si>
    <t>65 2 00 00000</t>
  </si>
  <si>
    <t>Капитальные вложения в объекты недвижимого имущества муниципальной собственности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</si>
  <si>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</si>
  <si>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</si>
  <si>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63 0 07 00000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</si>
  <si>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</si>
  <si>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Подпрограмма "Оказание молодым семьям государственной поддержки для улучшения жилищных условий"</t>
  </si>
  <si>
    <t>287</t>
  </si>
  <si>
    <t>Физическая культура и спорт</t>
  </si>
  <si>
    <t xml:space="preserve">Физическая культура </t>
  </si>
  <si>
    <t>Муниципальная программа "Развитие физической культуры и спорта в МГО на 2017-2020 годы"</t>
  </si>
  <si>
    <t>80 0 00 00000</t>
  </si>
  <si>
    <t>80 1 00 00000</t>
  </si>
  <si>
    <t>Мероприятия в области спорта</t>
  </si>
  <si>
    <t>Финансовое обеспечение муниципального задания на оказание муниципальных услуг (выполнение работ)</t>
  </si>
  <si>
    <t>80 3 00 00000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</si>
  <si>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</si>
  <si>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</si>
  <si>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</si>
  <si>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80 4 00 00000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</si>
  <si>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</si>
  <si>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Отдельные мероприятия в других видах транспорта</t>
  </si>
  <si>
    <t>Дорожное хозяйство (дорожные фонды)</t>
  </si>
  <si>
    <t>Подпрограмма "Подготовка земельных участков для освоения в целях жилищного строительства"</t>
  </si>
  <si>
    <t>Бюджетные инвестиции в объекты капитального строительства государственной (муниципальной собственности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</si>
  <si>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</si>
  <si>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</si>
  <si>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</si>
  <si>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63 0 07 10000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</si>
  <si>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</si>
  <si>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>Защита населения и территории от чрезвычайных ситуаций природного и техногенного характера, гражданская оборона</t>
  </si>
  <si>
    <t>Мероприятия по предупреждению и ликвидации последствий чрезвычайных ситуаций и стихийных бедствий</t>
  </si>
  <si>
    <t>Мероприятия в области подготовки населения и организаций к действиям в чрезвычайной ситуации в мирное и военное время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</si>
  <si>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</si>
  <si>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57 0 00 00000</t>
  </si>
  <si>
    <t>57 1 00 00000</t>
  </si>
  <si>
    <t>57 1 07 00000</t>
  </si>
  <si>
    <t>57 1 07 18100</t>
  </si>
  <si>
    <t>57 1 07 19100</t>
  </si>
  <si>
    <t>57 1 99 00000</t>
  </si>
  <si>
    <t>57 2 00 00000</t>
  </si>
  <si>
    <t>57 2 07 00000</t>
  </si>
  <si>
    <t>57 2 07 19100</t>
  </si>
  <si>
    <t>57 3 00 00000</t>
  </si>
  <si>
    <t>57 3 07 00000</t>
  </si>
  <si>
    <t>55 0 00 00000</t>
  </si>
  <si>
    <t>56 0 00 00000</t>
  </si>
  <si>
    <t>56 0 07 00000</t>
  </si>
  <si>
    <t>61 0 00 00000</t>
  </si>
  <si>
    <t>61 1 00 00000</t>
  </si>
  <si>
    <t>61 1 99 00000</t>
  </si>
  <si>
    <t>52 0 00 00000</t>
  </si>
  <si>
    <t>52 0 07 00000</t>
  </si>
  <si>
    <t>52 0 07 65100</t>
  </si>
  <si>
    <t>54 0 00 00000</t>
  </si>
  <si>
    <t>54 0 07 00000</t>
  </si>
  <si>
    <t>60 1 00 00000</t>
  </si>
  <si>
    <t>60 1 13 00000</t>
  </si>
  <si>
    <t>60 2 00 00000</t>
  </si>
  <si>
    <t>60 2 13 00000</t>
  </si>
  <si>
    <t>51 0 00 00000</t>
  </si>
  <si>
    <t>51 0 07 00000</t>
  </si>
  <si>
    <t>61 0 13 00000</t>
  </si>
  <si>
    <t>80 4 13 00000</t>
  </si>
  <si>
    <t>Целевой финансовый резерв для ликвидации последствий чрезвычайных ситуаций природного и техногенного характера</t>
  </si>
  <si>
    <t>99 0 00 10000</t>
  </si>
  <si>
    <t>99 0 00 18150</t>
  </si>
  <si>
    <t>Подпрограмма "Управление развитием отрасли физической культуры и спорта в МГО"</t>
  </si>
  <si>
    <t>80 3 10 00000</t>
  </si>
  <si>
    <t>80 3 10 90000</t>
  </si>
  <si>
    <t>80 4 20 00000</t>
  </si>
  <si>
    <t>80 4 22 00000</t>
  </si>
  <si>
    <t>80 4 22 90000</t>
  </si>
  <si>
    <t>80 4 23 00000</t>
  </si>
  <si>
    <t>80 4 23 90000</t>
  </si>
  <si>
    <t>80 4 24 00000</t>
  </si>
  <si>
    <t>80 4 24 90000</t>
  </si>
  <si>
    <t>288</t>
  </si>
  <si>
    <t>79 0 00 00000</t>
  </si>
  <si>
    <t>Привлечение детей из малообеспеченных, неблагополучных семей через предоставление компенсации части родительской платы</t>
  </si>
  <si>
    <t>79 0 07 42099</t>
  </si>
  <si>
    <t>79 0 07 S1100</t>
  </si>
  <si>
    <t>Детские дошкольные учреждения</t>
  </si>
  <si>
    <t>Субсидии бюджетным и автономным организациям на текущий ремонт зданий</t>
  </si>
  <si>
    <t>79 0 22 42000</t>
  </si>
  <si>
    <t>Субсидии бюджетным и автономным организациям на приобретение оборудования</t>
  </si>
  <si>
    <t>79 0 23 42000</t>
  </si>
  <si>
    <t>Другие субсидии бюджетным и автономным организациям на иные цели</t>
  </si>
  <si>
    <t>79 0 24 42000</t>
  </si>
  <si>
    <t>79 6 00 00000</t>
  </si>
  <si>
    <t>79 6 07 00000</t>
  </si>
  <si>
    <t>Общеобразовательные учреждения</t>
  </si>
  <si>
    <t>Учреждения дополнительного образования</t>
  </si>
  <si>
    <t>Молодежная политика</t>
  </si>
  <si>
    <t>66 0 07 00000</t>
  </si>
  <si>
    <t>68 0 00 00000</t>
  </si>
  <si>
    <t>68 0 07 00000</t>
  </si>
  <si>
    <t>Организация отдыха и оздоровления детей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</si>
  <si>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</si>
  <si>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</si>
  <si>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</si>
  <si>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</si>
  <si>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79 5 99 00000</t>
  </si>
  <si>
    <t>Организации, реализующие проведение мероприятий для детей и молодежи</t>
  </si>
  <si>
    <t>79 5 99 43100</t>
  </si>
  <si>
    <t>79 7 00 00000</t>
  </si>
  <si>
    <t>79 7 99 00000</t>
  </si>
  <si>
    <t>79 7 99 45200</t>
  </si>
  <si>
    <t>79 0 20 00000</t>
  </si>
  <si>
    <t>Охрана окружающей среды</t>
  </si>
  <si>
    <t>Культура и кинематография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</si>
  <si>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</si>
  <si>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99 0 02 65200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</si>
  <si>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</si>
  <si>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</si>
  <si>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28 0 00 00000</t>
  </si>
  <si>
    <t>28 1 00 00000</t>
  </si>
  <si>
    <t>65 4 00 00000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</si>
  <si>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</si>
  <si>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</si>
  <si>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Подпрограмма "Функционирование системы социального обслуживания и социальной поддержки отдельных категорий граждан"</t>
  </si>
  <si>
    <t>28 4 00 00000</t>
  </si>
  <si>
    <t xml:space="preserve">Реализация переданных государственных полномочий по социальному обслуживанию граждан </t>
  </si>
  <si>
    <t>Подпрограмма "Дети Южного Урала"</t>
  </si>
  <si>
    <t>Реализация полномочий Российской Федерации по выплате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</si>
  <si>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Подпрограмма "Повышение качества жизни граждан пожилого возраста и иных категорий граждан"</t>
  </si>
  <si>
    <t>28 2 00 00000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</si>
  <si>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</si>
  <si>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>Ежемесячная денежная выплата в соответствии с Законом Челябинской области "О звании "Ветеран труда Челябинской области"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</si>
  <si>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</si>
  <si>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Компенсационные выплаты за пользование услугами связи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</si>
  <si>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</si>
  <si>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Предоставление гражданам субсидий на оплату жилого помещения и коммунальных услуг</t>
  </si>
  <si>
    <t>Реализация полномочий Российской Федерации по предоставлению отдельных мер социальной поддержки граждан, подвергшихся воздействию радиации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</si>
  <si>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</si>
  <si>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Реализация полномочий Российской Федерации на оплату жилищно-коммунальных услуг отдельным категориям граждан</t>
  </si>
  <si>
    <t>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№40-ФЗ "Об обязательном страховании гражданской ответственности владельцев транспортных средств"</t>
  </si>
  <si>
    <t>Осуществление мер социальной поддержки граждан, работающих и проживающих в сельских населенных пунктах и рабочих поселках Челябинской области</t>
  </si>
  <si>
    <t>Возмещение стоимости услуг по погребению и выплата социального пособия на погребение в соответствии с Законом Челябинской области "О возмещении стоимости услуг по погребению и выплате социального пособия на погребение"</t>
  </si>
  <si>
    <t>Адресная субсидия гражданам в связи с ростом платы за коммунальные услуги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</si>
  <si>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</si>
  <si>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Пособие на ребенка в соответствии с Законом Челябинской области "О пособии на ребенка"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</si>
  <si>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</si>
  <si>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</si>
  <si>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</si>
  <si>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Организация и осуществление деятельности по опеке и попечительству</t>
  </si>
  <si>
    <t>Расходы на осуществление органами местного самоуправления переданных государственных полномочий по предоставлению гражданам субсидий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</si>
  <si>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</si>
  <si>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Организация работы органов управления социальной защиты населения муниципальных образований</t>
  </si>
  <si>
    <t>28 4 01 14600</t>
  </si>
  <si>
    <t>04 0 00 00000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</si>
  <si>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</si>
  <si>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</si>
  <si>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</si>
  <si>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</si>
  <si>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</si>
  <si>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</si>
  <si>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Субсидия в виде имущественного взноса автономной некоммерческой организации "Агентство инвестиционного развития МГО"</t>
  </si>
  <si>
    <t>69 5 20 44100</t>
  </si>
  <si>
    <t>69 5 24 44100</t>
  </si>
  <si>
    <t>69 5 07 00000</t>
  </si>
  <si>
    <t>69 5 07 44000</t>
  </si>
  <si>
    <t>69 6 07 00000</t>
  </si>
  <si>
    <t>69 6 07 40000</t>
  </si>
  <si>
    <t>69 7 07 00000</t>
  </si>
  <si>
    <t>69 7 07 44000</t>
  </si>
  <si>
    <t>69 7 07 44200</t>
  </si>
  <si>
    <t>69 7 07 45300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</si>
  <si>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</si>
  <si>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</si>
  <si>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</si>
  <si>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69 7 24 00000</t>
  </si>
  <si>
    <t>69 7 24 42300</t>
  </si>
  <si>
    <t>81 3 07 00000</t>
  </si>
  <si>
    <t>81 3 07 80000</t>
  </si>
  <si>
    <t>82 0 20 73400</t>
  </si>
  <si>
    <t>82 0 23 73400</t>
  </si>
  <si>
    <t>82 0 24 73400</t>
  </si>
  <si>
    <t>Государственная программа Челябинской области "Развитие физической культуры и спорта в Челябинской области" на 2015 - 2019 годы</t>
  </si>
  <si>
    <t>20 0 00 00000</t>
  </si>
  <si>
    <t>Подпрограмма "Развитие физической культуры, массового спорта и спорта высших достижений"</t>
  </si>
  <si>
    <t>20 1 00 00000</t>
  </si>
  <si>
    <t>20 1 01 00000</t>
  </si>
  <si>
    <t>Организация и проведение мероприятий в сфере физической культуры и спорта</t>
  </si>
  <si>
    <t>20 1 01 71000</t>
  </si>
  <si>
    <t xml:space="preserve"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 </t>
  </si>
  <si>
    <t>69 7 22 44000</t>
  </si>
  <si>
    <t>69 7 23 00000</t>
  </si>
  <si>
    <t>69 7 23 42300</t>
  </si>
  <si>
    <t>69 7 23 44000</t>
  </si>
  <si>
    <t>28 2 02 R4620</t>
  </si>
  <si>
    <t>88 0 00 00000</t>
  </si>
  <si>
    <t>88 0 07 00000</t>
  </si>
  <si>
    <t>88 0 07 85050</t>
  </si>
  <si>
    <t>88 0 07 85053</t>
  </si>
  <si>
    <t>79 0 20 42000</t>
  </si>
  <si>
    <t>80 4 13 S1000</t>
  </si>
  <si>
    <t>Государственная программа Челябинской области "Обеспечение доступным и комфортным жильем граждан Российской Федерации" в Челябинской области на 2014-2020 годы</t>
  </si>
  <si>
    <t>87 0 20 00000</t>
  </si>
  <si>
    <t>87 0 22 00000</t>
  </si>
  <si>
    <t>14 0 00 00000</t>
  </si>
  <si>
    <t>Строительство газопроводов и газовых сетей</t>
  </si>
  <si>
    <t>14 7 00 00000</t>
  </si>
  <si>
    <t>Подпрограмма "Благоустройство населенных пунктов Челябинской области"</t>
  </si>
  <si>
    <t>14 7 01 00000</t>
  </si>
  <si>
    <t>14 7 01 R5550</t>
  </si>
  <si>
    <t>Обеспечение питанием детей из малообеспеченных семей и детей с нарушением здоровья, обучающихся в муниципальных общеобразовательных организациях</t>
  </si>
  <si>
    <t>Реализация приоритетного проекта "Формирование комфортной городской среды"</t>
  </si>
  <si>
    <t>99 0 99 00000</t>
  </si>
  <si>
    <t xml:space="preserve">Подпрограмма "Обеспечение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жилыми помещениями, на основании судебных решений" </t>
  </si>
  <si>
    <t>Организация отдыха детей в каникулярное время</t>
  </si>
  <si>
    <t>Приобретение транспортных средств для организации перевозки обучающихся</t>
  </si>
  <si>
    <t>Единовременная выплата молодым специалистам, окончившим государственные медицинские образовательные учреждения высшего профессионального образования, впервые поступившим на работу по полученной специальности в течение одного года после окончания образовательного учреждения в государственные учреждения здравоохранения Миасского городского округа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</si>
  <si>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</si>
  <si>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</si>
  <si>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80 3 20 00000</t>
  </si>
  <si>
    <t>80 3 23 00000</t>
  </si>
  <si>
    <t>80 3 23 90000</t>
  </si>
  <si>
    <t>Иные межбюджетные трансферты</t>
  </si>
  <si>
    <t>38 1 03 00000</t>
  </si>
  <si>
    <t>Реализация мероприятий в сфере культуры и кинематографии</t>
  </si>
  <si>
    <t>38 1 03 61400</t>
  </si>
  <si>
    <t>69 7 24 44000</t>
  </si>
  <si>
    <t>60 2 07 00000</t>
  </si>
  <si>
    <t>58 0 00 00000</t>
  </si>
  <si>
    <t>Муниципальная программа "Капитальное строительство на территории Миасского городского округа на 2014-2020 годы"</t>
  </si>
  <si>
    <t>Муниципальная программа "Формирование и использование муниципального жилищного фонда МГО на 2017-2020 годы"</t>
  </si>
  <si>
    <t>Муниципальная программа "Формирование и использование муниципального жилищного фонда  МГО на 2017-2020 годы"</t>
  </si>
  <si>
    <t>Мероприятия в рамках государственной программы "Развитие физической культуры и спорта в Челябинской области на 2015-2020 годы</t>
  </si>
  <si>
    <t>57 3 07 10000</t>
  </si>
  <si>
    <t>78 0 00 00000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</si>
  <si>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</si>
  <si>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80 3 24 00000</t>
  </si>
  <si>
    <t>80 3 24 90000</t>
  </si>
  <si>
    <t>Финансовая поддержка организаций спортивной подготовки по базовым видам спорта</t>
  </si>
  <si>
    <t>Реализация мероприятий по обеспечению своевременной и полной выплаты заработной платы (в том числе по выполнению Указов Президента), резервирование средств на исполнение судебных решений по искам, удовлетворяемых за счет бюджета Округа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</si>
  <si>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(софинансирование)</t>
  </si>
  <si>
    <t>79 0 07 S2220</t>
  </si>
  <si>
    <t>Проведение мероприятий по созданию в дошкольных образовательных, общеобразовательных организациях, организациях дополнительного образования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</si>
  <si>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Организация и проведение мероприятий с детьми и молодежью</t>
  </si>
  <si>
    <t>79 5 07 43100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</si>
  <si>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</si>
  <si>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Муниципальная программа "Капитальное строительство на территории Миасского городского округа на 2014-2021 годы"</t>
  </si>
  <si>
    <t xml:space="preserve">Проведение работ по описанию местоположения границ населенных пунктов Челябинской области </t>
  </si>
  <si>
    <t>89 0 14 00000</t>
  </si>
  <si>
    <t>89 0 14 73122</t>
  </si>
  <si>
    <t>Муниципальная программа "Социальная защита населения Миасского городского округа на 2017-2021 годы"</t>
  </si>
  <si>
    <t>63 0 13 00000</t>
  </si>
  <si>
    <t>Другие вопросы в области культуры, кинематографии</t>
  </si>
  <si>
    <t xml:space="preserve">Государственная программа Челябинской области "Развитие социальной защиты населения в Челябинской области" </t>
  </si>
  <si>
    <t>Меры социальной поддержки в соответствии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(ежемесячные денежные выплаты и возмещение расходов, связанных с проездом к местам захоронения)</t>
  </si>
  <si>
    <t>90 0 00 00000</t>
  </si>
  <si>
    <t>90 0 14 00000</t>
  </si>
  <si>
    <t>90 0 14 80000</t>
  </si>
  <si>
    <t>81 4 00 22010</t>
  </si>
  <si>
    <t>81 4 00 22020</t>
  </si>
  <si>
    <t>81 4 00 23000</t>
  </si>
  <si>
    <t>80 1 00 20401</t>
  </si>
  <si>
    <t>80 1 00 22010</t>
  </si>
  <si>
    <t>80 1 00 22020</t>
  </si>
  <si>
    <t>80 1 00 23000</t>
  </si>
  <si>
    <t>Оснащение объектов спортивной инфраструктуры спортивно-технологическим оборудованием</t>
  </si>
  <si>
    <t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</t>
  </si>
  <si>
    <t>Обеспечение деятельности  Управления культуры Администрации МГО</t>
  </si>
  <si>
    <t>69 8 00 20401</t>
  </si>
  <si>
    <t>Государственная программа Челябинской области "Развитие социальной защиты населения в Челябинской области"</t>
  </si>
  <si>
    <t>78 0 20 00000</t>
  </si>
  <si>
    <t>79 7 00 20401</t>
  </si>
  <si>
    <t>(тыс.рублей)</t>
  </si>
  <si>
    <t>Субсидии в виде имущественного взноса автономной некоммерческой организации "Центр развития туризма"</t>
  </si>
  <si>
    <t>Подпрограмма "Повышение эффективности реализации молодежной политики в Миасском городском округе"</t>
  </si>
  <si>
    <t>Государственная программа Челябинской области "Поддержка и развитие дошкольного образования в Челябинской области"</t>
  </si>
  <si>
    <t>Государственная программа Челябинской области "Развитие образования в Челябинской области"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</si>
  <si>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в рамках государственной программы "Поддержка и развитие дошкольного образования в Челябинской области" (софинансирование)</t>
  </si>
  <si>
    <t>Управление образования Администрации Миасского городского округа</t>
  </si>
  <si>
    <t>Управление по физической культуре и спорту Администрации Миасского городского округа</t>
  </si>
  <si>
    <t xml:space="preserve"> Управление культуры Администрации Миасского городского округа</t>
  </si>
  <si>
    <t>Реализация муниципальных функций связанных с общегосударственным управлением</t>
  </si>
  <si>
    <t>79 7 00 23000</t>
  </si>
  <si>
    <t>69 6 20 00000</t>
  </si>
  <si>
    <t>69 6 24 44000</t>
  </si>
  <si>
    <t>Расходы в области культуры</t>
  </si>
  <si>
    <t>Непрограммное направление расходов</t>
  </si>
  <si>
    <t>Подпрограмма  "Обеспечение проживающих в МГО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16.06.2006г. № 378, жилыми помещениями, на основании судебных решений"</t>
  </si>
  <si>
    <t>Непрограммные направление расходов</t>
  </si>
  <si>
    <t>Компенсация отдельным категориям граждан оплаты взноса на капитальный ремонт общего имущества в многоквартирном доме</t>
  </si>
  <si>
    <t xml:space="preserve">Реализация переданных государственных полномочий в области охраны труда </t>
  </si>
  <si>
    <t>99 0 00 51200</t>
  </si>
  <si>
    <t>Организация работы комиссий по делам несовершеннолетних и защите их прав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</si>
  <si>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</si>
  <si>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99 0 00 99090</t>
  </si>
  <si>
    <t>48 0 00 22030</t>
  </si>
  <si>
    <t>87 0 00 12010</t>
  </si>
  <si>
    <t>65 4 00 28130</t>
  </si>
  <si>
    <t>65 4 00 R0820</t>
  </si>
  <si>
    <t>99 0 00 99120</t>
  </si>
  <si>
    <t>60 3 00 L4970</t>
  </si>
  <si>
    <t>Проведение работ по описанию местоположения границ населенных пунктов Челябинской области  (софинансирование)</t>
  </si>
  <si>
    <t>84 0 00 03060</t>
  </si>
  <si>
    <t>Реализация программ формирования современной городской среды</t>
  </si>
  <si>
    <t>84 0 00 23000</t>
  </si>
  <si>
    <t>28 4 00 28000</t>
  </si>
  <si>
    <t>28 1 00 53800</t>
  </si>
  <si>
    <t>28 2 00 28300</t>
  </si>
  <si>
    <t>28 2 00 28310</t>
  </si>
  <si>
    <t>28 2 00 28320</t>
  </si>
  <si>
    <t>28 2 00 28330</t>
  </si>
  <si>
    <t>28 2 00 28340</t>
  </si>
  <si>
    <t>28 2 00 28350</t>
  </si>
  <si>
    <t>28 2 00 28370</t>
  </si>
  <si>
    <t>28 2 00 28380</t>
  </si>
  <si>
    <t>28 2 00 28390</t>
  </si>
  <si>
    <t>28 2 00 28400</t>
  </si>
  <si>
    <t>28 2 00 28410</t>
  </si>
  <si>
    <t>Единовременная выплата в соответствии с Законом Челябинской области "О дополнительных мерах социальной поддержки отдельных категорий граждан в связи с переходом к цифровому телерадиовещанию"</t>
  </si>
  <si>
    <t>28 2 00 28430</t>
  </si>
  <si>
    <t>28 2 00 51370</t>
  </si>
  <si>
    <t>28 2 00 52200</t>
  </si>
  <si>
    <t>28 2 00 52500</t>
  </si>
  <si>
    <t>28 2 00 52800</t>
  </si>
  <si>
    <t>28 2 00 R4620</t>
  </si>
  <si>
    <t>28 1 00 28100</t>
  </si>
  <si>
    <t>28 1 00 28140</t>
  </si>
  <si>
    <t>28 1 00 28190</t>
  </si>
  <si>
    <t>28 1 00 28220</t>
  </si>
  <si>
    <t>28 1 00 28110</t>
  </si>
  <si>
    <t>28 2 01 28370</t>
  </si>
  <si>
    <t>28 2 01 00000</t>
  </si>
  <si>
    <t xml:space="preserve">Расходы на осуществление Управлением социальной защиты населения Администрации Миасского городского округа переданных государственных полномочий по содержанию отдела жилищных субсидий  </t>
  </si>
  <si>
    <t>28 4 00 28080</t>
  </si>
  <si>
    <t>28 1 Р1 00000</t>
  </si>
  <si>
    <t>28 1 Р1 28180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</si>
  <si>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  в рамках государственной программы Челябинской области «Развитие физической культуры и спорта в Челябинской области» (софинансирование)</t>
  </si>
  <si>
    <t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 в рамках государственной программы Челябинской области «Развитие физической культуры и спорта в Челябинской области» (софинансирование)</t>
  </si>
  <si>
    <t>69 7 А1 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</si>
  <si>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</si>
  <si>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78 0 07 00000</t>
  </si>
  <si>
    <t>79 5 Е8 S1010</t>
  </si>
  <si>
    <t>Центр психолого-педагогической, медицинской и социальной помощи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</si>
  <si>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Миасского городского округа муниципальные дошкольные образовательные организации, через предоставление компенсации части родительской платы в рамках государственной программы "Поддержка и развитие дошкольного образования в Челябинской области"</t>
  </si>
  <si>
    <t>Ежемесячная денежная выплата в соответствии с Законом Челябинской области "О мерах социальной поддержки ветеранов в Челябинской области" (ветераны труда и труженики тыла)</t>
  </si>
  <si>
    <t>Подпрограмма "Организация  и осуществление деятельности в области культуры"</t>
  </si>
  <si>
    <t>69 1 20 00000</t>
  </si>
  <si>
    <t>69 1 20 44000</t>
  </si>
  <si>
    <t>69 1 24 44000</t>
  </si>
  <si>
    <t>69 8 00 23000</t>
  </si>
  <si>
    <t>60 3 00 14080</t>
  </si>
  <si>
    <t>Предоставление молодым семьям – участникам подпрограммы дополнительных социальных выплат при рождении (усыновлении) одного ребенка</t>
  </si>
  <si>
    <t>81 1 99 85090</t>
  </si>
  <si>
    <t>Центры помощи детям, оставшимся без попечения родителей</t>
  </si>
  <si>
    <t>Музеи и постоянные выставки</t>
  </si>
  <si>
    <t>69 6 24 44100</t>
  </si>
  <si>
    <t>Подпрограмма  "Оказание молодым семьям государственной поддержки для улучшения жилищных условий"</t>
  </si>
  <si>
    <t>79 7 00 22020</t>
  </si>
  <si>
    <t>Муниципальная программа "Формирование современной городской среды  на территории Миасского городского округа на 2018-2024 годы"</t>
  </si>
  <si>
    <t>Обеспечение проведения выборов и референдумов</t>
  </si>
  <si>
    <t>81 1 99 85091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</si>
  <si>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</si>
  <si>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69 7 24 44100</t>
  </si>
  <si>
    <t>Образовательные организации для обучающихся с ограниченными возможностями здоровья</t>
  </si>
  <si>
    <t xml:space="preserve">на 2020 год                 </t>
  </si>
  <si>
    <t>Муниципальная программа "Обеспечение деятельности Администрации МГО "</t>
  </si>
  <si>
    <t>Муниципальная программа "Улучшение условий  и охраны труда  в Миасском городском округе "</t>
  </si>
  <si>
    <t>Муниципальная программа "Профилактика  преступлений  и иных правонарушений на территории МГО "</t>
  </si>
  <si>
    <t>Муниципальная программа "Управление муниципальными финансами и муниципальным долгом в Миасском городском округе"</t>
  </si>
  <si>
    <t>Муниципальная программа "Повышение эффективности использования муниципального имущества в Миасском городском округе "</t>
  </si>
  <si>
    <t>Подпрограмма "Организация и проведение работ по управлению, владению, пользованию и распоряжению муниципальным имуществом на территории Миасского городского округа"</t>
  </si>
  <si>
    <t>Подпрограмма "Создание и управление организациями, учредителем которых выступает МО "МГО""</t>
  </si>
  <si>
    <t>Муниципальная программа "Профилактика терроризма в МГО "</t>
  </si>
  <si>
    <t>Муниципальная программа "Обеспечение деятельности муниципального бюджетного учреждения "Миасский окружной архив "</t>
  </si>
  <si>
    <t>Муниципальная программа "Обеспечение безопасности жизнедеятельности населения Миасского городского округа "</t>
  </si>
  <si>
    <t>Подпрограмма "Организация мероприятий в области гражданской обороны, чрезвычайных ситуаций и содержание МКУ "Управление ГОЧС""</t>
  </si>
  <si>
    <t>Подпрограмма "Создание комплексной системы экстренного оповещения населения Миасского городского округа"</t>
  </si>
  <si>
    <t>Муниципальная программа "Повышение безопасности дорожного движения на территории Миасского городского округа"</t>
  </si>
  <si>
    <t>Муниципальная 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</si>
  <si>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46 0 00 00000</t>
  </si>
  <si>
    <t>47 0 14 00000</t>
  </si>
  <si>
    <t>47 0 14 73121</t>
  </si>
  <si>
    <t>Муниципальная программа "Формирование благоприятного инвестиционного климата"</t>
  </si>
  <si>
    <t>Подпрограмма "Развитие туризма в Миасском городском округе"</t>
  </si>
  <si>
    <t>47 1 07 00000</t>
  </si>
  <si>
    <t>Муниципальная программа "Капитальное строительство на территории Миасского городского округа "</t>
  </si>
  <si>
    <t>Подпрограмма "Организация и осуществление деятельности МКУ "Комитет по строительству""</t>
  </si>
  <si>
    <t>Муниципальная программа "Капитальное строительство на территории Миасского городского округа"</t>
  </si>
  <si>
    <t>Муниципальная программа "Охрана окружающей среды на территории МГО"</t>
  </si>
  <si>
    <t>Муниципальная программа «Организация и проведение работ по управлению, владению, пользованию и распоряжению земельными участками на территории Миасского городского округа»</t>
  </si>
  <si>
    <t>62 0 00 00000</t>
  </si>
  <si>
    <t>62 0 07 00000</t>
  </si>
  <si>
    <t>64 2 00 22030</t>
  </si>
  <si>
    <t>Муниципальная программа "Организация функционирования объектов коммунальной инфраструктуры Миасского городского округа"</t>
  </si>
  <si>
    <t>Муниципальная программа "Обеспечение доступным и комфортным жильем граждан РФ на территории Миасского городского округа"</t>
  </si>
  <si>
    <t>Муниципальная программа "Организация ритуальных услуг и содержание мест захоронений на территории Миасского городского округа"</t>
  </si>
  <si>
    <t>Муниципальная программа "Благоустройство на территории Миасского городского округа"</t>
  </si>
  <si>
    <t>Муниципальная программа "Формирование и использование муниципального жилищного фонда МГО "</t>
  </si>
  <si>
    <t>Муниципальная программа "Формирование и использование муниципального жилищного фонда МГО"</t>
  </si>
  <si>
    <t>Муниципальная  программа "Профилактика и противодействие проявлениям экстремизма в Миасском городском округе"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</si>
  <si>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округе"</t>
  </si>
  <si>
    <t>Муниципальная программа "Предоставление дополнительных мер социальной поддержки в сфере здравоохранения Миасского городского округа"</t>
  </si>
  <si>
    <t>Муниципальная программа "Социальная защита населения Миасского городского округа"</t>
  </si>
  <si>
    <t>Муниципальная программа "Организация условий для предоставления государственных и муниципальных услуг Миасского городского округа через многофункциональный центр предоставления государственных и муниципальных услуг Миасского городского округа"</t>
  </si>
  <si>
    <t>Муниципальная программа "Развитие физической культуры и спорта в Миасском городском округе"</t>
  </si>
  <si>
    <t>Муниципальная  программа "Развитие системы образования в Миасском городском округе"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</si>
  <si>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пользования"</t>
  </si>
  <si>
    <t>Подпрограмма "Организация исполнения муниципальной программы "Социальная защита населения Миасского городского округа""</t>
  </si>
  <si>
    <t>Подпрограмма "Сопровождение функционирования и обеспечение безопасности организаций, подведомственных Управлению образования Администрации МГО"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</si>
  <si>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организациях"</t>
  </si>
  <si>
    <t>Муниципальная программа "Развитие культуры в Миасском городском округе"</t>
  </si>
  <si>
    <t xml:space="preserve">Рекультивация земельных участков, нарушенных размещением твердых коммунальных отходов, и ликвидация объектов накопленного экологического вреда за счет средств областного бюджета </t>
  </si>
  <si>
    <t>49 0 00 23000</t>
  </si>
  <si>
    <t>86 0 07 00000</t>
  </si>
  <si>
    <t>Муниципальная программа "Развитие общественного транспорта в Миасском городском округе"</t>
  </si>
  <si>
    <t>55 0 55 00000</t>
  </si>
  <si>
    <t>55 0 55 73130</t>
  </si>
  <si>
    <t>55 0 55 73170</t>
  </si>
  <si>
    <t>59 0 00 00000</t>
  </si>
  <si>
    <t>59 0 07 00000</t>
  </si>
  <si>
    <t>76 0 00 00000</t>
  </si>
  <si>
    <t>76 0 07 00000</t>
  </si>
  <si>
    <t>77 0 00 00000</t>
  </si>
  <si>
    <t>77 0 07 00000</t>
  </si>
  <si>
    <t>Муниципальная программа "Организация эксплуатации и текущего ремонта гидротехнических сооружений Миасского городского округа"</t>
  </si>
  <si>
    <t>Муниципальная программа "Организация содержания и текущего ремонта объектов газоснабжения Миасского городского округа"</t>
  </si>
  <si>
    <t>73 0 00 00000</t>
  </si>
  <si>
    <t>73 0 07 00000</t>
  </si>
  <si>
    <t>Муниципальная программа "Зеленый город"</t>
  </si>
  <si>
    <t>Муниципальная программа "Чистый город"</t>
  </si>
  <si>
    <t>Муниципальная программа "Светлый город"</t>
  </si>
  <si>
    <t>75 0 00 00000</t>
  </si>
  <si>
    <t>75 0 07 00000</t>
  </si>
  <si>
    <t>74 0 00 00000</t>
  </si>
  <si>
    <t>74 0 07 00000</t>
  </si>
  <si>
    <t>73 0 10 00000</t>
  </si>
  <si>
    <t>63 0 G1 00000</t>
  </si>
  <si>
    <t>55 0 07 00000</t>
  </si>
  <si>
    <t>Строительство и реконструкция автомобильных дорог общего пользования местного значения</t>
  </si>
  <si>
    <t>59 0 13 00000</t>
  </si>
  <si>
    <t>62 0 07 99320</t>
  </si>
  <si>
    <t>62 0 07 L9320</t>
  </si>
  <si>
    <t>92 0 00 00000</t>
  </si>
  <si>
    <t>92 0 00 23000</t>
  </si>
  <si>
    <t>Муниципальная программа "Развитие информационного общества в Миасском городском округе"</t>
  </si>
  <si>
    <t>47 0 00 23000</t>
  </si>
  <si>
    <t>74 0 10 00000</t>
  </si>
  <si>
    <t>73 0 23 00000</t>
  </si>
  <si>
    <t>78 0 13 00000</t>
  </si>
  <si>
    <t>65 1 07 00000</t>
  </si>
  <si>
    <t xml:space="preserve">Создание условий для доступного пользования услугами автомобильного и городского наземного электрического транспорта общего пользования </t>
  </si>
  <si>
    <t>81 3 07 08150</t>
  </si>
  <si>
    <t>81 3 07 L8150</t>
  </si>
  <si>
    <t>Создание условий для доступного пользования услугами автомобильного и городского наземного электрического транспорта общего пользования (софинансирование)</t>
  </si>
  <si>
    <t>91 0 00 00000</t>
  </si>
  <si>
    <t>99 0 00 59300</t>
  </si>
  <si>
    <t xml:space="preserve">Капитальный ремонт, ремонт и содержание автомобильных дорог общего пользования местного значения 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</si>
  <si>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</t>
  </si>
  <si>
    <t>58 0 F2 00000</t>
  </si>
  <si>
    <t>58 0 F2 55550</t>
  </si>
  <si>
    <t>58 0 F2 L5550</t>
  </si>
  <si>
    <t>Реализация программ формирования современной городской среды (софинансирование)</t>
  </si>
  <si>
    <t>67 0 00 00000</t>
  </si>
  <si>
    <t>Муниципальная программа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округа"</t>
  </si>
  <si>
    <t>67 0 07 00000</t>
  </si>
  <si>
    <t>67 0 07 44000</t>
  </si>
  <si>
    <t>67 0 20 00000</t>
  </si>
  <si>
    <t>67 0 22 00000</t>
  </si>
  <si>
    <t>67 0 22 44100</t>
  </si>
  <si>
    <t>59 0 13 06040</t>
  </si>
  <si>
    <t>69 7 А1 5519M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</si>
  <si>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 в рамках Государственной программы  Челябинской области "Развитие культуры и туризма в Челябинской области"</t>
  </si>
  <si>
    <t>69 7 A1 00000</t>
  </si>
  <si>
    <t>58 0 07 00000</t>
  </si>
  <si>
    <t>58 0 07 45030</t>
  </si>
  <si>
    <t>Обустройство мест массового отдыха населения (городских парков)</t>
  </si>
  <si>
    <t>81 3 07 08080</t>
  </si>
  <si>
    <t xml:space="preserve">Приобретение технических средств реабилитации для пунктов проката в муниципальных учреждениях системы социальной защиты населения </t>
  </si>
  <si>
    <t>79 4 00 00000</t>
  </si>
  <si>
    <t>79 4 07 00000</t>
  </si>
  <si>
    <t>79 4 07 42000</t>
  </si>
  <si>
    <t>79 4 07 L0275</t>
  </si>
  <si>
    <t xml:space="preserve">79 4 10 00000 </t>
  </si>
  <si>
    <t>79 4 10 04010</t>
  </si>
  <si>
    <t>79 4 10 42000</t>
  </si>
  <si>
    <t>79 4 20 00000</t>
  </si>
  <si>
    <t>79 4 24 42000</t>
  </si>
  <si>
    <t>79 4 99 00000</t>
  </si>
  <si>
    <t>79 4 99 04010</t>
  </si>
  <si>
    <t>79 4 99 42000</t>
  </si>
  <si>
    <t>79 4 10 00000</t>
  </si>
  <si>
    <t>79 4 10 03120</t>
  </si>
  <si>
    <t>79 4 10 42100</t>
  </si>
  <si>
    <t>79 4 10 42300</t>
  </si>
  <si>
    <t>79 4 07 42100</t>
  </si>
  <si>
    <t>79 4 07 42300</t>
  </si>
  <si>
    <t>79 7 07 45200</t>
  </si>
  <si>
    <t>79 6 20 00000</t>
  </si>
  <si>
    <t xml:space="preserve">Проведение капитального ремонта зданий и сооружений муниципальных организаций дошкольного образования </t>
  </si>
  <si>
    <t>Субсидии бюджетным и автономным учреждениям на капитальный ремонт зданий и сооружений</t>
  </si>
  <si>
    <t>79 6 21 S4080</t>
  </si>
  <si>
    <t>Муниципальная программа «Социальная защита населения Миасского городского округа»</t>
  </si>
  <si>
    <t>Подпрограмма « Доступная среда»</t>
  </si>
  <si>
    <t>79 6 07 S4080</t>
  </si>
  <si>
    <t>78 0 07 S1010</t>
  </si>
  <si>
    <t xml:space="preserve">Проведение капитального ремонта зданий муниципальных общеобразовательных организаций </t>
  </si>
  <si>
    <t>78 0 21 S1010</t>
  </si>
  <si>
    <t>78 0 21 00000</t>
  </si>
  <si>
    <t>Подпрограмма «Обеспечение реализации развития дошкольного, общего и дополнительного образования в Миасском городском округе»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</si>
  <si>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</si>
  <si>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79 4 07 42155</t>
  </si>
  <si>
    <t>79 4 07 S3030</t>
  </si>
  <si>
    <t>79 4 07 S3300</t>
  </si>
  <si>
    <t xml:space="preserve">Обеспечение молоком (молочной продукцией) обучающихся муниципальных общеобразовательных организаций, обучающихся по программам начального общего образования </t>
  </si>
  <si>
    <t>79 4 99 03090</t>
  </si>
  <si>
    <t>79 4 99 03120</t>
  </si>
  <si>
    <t>79 4 99 42100</t>
  </si>
  <si>
    <t>79 4 99 43300</t>
  </si>
  <si>
    <t>79 4 Е1 00000</t>
  </si>
  <si>
    <t>79 4 Е1 S3050</t>
  </si>
  <si>
    <t>79 4 24 42100</t>
  </si>
  <si>
    <t>79 4 99 03070</t>
  </si>
  <si>
    <t xml:space="preserve">Проведение ремонтных работ по замене оконных блоков в муниципальных общеобразовательных организациях </t>
  </si>
  <si>
    <t>79 6 07 S3330</t>
  </si>
  <si>
    <t>79 6 22 S3330</t>
  </si>
  <si>
    <t>79 6 21 00000</t>
  </si>
  <si>
    <t>79 6 22 00000</t>
  </si>
  <si>
    <t>79 4 Е2 00000</t>
  </si>
  <si>
    <t>79 4 Е2 54910</t>
  </si>
  <si>
    <t xml:space="preserve">Проведение капитального ремонта зданий и сооружений муниципальных организаций дополнительного образования детей </t>
  </si>
  <si>
    <t>79 6 21 S3320</t>
  </si>
  <si>
    <t>79 4 99 48900</t>
  </si>
  <si>
    <t>79 4 07 40044</t>
  </si>
  <si>
    <t>79 4 07 S3010</t>
  </si>
  <si>
    <t>79 7 00 22010</t>
  </si>
  <si>
    <t>79 7 07 00000</t>
  </si>
  <si>
    <t>Обеспечение деятельности МКУ МГО «Централизованная бухгалтерия»</t>
  </si>
  <si>
    <t>79 4 07 S3040</t>
  </si>
  <si>
    <t>Подпрограмма «Развитие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спортивных сборных команд Челябинской области, России;  обеспечение условий для развития физической культуры и спорта на территории Миасского городского округа»</t>
  </si>
  <si>
    <t>80 3 07 00000</t>
  </si>
  <si>
    <t>80 3 07 90000</t>
  </si>
  <si>
    <t>80 3 99 00000</t>
  </si>
  <si>
    <t>80 3 99 90000</t>
  </si>
  <si>
    <t>80 4 07 00000</t>
  </si>
  <si>
    <t>80 4 07 90000</t>
  </si>
  <si>
    <t>Организация и проведение мероприятий в сфере физической культуры и спорта в рамках Государственной программы Челябинской области "Развитие физической культуры и спорта в Челябинской области"</t>
  </si>
  <si>
    <t>80 3 07 20040</t>
  </si>
  <si>
    <t>Оплата услуг специалистов по организации физкультурно-оздоровительной и спортивно-массовой работы с населением от 6 до 18 лет</t>
  </si>
  <si>
    <t>80 3 07 20045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</si>
  <si>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</t>
  </si>
  <si>
    <t>80 3 07 20047</t>
  </si>
  <si>
    <t xml:space="preserve">Оплата услуг специалистов по организации физкультурно-оздоровительной и спортивно-массовой работы с населением, занятым в экономике, и гражданами старшего поколения </t>
  </si>
  <si>
    <t>80 3 07 2004Г</t>
  </si>
  <si>
    <t>Оплата услуг специалистов по организации физкультурно-оздоровительной и спортивно-массовой работы с населением от 6 до 18 лет (софинансирование)</t>
  </si>
  <si>
    <t>80 3 07 S0045</t>
  </si>
  <si>
    <t>80 3 07 S0047</t>
  </si>
  <si>
    <t>Оплата услуг специалистов по организации физкультурно - оздоровительной и спортивно - массовой работы с населением занятым в экономике и гражданами старшего поколения (софинансирование)</t>
  </si>
  <si>
    <t>80 3 07 S004Г</t>
  </si>
  <si>
    <t>Подпрограмма «Развитие инфраструктуры в области физической культуры и спорта, ремонт, реконструкция  спортивных сооружений»</t>
  </si>
  <si>
    <t>80 4 07 20040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</si>
  <si>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</t>
  </si>
  <si>
    <t>80 4 07 20043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</si>
  <si>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 (софинансирование)</t>
  </si>
  <si>
    <t>80 4 07 S0043</t>
  </si>
  <si>
    <t xml:space="preserve">Приобретение спортивного инвентаря и оборудования для физкультурно-спортивных организаций </t>
  </si>
  <si>
    <t>Приобретение спортивного инвентаря и оборудования для физкультурно-спортивных организаций (софинансирование)</t>
  </si>
  <si>
    <t>Приобретение спортивного инвентаря и оборудования физкультурно-спортивным организациям, в том числе устройство фундамента для монтажа каркасно-тентовых модулей</t>
  </si>
  <si>
    <t>80 4 Р5 00000</t>
  </si>
  <si>
    <t>80 4 P5 52280</t>
  </si>
  <si>
    <t>Подпрограмма «Развитие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спортивных сборных команд Челябинской области, России; обеспечение; обеспечение условий для развития физической культуры и спорта на территории Миасского городского округа»</t>
  </si>
  <si>
    <t>Муниципальная программа «Развитие физической культуры и спорта в Миасском городском округе»</t>
  </si>
  <si>
    <t>80 3 07 20042</t>
  </si>
  <si>
    <t>80 3 07 20048</t>
  </si>
  <si>
    <t>80 3 07 S0042</t>
  </si>
  <si>
    <t>Финансовая поддержка организаций спортивной подготовки по базовым видам спорта  (софинансирование)</t>
  </si>
  <si>
    <t>80 3 07 S0048</t>
  </si>
  <si>
    <t>80 3 Р5 00000</t>
  </si>
  <si>
    <t xml:space="preserve">Государственная поддержка спортивных организаций, осуществляющих подготовку спортивного резерва для сборных команд Российской Федерации </t>
  </si>
  <si>
    <t>80 3 Р5 50810</t>
  </si>
  <si>
    <t>80 4 07 20044</t>
  </si>
  <si>
    <t>80 4 07  90044</t>
  </si>
  <si>
    <t>80 4 07 S0044</t>
  </si>
  <si>
    <t>Муниципальная программа "Обеспечение доступным и комфортным жильем граждан Российской Федерации на территории Миасского городского округа"</t>
  </si>
  <si>
    <t>Муниципальная программа "Обеспечение доступным и комфортным жильем граждан Российской Федерации  на территории Миасского городского округа"</t>
  </si>
  <si>
    <t>Муниципальная программа "Развитие муниципальной службы в Администрации Миасского городского округа"</t>
  </si>
  <si>
    <t>Муниципальная программа "Профилактика  правонарушений на территории МГО"</t>
  </si>
  <si>
    <t>Муниципальная программа "Поддержка социально ориентированных некоммерческих организаций в Миасском городском округе"</t>
  </si>
  <si>
    <t>79 4 07 40000</t>
  </si>
  <si>
    <t>03 1 00 00000</t>
  </si>
  <si>
    <t>03 1 00 03020</t>
  </si>
  <si>
    <t>Подпрограмма "Обеспечение доступного качественного общего и дополнительного образования"</t>
  </si>
  <si>
    <t>04 1 00 00000</t>
  </si>
  <si>
    <t>04 1 00 04050</t>
  </si>
  <si>
    <t>Подпрограмма "Финансовое обеспечение развития дошкольного образования"</t>
  </si>
  <si>
    <t>46 0 55 00000</t>
  </si>
  <si>
    <t>46 0 55 73120</t>
  </si>
  <si>
    <t xml:space="preserve">На обеспечение мероприятий  по переселению граждан из аварийного жилищного фонда </t>
  </si>
  <si>
    <t>82 0 23 00000</t>
  </si>
  <si>
    <t xml:space="preserve">На оснащение многофункциональных центров в муниципальных образованиях Челябинской области </t>
  </si>
  <si>
    <t>65 1 F3 67484</t>
  </si>
  <si>
    <t>Региональный проект «Обеспечение устойчивого сокращения непригодного для проживания жилищного фонда»</t>
  </si>
  <si>
    <t>65 1 F3 00000</t>
  </si>
  <si>
    <t>Предоставление молодым семьям – участникам подпрограммы социальных выплат на приобретение жилого помещения эконом-класса или создание объекта индивидуального жилищного строительства эконом-класса (софинансирование)</t>
  </si>
  <si>
    <t>82 0 23 L4140</t>
  </si>
  <si>
    <t>На оснащение многофункциональных центров в Миасском городском округе (софинансирование)</t>
  </si>
  <si>
    <t>99 0 02 99120</t>
  </si>
  <si>
    <t>79 4 Е1 51690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</si>
  <si>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 в рамках государственной программы «Развитие образования в Челябинской области» и федерального проекта «Цифровая образовательная среда»</t>
  </si>
  <si>
    <t>79 4 Е4 00000</t>
  </si>
  <si>
    <t>79 4 Е4 52100</t>
  </si>
  <si>
    <t>79 4 07 S4060</t>
  </si>
  <si>
    <t>82 0 23 64140</t>
  </si>
  <si>
    <t>65 1 F3 67483</t>
  </si>
  <si>
    <t>Обеспечение мероприятий по переселению граждан из аварийного жилищного фонда за счет средств Фонда содействия реформированию жилищно-коммунального хозяйства</t>
  </si>
  <si>
    <t>69 7 A1 68090</t>
  </si>
  <si>
    <t>Создание модельных муниципальных библиотек за счет средств областного бюджета</t>
  </si>
  <si>
    <t>Муниципальная программа "Развитие улично-дорожной сети Миасского городского округа в Миасском городском округе"</t>
  </si>
  <si>
    <t>Региональный  проект "Чистая страна"</t>
  </si>
  <si>
    <t>63 0 G1 S3030</t>
  </si>
  <si>
    <t>78 0 00 S1030</t>
  </si>
  <si>
    <t>51 0 07 61081</t>
  </si>
  <si>
    <t>Организация мероприятий по отлову животных без владельцев, в том числе их транспортировке и немедленной передаче в приюты для животных</t>
  </si>
  <si>
    <t>51 0 07 61082</t>
  </si>
  <si>
    <t>Организация мероприятий, проводимых в приютах для животных</t>
  </si>
  <si>
    <t>74 0 23 00000</t>
  </si>
  <si>
    <t>Подпрограмма "Обеспечение реализации развития дошкольного, общего и дополнительного образования в Миасском городском округе"</t>
  </si>
  <si>
    <t>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</si>
  <si>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</si>
  <si>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Подпрограмма «Организация и осуществление деятельности Управления образования Администрации МГО и МКУ МГО  «Централизованная бухгалтерия»</t>
  </si>
  <si>
    <t>Подпрограмма «Развитие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спортивных сборных команд Челябинской области, России; обеспечение условий для развития физической культуры и спорта на территории Миасского городского округа»</t>
  </si>
  <si>
    <t>Организация работы органов управления социальной защиты населения муниципальных образований (софинансирование)</t>
  </si>
  <si>
    <t xml:space="preserve">Выкуп зданий для размещения общеобразовательных организаций </t>
  </si>
  <si>
    <t>46 0 07 00000</t>
  </si>
  <si>
    <t>46 0 07 73120</t>
  </si>
  <si>
    <t>80 4 07  92280</t>
  </si>
  <si>
    <t>Оснащение объектов спортивной инфраструктуры спортивно-технологическим оборудованием, в том числе работы по освещению и технологическому присоединению к инженерным сетям</t>
  </si>
  <si>
    <t>Приложение 4</t>
  </si>
  <si>
    <t>Региональный проект «Формирование комфортной городской среды»</t>
  </si>
  <si>
    <t>Региональный проект «Современная школа»</t>
  </si>
  <si>
    <t>Региональный проект «Успех каждого ребенка»</t>
  </si>
  <si>
    <t>Региональный проект «Цифровая образовательная среда»</t>
  </si>
  <si>
    <t>Htubjyfkmysq  проект "Спорт - норма жизни"</t>
  </si>
  <si>
    <t>Региональный  проект "Финансовая поддержка семей при рождении детей"</t>
  </si>
  <si>
    <t>Региональный проект "Спорт - норма жизни"</t>
  </si>
  <si>
    <t>Региональный проект "Культурная среда"</t>
  </si>
  <si>
    <t>79 5 E8 00000</t>
  </si>
  <si>
    <t>79 5 E8 S1010</t>
  </si>
  <si>
    <t>Региональный проект "Социальная активность"</t>
  </si>
  <si>
    <t>69 6 07 42300</t>
  </si>
  <si>
    <t>59 0 13 L6040</t>
  </si>
  <si>
    <t>Строительство и реконструкция автомобильных дорог общего пользования местного значения (софинансирование)</t>
  </si>
  <si>
    <t>Муниципальная программа "Поддержка садоводческих, огороднических некоммерческих товариществ, расположенных на территории Миасского городского округа"</t>
  </si>
  <si>
    <t>Субсидии на оказание поддержки садоводческим некоммерческим товариществам, расположенным на территории Миасского городского округа</t>
  </si>
  <si>
    <t>60 3 00 S4090</t>
  </si>
  <si>
    <t>Предоставление молодым семьям – участникам подпрограммы социальных выплат на приобретение жилого помещения эконом-класса или создание объекта индивидуального жилищного строительства эконом-класса за счет средств областного и местного бюджетов</t>
  </si>
  <si>
    <t>На обеспечение мероприятий  по переселению граждан из аварийного жилищного фонда за счет средств местного бюджета</t>
  </si>
  <si>
    <t>65 1 F3 6748S</t>
  </si>
  <si>
    <t>Обеспечение биологической безопасности, создание условий проживания и осуществление выплат стимулирующего характера работникам учреждений за работу в режиме превентивной изоляции в период коронавирусной инфекции</t>
  </si>
  <si>
    <t>99 0 99 99950</t>
  </si>
  <si>
    <t>Осуществление выплат стимулирующего характера за особые условия труда и дополнительную нагрузку работникам муниципальных учреждений системы социальной защиты населения за работу в режиме временной изоляции (обсервации) в период коронавирусной инфекции за счет средств областного бюджета</t>
  </si>
  <si>
    <t>99 0 00 99920</t>
  </si>
  <si>
    <t>99 0 00 99950</t>
  </si>
  <si>
    <t>Обновление и (или) капитально-восстановительный ремонт пассажирского подвижного состава общественного транспорта</t>
  </si>
  <si>
    <t>64 1 00 06100</t>
  </si>
  <si>
    <t>Обновление и (или) капитально-восстановительный ремонт пассажирского подвижного состава общественного транспорта (софинансирование) за счет средств местного бюджета</t>
  </si>
  <si>
    <t>64 1 00 S6100</t>
  </si>
  <si>
    <t>65 2 00 22030</t>
  </si>
  <si>
    <t>Проведение работ по описанию местоположения границ территориальных зон</t>
  </si>
  <si>
    <t>Проведение работ по описанию местоположения границ территориальных зон за счет средств местного бюджета</t>
  </si>
  <si>
    <t>62 0 00 99330</t>
  </si>
  <si>
    <t>62 0 00 S9330</t>
  </si>
  <si>
    <t>Осуществление переданных полномочий Российской Федерации на государственную регистрацию актов гражданского состояния за счет средств резервного фонда Правительства Российской Федерации</t>
  </si>
  <si>
    <t>99 0 00 5930F</t>
  </si>
  <si>
    <t>91 0 00 61060</t>
  </si>
  <si>
    <t>91 0 00 S1060</t>
  </si>
  <si>
    <t>Оказание поддержки садоводческим некоммерческим товариществам за счет средств областного бюджета</t>
  </si>
  <si>
    <t>82 0 22 00000</t>
  </si>
  <si>
    <t>82 0 22 73400</t>
  </si>
  <si>
    <t>Профессиональная подготовка, переподготовка и повышение квалификации</t>
  </si>
  <si>
    <t>56 0 07 S6050</t>
  </si>
  <si>
    <t>59 0 07 S6050</t>
  </si>
  <si>
    <t>60 2 07 S4060</t>
  </si>
  <si>
    <t>73 0 24 00000</t>
  </si>
  <si>
    <t>74 0 G2 43120</t>
  </si>
  <si>
    <t>74 0 G2 00000</t>
  </si>
  <si>
    <t>Региональный проект «Комплексная система обращения с твердыми коммунальными отходами»</t>
  </si>
  <si>
    <t>Создание и содержание мест (площадок) накопления твердых коммунальных отходов</t>
  </si>
  <si>
    <t>81 4 00 2808S</t>
  </si>
  <si>
    <t>79 4 07 S3380</t>
  </si>
  <si>
    <t>Приобретение образовательными организациями средств защиты для обеспечения санитарно-эпидемиологической безопасности</t>
  </si>
  <si>
    <t>79 4 23 00000</t>
  </si>
  <si>
    <t>79 4 23 S3380</t>
  </si>
  <si>
    <t>79 4 24 00000</t>
  </si>
  <si>
    <t>78 0 07 42100</t>
  </si>
  <si>
    <t>79 4 07 L3044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</si>
  <si>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</si>
  <si>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79 4 07 S3230</t>
  </si>
  <si>
    <t>Приобретение оборудования для пищеблоков муниципальных общеобразовательных организаций, реализующих программы начального общего образования</t>
  </si>
  <si>
    <t>79 4 23 S3230</t>
  </si>
  <si>
    <t>69 6 23 00000</t>
  </si>
  <si>
    <t>69 6 23 44000</t>
  </si>
  <si>
    <t>69 6 24 00000</t>
  </si>
  <si>
    <t>69 6 23 44100</t>
  </si>
  <si>
    <t>Реализация полномочий Российской Федерации по выплате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детей", за счет средств резервного фонда Правительства Российской Федерации</t>
  </si>
  <si>
    <t>Осуществление выплат стимулирующего характера за особые условия труда и дополнительную нагрузку работникам муниципальных учреждений системы социальной защиты населения за работу в режиме временной изоляции (обсервации) период коронавирусной инфекции за счет средств областного бюджета</t>
  </si>
  <si>
    <t>79 4 07 53035</t>
  </si>
  <si>
    <t>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</si>
  <si>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81 1 07 85055</t>
  </si>
  <si>
    <t>64 1 00 45010</t>
  </si>
  <si>
    <t>На выплату денежного вознаграждения победителям областного конкурса на звание "Самое благоустроенное городское (сельское) поселение Челябинской области"</t>
  </si>
  <si>
    <t>Единовременное пособие членам семьи умершего муниципального служащего</t>
  </si>
  <si>
    <t>79 4 07 43300</t>
  </si>
  <si>
    <t>79 4 24 42300</t>
  </si>
  <si>
    <t>Уменьшение прочих остатков денежных средств  бюджетов городских округов</t>
  </si>
  <si>
    <t>Изменение остатков средств на счетах по учету  средств бюджетов</t>
  </si>
  <si>
    <t>Источники внутреннего финансирования дефицита бюджетов</t>
  </si>
  <si>
    <t>Наименование источника средств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</si>
  <si>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</si>
  <si>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</si>
  <si>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внутреннего государственного и муниципального долга</t>
  </si>
  <si>
    <t>Процентные платежи по муниципальному долгу</t>
  </si>
  <si>
    <t>85 0 00 03650</t>
  </si>
  <si>
    <t>Обслуживание государственного (муниципального) долга</t>
  </si>
  <si>
    <t>Муниципальная программа "Управление муниципальными финансами и муниципальным долгом в МГО "</t>
  </si>
  <si>
    <t>28 1 00 5380F</t>
  </si>
  <si>
    <t>Региональный проект «Информационная инфраструктура»</t>
  </si>
  <si>
    <t>79 4 D2 00000</t>
  </si>
  <si>
    <t xml:space="preserve">Развитие информационно-телекоммуникационной инфраструктуры объектов общеобразовательных организаций </t>
  </si>
  <si>
    <t>79 4 D2 60060</t>
  </si>
  <si>
    <t>60 2 13 S4050</t>
  </si>
  <si>
    <t>Увеличение прочих остатков денежных средств  бюджетов городских округов</t>
  </si>
  <si>
    <t>Уточненный план</t>
  </si>
  <si>
    <t>Исполнено</t>
  </si>
  <si>
    <t>за 2020 год</t>
  </si>
  <si>
    <t xml:space="preserve">Распределение бюджетных ассигнований по разделам и подразделам классификации расходов бюджета за 2020 год </t>
  </si>
  <si>
    <t xml:space="preserve">Ведомственная структура расходов бюджета Миасского городского округа за 2020 год </t>
  </si>
  <si>
    <t>Исполнено за 2020 год</t>
  </si>
  <si>
    <t>99 0 99 99920</t>
  </si>
  <si>
    <t>(тыс. рублей)</t>
  </si>
  <si>
    <t>Коды бюджетной классификации</t>
  </si>
  <si>
    <t>Наименование доходов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</si>
  <si>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</si>
  <si>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</si>
  <si>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</si>
  <si>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</si>
  <si>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</si>
  <si>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</si>
  <si>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</si>
  <si>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</si>
  <si>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182 1 01 02050 01 0000 110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</si>
  <si>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</si>
  <si>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</si>
  <si>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</si>
  <si>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</si>
  <si>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</si>
  <si>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</si>
  <si>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</si>
  <si>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</si>
  <si>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</si>
  <si>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182 105 01000 00 0000 110   </t>
  </si>
  <si>
    <t>Налог, взимаемый в связи с применением упрощенной системы налогообложения</t>
  </si>
  <si>
    <t xml:space="preserve">182 105 02000 02 0000 110   </t>
  </si>
  <si>
    <t>Единый налог на вмененный  доход для отдельных видов деятельности</t>
  </si>
  <si>
    <t>182 105 03000 01 0000 110</t>
  </si>
  <si>
    <t>Единый сельскохозяйственный налог</t>
  </si>
  <si>
    <t>182 105 04000 02 0000 110</t>
  </si>
  <si>
    <t>Налог, взимаемый в связи с применением патентной системы налогообложения</t>
  </si>
  <si>
    <t>182 106 01020 04 0000 110</t>
  </si>
  <si>
    <t>Налог на имущество физических лиц, взимаемый по  ставкам, применяемым к объектам налогообложения, расположенным в границах городских округов</t>
  </si>
  <si>
    <t>182 106 06032 04 0000 110</t>
  </si>
  <si>
    <t>Земельный налог с организаций, обладающих земельным участком, расположенным в границах городских округов</t>
  </si>
  <si>
    <t>182 106 06042 04 0000 110</t>
  </si>
  <si>
    <t>Земельный налог с физических лиц,   обладающих земельным участком, расположенным в границах городских округов</t>
  </si>
  <si>
    <t>182 108 03010 01 0000 110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</si>
  <si>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</si>
  <si>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188 108 06000 01 0000 110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</si>
  <si>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</si>
  <si>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182 108 07010 01 0000 110</t>
  </si>
  <si>
    <t>Государственная пошлина за государственную регистрацию юридического лица, физических лиц в качестве индивидуальных предпринимателей, изменений, вносимых в учредительные документы юридического лица, за государственную регистрацию ликвидации юридического лица и другие юридически значимые действия</t>
  </si>
  <si>
    <t>321 108 07020 01 0000 110</t>
  </si>
  <si>
    <t xml:space="preserve">Государственная пошлина за государственную регистрацию прав, ограничений (обременений) прав на недвижимое имущество и сделок с ним </t>
  </si>
  <si>
    <t>188 108 07100 01 0000 110</t>
  </si>
  <si>
    <t>Государственная пошлина за выдачу и обмен паспорта гражданина Российской Федерации</t>
  </si>
  <si>
    <t>188 108 07141 01 0000 110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</si>
  <si>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</si>
  <si>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>283 108 07150 01 0000 110</t>
  </si>
  <si>
    <t xml:space="preserve">Государственная пошлина за выдачу разрешения на установку рекламной конструкции </t>
  </si>
  <si>
    <t>283 108 07173 01 0000 110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</si>
  <si>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 бюджеты городских округов</t>
  </si>
  <si>
    <t>182 1 08 07310 01 0000 110</t>
  </si>
  <si>
    <t>Государственная пошлина за повторную выдачу свидетельства о постановке на учет в налоговом органе</t>
  </si>
  <si>
    <t>000 109 00000 00 0000 000</t>
  </si>
  <si>
    <t>Задолженность и перерасчеты по отмененным налогам, сборам и иным обязательным платежам</t>
  </si>
  <si>
    <t>283 111 05012 04 0000 120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</si>
  <si>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</si>
  <si>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283 111 05024 04 0000 120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</si>
  <si>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</si>
  <si>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283 111 05034 04 0000 120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</si>
  <si>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</si>
  <si>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288 111 05034 04 0000 120</t>
  </si>
  <si>
    <t>289 111 05034 04 0000 120</t>
  </si>
  <si>
    <t>283 111 05074 04 0000 120</t>
  </si>
  <si>
    <t>Доходы от сдачи в аренду имущества, составляющего казну городских округов (за исключением земельных участков)</t>
  </si>
  <si>
    <t>283 111 07014 04 0000 120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</si>
  <si>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</si>
  <si>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283 111 09044 04 0000 120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</si>
  <si>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</si>
  <si>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048 112 01010 01 0000 120</t>
  </si>
  <si>
    <t>Плата за выбросы загрязняющих веществ в атмосферный воздух стационарными объектами</t>
  </si>
  <si>
    <t>048 112 01030 01 0000 120</t>
  </si>
  <si>
    <t>Плата за сбросы загрязняющих веществ в водные объекты</t>
  </si>
  <si>
    <t>048 112 01041 01 0000 120</t>
  </si>
  <si>
    <t>Плата за размещение отходов производства</t>
  </si>
  <si>
    <t>048 112 01042 01 0000 120</t>
  </si>
  <si>
    <t>Плата за размещение твердых коммунальных отходов</t>
  </si>
  <si>
    <t>000 113 01994 04 0000 130</t>
  </si>
  <si>
    <t>Прочие доходы от оказания платных услуг (работ) получателями средств бюджетов городских округов</t>
  </si>
  <si>
    <t>000 113 02064 04 0000 130</t>
  </si>
  <si>
    <t>Доходы, поступающие в порядке возмещения расходов, понесенных в связи с эксплуатацией имущества городских округов</t>
  </si>
  <si>
    <t>000 113 02994 04 0000 130</t>
  </si>
  <si>
    <t>Прочие доходы от компенсации затрат бюджетов городских округов</t>
  </si>
  <si>
    <t>285 114 02042 04 0000 410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</si>
  <si>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</si>
  <si>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289 114 02042 04 0000 410</t>
  </si>
  <si>
    <t>283 114 02043 04 0000 410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</si>
  <si>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</si>
  <si>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284 114 02042 04 0000 440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</si>
  <si>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</si>
  <si>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288 114 02042 04 0000 440</t>
  </si>
  <si>
    <t>289 114 02042 04 0000 440</t>
  </si>
  <si>
    <t>283 114 02043 04 0000 440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</si>
  <si>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</si>
  <si>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283 114 06012 04 0000 430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</si>
  <si>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</si>
  <si>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283 114 06024 04 0000 430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</si>
  <si>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</si>
  <si>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283 114 06312 04 0000 430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</si>
  <si>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</si>
  <si>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283 1 14 13040 04 0000 430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</si>
  <si>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</si>
  <si>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000 1 16 01053 01 0000 140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</si>
  <si>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</si>
  <si>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</si>
  <si>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</si>
  <si>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</si>
  <si>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</si>
  <si>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000 1 16 01074 01 0000 140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</si>
  <si>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</si>
  <si>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000 1 16 01083 01 0000 140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</si>
  <si>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</si>
  <si>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000 1 16 01084 01 0000 140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</si>
  <si>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</si>
  <si>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000 1 16 01093 01 0000 140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</si>
  <si>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</si>
  <si>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000 1 16 01120 01 0000 140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</si>
  <si>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</si>
  <si>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000 1 16 01133 01 0000 140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</si>
  <si>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</si>
  <si>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000 1 16 01143 01 0000 140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</si>
  <si>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</si>
  <si>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</si>
  <si>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</si>
  <si>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292 1 16 01154 01 0000 140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</si>
  <si>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</si>
  <si>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000 1 16 01173 01 0000 140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</si>
  <si>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</si>
  <si>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000 1 16 01183 01 0000 140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</si>
  <si>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</si>
  <si>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>000 1 16 01193 01 0000 140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</si>
  <si>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</si>
  <si>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</si>
  <si>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</si>
  <si>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283 1 16 02020 02 0000 140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</si>
  <si>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</si>
  <si>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000 1 16 05160 01 0000 140</t>
  </si>
  <si>
    <t>Штрафы за налоговые правонарушения, установленные Главой 16 Налогового кодекса Российской Федерации</t>
  </si>
  <si>
    <t>000 1 16 07010 04 0000 140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</si>
  <si>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</si>
  <si>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000 1 16 07090 04 0000 140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</si>
  <si>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</si>
  <si>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000 1 16 10031 04 0000 140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</si>
  <si>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</t>
  </si>
  <si>
    <t>000 1 16 10061 04 0000 140</t>
  </si>
  <si>
    <t>Платежи в целях возмещения убытков, причиненных уклонением от заключения муниципального контракта</t>
  </si>
  <si>
    <t>000 1 16 10100 04 0000 140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</si>
  <si>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</si>
  <si>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</si>
  <si>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</si>
  <si>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000 1 16 10129 01 0000 140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</si>
  <si>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t>
  </si>
  <si>
    <t>000 1 16 11050 01 0000 140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</si>
  <si>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</si>
  <si>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Прочие неналоговые доходы</t>
  </si>
  <si>
    <t>000 117 01040 04 0000 180</t>
  </si>
  <si>
    <t>Невыясненные поступления</t>
  </si>
  <si>
    <t>000 117 05000 00 0000 180</t>
  </si>
  <si>
    <t>284 202 15001 04 0000 150</t>
  </si>
  <si>
    <t xml:space="preserve">Дотации бюджетам городских округов на выравнивание бюджетной обеспеченности </t>
  </si>
  <si>
    <t>284 202 15002 04 0000 150</t>
  </si>
  <si>
    <t xml:space="preserve">Дотации бюджетам городских округов на поддержку мер по обеспечению сбалансированности бюджетов </t>
  </si>
  <si>
    <t>284 202 15009 04 0000 150</t>
  </si>
  <si>
    <t>Дотации бюджетам городских округов  на частичную компенсацию дополнительных расходов на повышение оплаты труда работников бюджетной сферы и иные цели</t>
  </si>
  <si>
    <t>283 202 20041 04 0000 150</t>
  </si>
  <si>
    <t>Субсидии бюджетам городских округов на строительство, модернизацию, ремонт и содержание автомобильных дорог общего пользования, в том числе дорого в поселениях (за исключением автомобильных дорог федерального значения)</t>
  </si>
  <si>
    <t>287 202 20077 04 0000 150</t>
  </si>
  <si>
    <t>Субсидии бюджетам на софинансирование капитальных вложений в объекты государственной (муниципальной) собственности</t>
  </si>
  <si>
    <t>283 202 20299 04 0000 150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</si>
  <si>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</si>
  <si>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283 202 20302 04 0000 150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</si>
  <si>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</si>
  <si>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288 202 25027 04 0000 150</t>
  </si>
  <si>
    <t>Субсидии бюджетам на реализацию мероприятий государственной программы Российской Федерации "Доступная среда" на 2011 - 2020 годы</t>
  </si>
  <si>
    <t>287 202 25081 04 0002 150</t>
  </si>
  <si>
    <t>Субсидии бюджетам городских округов (на оказание адресной финансовой поддержки спортивных организаций, осуществляющих подготовку спортивного резерва для сборных команд Российской Федерации)</t>
  </si>
  <si>
    <t>288 202 25210 04 0000 150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</si>
  <si>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</si>
  <si>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287 202 25228 04 0000 150 </t>
  </si>
  <si>
    <t>Субсидии бюджетам городских округов на оснащение объектов спортивной инфраструктуры спортивно-технологическим оборудованием</t>
  </si>
  <si>
    <t>288 202 25304 04 0000 150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</si>
  <si>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</si>
  <si>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288 202 25491 04 0000 150</t>
  </si>
  <si>
    <t>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</si>
  <si>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283 202 25497 04 0000 150</t>
  </si>
  <si>
    <t>Субсидии бюджетам городских округов на реализацию мероприятий по обеспечению жильем молодых семей</t>
  </si>
  <si>
    <t>289 202 25519 04 0002 150</t>
  </si>
  <si>
    <t>Субсидии бюджетам городских округов (на комплектование книжных фондов библиотек муниципальных образований и государственных библиотек)</t>
  </si>
  <si>
    <t>283 202 25555 04 0002 150</t>
  </si>
  <si>
    <t>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</si>
  <si>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283 202 27112 04 0002 150</t>
  </si>
  <si>
    <t>Субсидии бюджетам на софинансирование капитальных вложений в объекты муниципальной собственности</t>
  </si>
  <si>
    <t>283 202 29999 04 0000 150</t>
  </si>
  <si>
    <r>
      <t>Прочие субсидии бюджетам городских округов</t>
    </r>
    <r>
      <rPr>
        <sz val="12"/>
        <color indexed="10"/>
        <rFont val="Times New Roman"/>
        <family val="1"/>
        <charset val="204"/>
      </rPr>
      <t xml:space="preserve"> </t>
    </r>
  </si>
  <si>
    <t>284 202 29999 04 0000 150</t>
  </si>
  <si>
    <t>Прочие субсидии бюджетам городских округов (на частичное финансирование расходов на выплату з/пл работникам ОМСУ и муниципальных учреждений, оплату ТЭР, услуг водоснабжения, водоотведения, потребляемых муниципальными учреждениями)</t>
  </si>
  <si>
    <t>285 202 29999 04 0000 150</t>
  </si>
  <si>
    <t xml:space="preserve">Прочие субсидии бюджетам городских округов </t>
  </si>
  <si>
    <t>287 202 29999 04 0000 150</t>
  </si>
  <si>
    <t>288 202 29999 04 0000 150</t>
  </si>
  <si>
    <t>285 202 30013 04 0000 150</t>
  </si>
  <si>
    <t>Субвенции бюджетам городских округов на обеспечение мер социальной поддержки реабилитированных лиц и лиц, признанных пострадавшими от политических репрессий</t>
  </si>
  <si>
    <t>285 202 30022 04 0000 150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</si>
  <si>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</si>
  <si>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283 202 30024 04 0000 150</t>
  </si>
  <si>
    <t xml:space="preserve">Субвенции бюджетам городских округов на выполнение передаваемых полномочий субъектов РФ </t>
  </si>
  <si>
    <t>285 202 30024 04 0000 150</t>
  </si>
  <si>
    <t>288 202 30024 04 0000 150</t>
  </si>
  <si>
    <t>285 202 30027 04 0000 150</t>
  </si>
  <si>
    <t>Субвенции бюджетам городских округов на выполнение передаваемых полномочий субъектов РФ (на содержание ребенка в семье опекуна и приемной семье, а также вознаграждение, причитающееся приемному родителю)</t>
  </si>
  <si>
    <t>288 202 30029 04 0000 150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</si>
  <si>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</si>
  <si>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283 202 35082 04 0000 150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</si>
  <si>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</si>
  <si>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283 202 35120 04 0000 150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</si>
  <si>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</si>
  <si>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285 202 35137 04 0000 150</t>
  </si>
  <si>
    <t>Субвенции бюджетам городских округов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</si>
  <si>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285 202 35220 04 0000 150</t>
  </si>
  <si>
    <t>Субвенции бюджетам городских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</si>
  <si>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285 202 35250 04 0000 150</t>
  </si>
  <si>
    <t>Субвенции бюджетам городских округов на  оплату жилищно-коммунальных услуг отдельным категория граждан</t>
  </si>
  <si>
    <t>285 202 35280 04 0000 150</t>
  </si>
  <si>
    <t>Субвенции бюджетам городских округов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</si>
  <si>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285 202 35380 04 0000 150</t>
  </si>
  <si>
    <t>Субвенции бюджетам городских округов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</si>
  <si>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285 202 35462 04 0000 150</t>
  </si>
  <si>
    <t>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</t>
  </si>
  <si>
    <t>283 202 35930 04 0000 150</t>
  </si>
  <si>
    <t>Субвенции бюджетам на государственную регистрацию актов гражданского состояния</t>
  </si>
  <si>
    <t>283 202 39999 04 0000 150</t>
  </si>
  <si>
    <t>Прочие субвенции бюджетам городских округов</t>
  </si>
  <si>
    <t>288 202 45303 04 0000 150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</si>
  <si>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</si>
  <si>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283 202 49999 04 0000 150</t>
  </si>
  <si>
    <t>Прочие межбюджетные трансферты, передаваемые бюджетам городских округов</t>
  </si>
  <si>
    <t>285 202 49999 04 0000 150</t>
  </si>
  <si>
    <t>287 204 04020 04 0000 150</t>
  </si>
  <si>
    <t>Поступления от денежных пожертвований, предоставляемых негосударственными организациями получателям средств бюджетов городских округов</t>
  </si>
  <si>
    <t>288 204 04020 04 0000 150</t>
  </si>
  <si>
    <t>289 204 04020 04 0000 150</t>
  </si>
  <si>
    <t>285 207 04020 04 0000 150</t>
  </si>
  <si>
    <t>Поступления от денежных пожертвований, предоставляемых физическими лицами получателям средств бюджетов городских округов</t>
  </si>
  <si>
    <t>287 207 04020 04 0000 150</t>
  </si>
  <si>
    <t>288 207 04020 04 0000 150</t>
  </si>
  <si>
    <t>283 207 04050 04 0000 150</t>
  </si>
  <si>
    <t>Прочие безвозмездные поступления в бюджеты городских округов</t>
  </si>
  <si>
    <t>000 218 0000 00 0000 150</t>
  </si>
  <si>
    <t>Доходы бюджетов бюджетной системы Российской Федерации от возврата организациями остатков субсидий прошлых лет</t>
  </si>
  <si>
    <t>000 2 19 0000 04 0000 150</t>
  </si>
  <si>
    <t>Возврат остатков субсидий, субвенций и иных межбюджетных трансфертов, имеющих целевое назначение, прошлых лет</t>
  </si>
  <si>
    <t>Приложение   1</t>
  </si>
  <si>
    <t>Доходы бюджета Миасского городского округа за 2020 год 
по кодам классификации доходов бюджетов</t>
  </si>
  <si>
    <t>Доходы бюджета - всего</t>
  </si>
  <si>
    <t>000 01 00 00 00 00 0000 000</t>
  </si>
  <si>
    <t>284 01 05 02 01 04 0000 510</t>
  </si>
  <si>
    <t>284 01 05 02 01 00 0000 610</t>
  </si>
  <si>
    <t>Код бюджетной классификации</t>
  </si>
  <si>
    <t>284 01 05 00 00 00 0000 000</t>
  </si>
  <si>
    <t xml:space="preserve">Источники 
 финансирования дефицита бюджета Миасского  городского округа по кодам классификации источников финансирования дефицитов бюджетов за 2020 год
за 2020 год  </t>
  </si>
  <si>
    <t xml:space="preserve"> </t>
  </si>
  <si>
    <t>Приложение 2</t>
  </si>
  <si>
    <t>Приложение 3</t>
  </si>
  <si>
    <t>Приложение 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</si>
</sst>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  <numFmt numFmtId="167" formatCode="_-* #,##0.0_р_._-;\-* #,##0.0_р_._-;_-* &quot;-&quot;??_р_._-;_-@_-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theme="0" tint="-4.9989318521683403E-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11" fillId="0" borderId="0"/>
    <xf numFmtId="164" fontId="5" fillId="0" borderId="0" applyFont="0" applyFill="0" applyBorder="0" applyAlignment="0" applyProtection="0"/>
    <xf numFmtId="0" fontId="2" fillId="0" borderId="0"/>
    <xf numFmtId="0" fontId="14" fillId="0" borderId="0"/>
    <xf numFmtId="0" fontId="2" fillId="0" borderId="0"/>
  </cellStyleXfs>
  <cellXfs count="187">
    <xf numFmtId="0" fontId="0" fillId="0" borderId="0" xfId="0"/>
    <xf numFmtId="49" fontId="3" fillId="0" borderId="1" xfId="0" applyNumberFormat="1" applyFont="1" applyFill="1" applyBorder="1" applyAlignment="1" applyProtection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justify" wrapText="1"/>
    </xf>
    <xf numFmtId="0" fontId="6" fillId="0" borderId="0" xfId="0" applyFont="1" applyFill="1" applyAlignment="1">
      <alignment horizontal="left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justify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/>
    <xf numFmtId="0" fontId="4" fillId="0" borderId="1" xfId="3" applyFont="1" applyFill="1" applyBorder="1" applyAlignment="1">
      <alignment horizontal="justify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6" applyNumberFormat="1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vertical="center" wrapText="1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/>
    <xf numFmtId="0" fontId="6" fillId="0" borderId="0" xfId="0" applyFont="1" applyAlignment="1">
      <alignment horizontal="justify" vertical="center"/>
    </xf>
    <xf numFmtId="0" fontId="6" fillId="0" borderId="0" xfId="0" applyFont="1"/>
    <xf numFmtId="0" fontId="6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justify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165" fontId="10" fillId="0" borderId="1" xfId="1" applyNumberFormat="1" applyFont="1" applyBorder="1" applyAlignment="1">
      <alignment horizontal="center" vertical="center"/>
    </xf>
    <xf numFmtId="0" fontId="7" fillId="0" borderId="0" xfId="0" applyFont="1"/>
    <xf numFmtId="49" fontId="8" fillId="0" borderId="1" xfId="1" applyNumberFormat="1" applyFont="1" applyBorder="1" applyAlignment="1">
      <alignment horizontal="justify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65" fontId="7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165" fontId="3" fillId="0" borderId="1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Alignment="1">
      <alignment horizontal="center"/>
    </xf>
    <xf numFmtId="49" fontId="3" fillId="0" borderId="1" xfId="1" applyNumberFormat="1" applyFont="1" applyFill="1" applyBorder="1" applyAlignment="1">
      <alignment horizontal="center" vertical="center" wrapText="1"/>
    </xf>
    <xf numFmtId="165" fontId="6" fillId="0" borderId="0" xfId="0" applyNumberFormat="1" applyFont="1" applyAlignment="1">
      <alignment horizont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wrapText="1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49" fontId="3" fillId="0" borderId="0" xfId="0" applyNumberFormat="1" applyFont="1" applyFill="1"/>
    <xf numFmtId="0" fontId="3" fillId="0" borderId="0" xfId="0" applyFont="1" applyFill="1" applyAlignment="1">
      <alignment horizontal="justify"/>
    </xf>
    <xf numFmtId="0" fontId="3" fillId="0" borderId="0" xfId="0" applyFont="1" applyFill="1" applyAlignment="1">
      <alignment horizontal="justify" vertical="center" wrapText="1"/>
    </xf>
    <xf numFmtId="0" fontId="4" fillId="0" borderId="0" xfId="0" applyFont="1" applyFill="1"/>
    <xf numFmtId="4" fontId="12" fillId="0" borderId="0" xfId="0" applyNumberFormat="1" applyFont="1" applyFill="1"/>
    <xf numFmtId="164" fontId="3" fillId="0" borderId="0" xfId="6" applyFont="1" applyFill="1"/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0" xfId="9" applyFont="1"/>
    <xf numFmtId="0" fontId="3" fillId="0" borderId="0" xfId="9" applyFont="1" applyAlignment="1"/>
    <xf numFmtId="165" fontId="3" fillId="2" borderId="1" xfId="9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165" fontId="3" fillId="0" borderId="1" xfId="9" applyNumberFormat="1" applyFont="1" applyBorder="1" applyAlignment="1">
      <alignment horizontal="center" vertical="center" wrapText="1"/>
    </xf>
    <xf numFmtId="0" fontId="13" fillId="0" borderId="0" xfId="9" applyFont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Fill="1" applyAlignment="1">
      <alignment horizontal="right"/>
    </xf>
    <xf numFmtId="0" fontId="3" fillId="0" borderId="0" xfId="9" applyFont="1" applyAlignment="1">
      <alignment horizontal="right"/>
    </xf>
    <xf numFmtId="0" fontId="3" fillId="0" borderId="1" xfId="0" applyFont="1" applyFill="1" applyBorder="1" applyAlignment="1">
      <alignment horizontal="justify" vertical="center" wrapText="1"/>
    </xf>
    <xf numFmtId="49" fontId="3" fillId="2" borderId="1" xfId="0" applyNumberFormat="1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/>
    </xf>
    <xf numFmtId="0" fontId="7" fillId="0" borderId="0" xfId="0" applyFont="1" applyFill="1"/>
    <xf numFmtId="0" fontId="15" fillId="0" borderId="0" xfId="9" applyFont="1"/>
    <xf numFmtId="0" fontId="15" fillId="0" borderId="0" xfId="0" applyFont="1" applyFill="1" applyAlignment="1">
      <alignment horizontal="left" vertical="center"/>
    </xf>
    <xf numFmtId="0" fontId="3" fillId="2" borderId="0" xfId="2" applyFont="1" applyFill="1" applyAlignment="1">
      <alignment horizontal="center" vertical="center" wrapText="1"/>
    </xf>
    <xf numFmtId="0" fontId="3" fillId="2" borderId="0" xfId="2" applyFont="1" applyFill="1" applyAlignment="1">
      <alignment vertical="center" wrapText="1"/>
    </xf>
    <xf numFmtId="167" fontId="16" fillId="2" borderId="0" xfId="6" applyNumberFormat="1" applyFont="1" applyFill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vertical="center" wrapText="1"/>
    </xf>
    <xf numFmtId="3" fontId="3" fillId="2" borderId="5" xfId="2" applyNumberFormat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justify" vertical="center" wrapText="1"/>
    </xf>
    <xf numFmtId="165" fontId="3" fillId="2" borderId="1" xfId="2" applyNumberFormat="1" applyFont="1" applyFill="1" applyBorder="1" applyAlignment="1">
      <alignment horizontal="center" vertical="center" wrapText="1"/>
    </xf>
    <xf numFmtId="165" fontId="3" fillId="2" borderId="1" xfId="8" applyNumberFormat="1" applyFont="1" applyFill="1" applyBorder="1" applyAlignment="1">
      <alignment horizontal="center" vertical="center" wrapText="1"/>
    </xf>
    <xf numFmtId="3" fontId="3" fillId="2" borderId="1" xfId="2" applyNumberFormat="1" applyFont="1" applyFill="1" applyBorder="1" applyAlignment="1">
      <alignment horizontal="center" vertical="center" wrapText="1"/>
    </xf>
    <xf numFmtId="3" fontId="3" fillId="2" borderId="1" xfId="2" applyNumberFormat="1" applyFont="1" applyFill="1" applyBorder="1" applyAlignment="1">
      <alignment horizontal="justify" vertical="center" wrapText="1"/>
    </xf>
    <xf numFmtId="0" fontId="3" fillId="2" borderId="1" xfId="2" quotePrefix="1" applyFont="1" applyFill="1" applyBorder="1" applyAlignment="1">
      <alignment horizontal="left" vertical="center" wrapText="1"/>
    </xf>
    <xf numFmtId="0" fontId="3" fillId="2" borderId="1" xfId="2" quotePrefix="1" applyFont="1" applyFill="1" applyBorder="1" applyAlignment="1">
      <alignment horizontal="justify" vertical="center" wrapText="1"/>
    </xf>
    <xf numFmtId="165" fontId="3" fillId="2" borderId="0" xfId="2" applyNumberFormat="1" applyFont="1" applyFill="1" applyAlignment="1">
      <alignment vertical="center" wrapText="1"/>
    </xf>
    <xf numFmtId="0" fontId="3" fillId="0" borderId="1" xfId="2" applyFont="1" applyFill="1" applyBorder="1" applyAlignment="1">
      <alignment horizontal="justify" vertical="center" wrapText="1"/>
    </xf>
    <xf numFmtId="165" fontId="4" fillId="2" borderId="0" xfId="2" applyNumberFormat="1" applyFont="1" applyFill="1" applyAlignment="1">
      <alignment vertical="center" wrapText="1"/>
    </xf>
    <xf numFmtId="49" fontId="3" fillId="2" borderId="1" xfId="11" applyNumberFormat="1" applyFont="1" applyFill="1" applyBorder="1" applyAlignment="1">
      <alignment horizontal="center" vertical="center" wrapText="1"/>
    </xf>
    <xf numFmtId="0" fontId="3" fillId="2" borderId="1" xfId="11" applyNumberFormat="1" applyFont="1" applyFill="1" applyBorder="1" applyAlignment="1">
      <alignment horizontal="justify" vertical="center" wrapText="1"/>
    </xf>
    <xf numFmtId="0" fontId="3" fillId="2" borderId="1" xfId="2" applyNumberFormat="1" applyFont="1" applyFill="1" applyBorder="1" applyAlignment="1">
      <alignment horizontal="justify" vertical="center" wrapText="1"/>
    </xf>
    <xf numFmtId="0" fontId="3" fillId="2" borderId="1" xfId="2" applyFont="1" applyFill="1" applyBorder="1" applyAlignment="1">
      <alignment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3" fillId="3" borderId="0" xfId="2" applyFont="1" applyFill="1" applyAlignment="1">
      <alignment vertical="center" wrapText="1"/>
    </xf>
    <xf numFmtId="0" fontId="3" fillId="4" borderId="0" xfId="2" applyFont="1" applyFill="1" applyAlignment="1">
      <alignment vertical="center" wrapText="1"/>
    </xf>
    <xf numFmtId="0" fontId="3" fillId="2" borderId="1" xfId="2" applyNumberFormat="1" applyFont="1" applyFill="1" applyBorder="1" applyAlignment="1">
      <alignment horizontal="justify" vertical="center"/>
    </xf>
    <xf numFmtId="49" fontId="3" fillId="0" borderId="1" xfId="2" applyNumberFormat="1" applyFont="1" applyBorder="1" applyAlignment="1">
      <alignment horizontal="justify" vertical="center" wrapText="1"/>
    </xf>
    <xf numFmtId="165" fontId="3" fillId="2" borderId="3" xfId="8" applyNumberFormat="1" applyFont="1" applyFill="1" applyBorder="1" applyAlignment="1">
      <alignment horizontal="center" vertical="center" wrapText="1"/>
    </xf>
    <xf numFmtId="0" fontId="3" fillId="0" borderId="1" xfId="2" applyNumberFormat="1" applyFont="1" applyBorder="1" applyAlignment="1">
      <alignment horizontal="justify" vertical="center" wrapText="1"/>
    </xf>
    <xf numFmtId="0" fontId="15" fillId="2" borderId="0" xfId="2" applyFont="1" applyFill="1" applyAlignment="1">
      <alignment vertical="center" wrapText="1"/>
    </xf>
    <xf numFmtId="0" fontId="3" fillId="2" borderId="0" xfId="2" applyFont="1" applyFill="1" applyBorder="1" applyAlignment="1">
      <alignment vertical="center" wrapText="1"/>
    </xf>
    <xf numFmtId="0" fontId="3" fillId="2" borderId="0" xfId="2" applyFont="1" applyFill="1" applyBorder="1" applyAlignment="1">
      <alignment horizontal="center" vertical="center" wrapText="1"/>
    </xf>
    <xf numFmtId="0" fontId="15" fillId="2" borderId="0" xfId="2" applyFont="1" applyFill="1" applyBorder="1" applyAlignment="1">
      <alignment vertical="center" wrapText="1"/>
    </xf>
    <xf numFmtId="165" fontId="6" fillId="2" borderId="1" xfId="8" applyNumberFormat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center" vertical="center" wrapText="1"/>
    </xf>
    <xf numFmtId="3" fontId="3" fillId="0" borderId="1" xfId="2" applyNumberFormat="1" applyFont="1" applyFill="1" applyBorder="1" applyAlignment="1">
      <alignment horizontal="center" vertical="center" wrapText="1"/>
    </xf>
    <xf numFmtId="3" fontId="3" fillId="2" borderId="1" xfId="2" applyNumberFormat="1" applyFont="1" applyFill="1" applyBorder="1" applyAlignment="1">
      <alignment horizontal="left" vertical="center" wrapText="1"/>
    </xf>
    <xf numFmtId="0" fontId="3" fillId="2" borderId="0" xfId="2" applyFont="1" applyFill="1" applyAlignment="1">
      <alignment horizontal="left" vertical="center"/>
    </xf>
    <xf numFmtId="0" fontId="16" fillId="2" borderId="0" xfId="2" applyFont="1" applyFill="1" applyAlignment="1">
      <alignment vertical="center" wrapText="1"/>
    </xf>
    <xf numFmtId="167" fontId="18" fillId="2" borderId="0" xfId="6" applyNumberFormat="1" applyFont="1" applyFill="1" applyAlignment="1">
      <alignment horizontal="center" vertical="center" wrapText="1"/>
    </xf>
    <xf numFmtId="0" fontId="6" fillId="0" borderId="0" xfId="9" applyFont="1"/>
    <xf numFmtId="165" fontId="6" fillId="0" borderId="1" xfId="9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3" fillId="2" borderId="1" xfId="2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justify" vertical="center"/>
    </xf>
    <xf numFmtId="0" fontId="3" fillId="2" borderId="0" xfId="0" applyFont="1" applyFill="1" applyBorder="1" applyAlignment="1">
      <alignment horizontal="right" vertical="center"/>
    </xf>
    <xf numFmtId="49" fontId="4" fillId="0" borderId="1" xfId="0" applyNumberFormat="1" applyFont="1" applyBorder="1" applyAlignment="1" applyProtection="1">
      <alignment horizontal="justify" vertical="center" wrapText="1"/>
    </xf>
    <xf numFmtId="49" fontId="3" fillId="0" borderId="1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horizontal="center" vertical="center"/>
    </xf>
    <xf numFmtId="0" fontId="3" fillId="0" borderId="1" xfId="2" applyFont="1" applyFill="1" applyBorder="1" applyAlignment="1">
      <alignment horizontal="left" vertical="center" wrapText="1"/>
    </xf>
    <xf numFmtId="49" fontId="3" fillId="0" borderId="1" xfId="9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justify" vertical="center" wrapText="1"/>
    </xf>
    <xf numFmtId="49" fontId="3" fillId="0" borderId="0" xfId="9" applyNumberFormat="1" applyFont="1" applyFill="1" applyBorder="1" applyAlignment="1">
      <alignment horizontal="center" vertical="center" wrapText="1"/>
    </xf>
    <xf numFmtId="165" fontId="6" fillId="0" borderId="0" xfId="9" applyNumberFormat="1" applyFont="1" applyBorder="1" applyAlignment="1">
      <alignment horizontal="center" vertical="center" wrapText="1"/>
    </xf>
    <xf numFmtId="165" fontId="3" fillId="0" borderId="0" xfId="9" applyNumberFormat="1" applyFont="1" applyBorder="1" applyAlignment="1">
      <alignment horizontal="center" vertical="center" wrapText="1"/>
    </xf>
    <xf numFmtId="165" fontId="3" fillId="2" borderId="0" xfId="9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5" fontId="3" fillId="2" borderId="5" xfId="0" applyNumberFormat="1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left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3" fillId="0" borderId="5" xfId="9" applyFont="1" applyBorder="1" applyAlignment="1">
      <alignment horizontal="center" vertical="center" wrapText="1"/>
    </xf>
    <xf numFmtId="0" fontId="3" fillId="0" borderId="2" xfId="9" applyFont="1" applyBorder="1" applyAlignment="1">
      <alignment horizontal="center" vertical="center" wrapText="1"/>
    </xf>
    <xf numFmtId="0" fontId="3" fillId="0" borderId="4" xfId="9" applyFont="1" applyBorder="1" applyAlignment="1">
      <alignment horizontal="center" vertical="center" wrapText="1"/>
    </xf>
    <xf numFmtId="49" fontId="13" fillId="0" borderId="1" xfId="9" applyNumberFormat="1" applyFont="1" applyBorder="1" applyAlignment="1">
      <alignment horizontal="center" vertical="center" wrapText="1"/>
    </xf>
    <xf numFmtId="0" fontId="6" fillId="0" borderId="1" xfId="9" applyFont="1" applyBorder="1" applyAlignment="1">
      <alignment horizontal="center" vertical="center" wrapText="1"/>
    </xf>
    <xf numFmtId="49" fontId="13" fillId="0" borderId="0" xfId="9" applyNumberFormat="1" applyFont="1" applyBorder="1" applyAlignment="1">
      <alignment horizontal="center" vertical="center" wrapText="1"/>
    </xf>
    <xf numFmtId="0" fontId="3" fillId="0" borderId="0" xfId="9" applyFont="1" applyBorder="1" applyAlignment="1">
      <alignment horizontal="center" vertical="center" wrapText="1"/>
    </xf>
    <xf numFmtId="0" fontId="6" fillId="0" borderId="0" xfId="9" applyFont="1" applyBorder="1" applyAlignment="1">
      <alignment horizontal="center" vertical="center" wrapText="1"/>
    </xf>
    <xf numFmtId="0" fontId="3" fillId="0" borderId="0" xfId="9" applyFont="1" applyAlignment="1">
      <alignment horizontal="center" vertical="justify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</cellXfs>
  <cellStyles count="12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7"/>
    <cellStyle name="Обычный 5" xfId="10"/>
    <cellStyle name="Обычный_Лист2" xfId="11"/>
    <cellStyle name="Обычный_Приложение №1+№4" xfId="9"/>
    <cellStyle name="Финансовый" xfId="6" builtinId="3"/>
    <cellStyle name="Финансовый 2" xfId="8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159"/>
  <sheetViews>
    <sheetView zoomScaleNormal="100" workbookViewId="0">
      <selection activeCell="A14" sqref="A14"/>
    </sheetView>
  </sheetViews>
  <sheetFormatPr defaultColWidth="23.7109375" defaultRowHeight="15.75" x14ac:dyDescent="0.25"/>
  <cols>
    <col min="1" max="1" width="58.85546875" style="109" customWidth="1"/>
    <col min="2" max="2" width="29.140625" style="108" customWidth="1"/>
    <col min="3" max="3" width="19" style="110" customWidth="1"/>
    <col min="4" max="4" width="8.85546875" style="109" customWidth="1"/>
    <col min="5" max="5" width="17.7109375" style="109" customWidth="1"/>
    <col min="6" max="248" width="8.85546875" style="109" customWidth="1"/>
    <col min="249" max="250" width="23.7109375" style="109"/>
    <col min="251" max="251" width="29.85546875" style="109" customWidth="1"/>
    <col min="252" max="252" width="70.140625" style="109" customWidth="1"/>
    <col min="253" max="253" width="15.5703125" style="109" customWidth="1"/>
    <col min="254" max="254" width="16" style="109" customWidth="1"/>
    <col min="255" max="259" width="13.7109375" style="109" customWidth="1"/>
    <col min="260" max="504" width="8.85546875" style="109" customWidth="1"/>
    <col min="505" max="506" width="23.7109375" style="109"/>
    <col min="507" max="507" width="29.85546875" style="109" customWidth="1"/>
    <col min="508" max="508" width="70.140625" style="109" customWidth="1"/>
    <col min="509" max="509" width="15.5703125" style="109" customWidth="1"/>
    <col min="510" max="510" width="16" style="109" customWidth="1"/>
    <col min="511" max="515" width="13.7109375" style="109" customWidth="1"/>
    <col min="516" max="760" width="8.85546875" style="109" customWidth="1"/>
    <col min="761" max="762" width="23.7109375" style="109"/>
    <col min="763" max="763" width="29.85546875" style="109" customWidth="1"/>
    <col min="764" max="764" width="70.140625" style="109" customWidth="1"/>
    <col min="765" max="765" width="15.5703125" style="109" customWidth="1"/>
    <col min="766" max="766" width="16" style="109" customWidth="1"/>
    <col min="767" max="771" width="13.7109375" style="109" customWidth="1"/>
    <col min="772" max="1016" width="8.85546875" style="109" customWidth="1"/>
    <col min="1017" max="1018" width="23.7109375" style="109"/>
    <col min="1019" max="1019" width="29.85546875" style="109" customWidth="1"/>
    <col min="1020" max="1020" width="70.140625" style="109" customWidth="1"/>
    <col min="1021" max="1021" width="15.5703125" style="109" customWidth="1"/>
    <col min="1022" max="1022" width="16" style="109" customWidth="1"/>
    <col min="1023" max="1027" width="13.7109375" style="109" customWidth="1"/>
    <col min="1028" max="1272" width="8.85546875" style="109" customWidth="1"/>
    <col min="1273" max="1274" width="23.7109375" style="109"/>
    <col min="1275" max="1275" width="29.85546875" style="109" customWidth="1"/>
    <col min="1276" max="1276" width="70.140625" style="109" customWidth="1"/>
    <col min="1277" max="1277" width="15.5703125" style="109" customWidth="1"/>
    <col min="1278" max="1278" width="16" style="109" customWidth="1"/>
    <col min="1279" max="1283" width="13.7109375" style="109" customWidth="1"/>
    <col min="1284" max="1528" width="8.85546875" style="109" customWidth="1"/>
    <col min="1529" max="1530" width="23.7109375" style="109"/>
    <col min="1531" max="1531" width="29.85546875" style="109" customWidth="1"/>
    <col min="1532" max="1532" width="70.140625" style="109" customWidth="1"/>
    <col min="1533" max="1533" width="15.5703125" style="109" customWidth="1"/>
    <col min="1534" max="1534" width="16" style="109" customWidth="1"/>
    <col min="1535" max="1539" width="13.7109375" style="109" customWidth="1"/>
    <col min="1540" max="1784" width="8.85546875" style="109" customWidth="1"/>
    <col min="1785" max="1786" width="23.7109375" style="109"/>
    <col min="1787" max="1787" width="29.85546875" style="109" customWidth="1"/>
    <col min="1788" max="1788" width="70.140625" style="109" customWidth="1"/>
    <col min="1789" max="1789" width="15.5703125" style="109" customWidth="1"/>
    <col min="1790" max="1790" width="16" style="109" customWidth="1"/>
    <col min="1791" max="1795" width="13.7109375" style="109" customWidth="1"/>
    <col min="1796" max="2040" width="8.85546875" style="109" customWidth="1"/>
    <col min="2041" max="2042" width="23.7109375" style="109"/>
    <col min="2043" max="2043" width="29.85546875" style="109" customWidth="1"/>
    <col min="2044" max="2044" width="70.140625" style="109" customWidth="1"/>
    <col min="2045" max="2045" width="15.5703125" style="109" customWidth="1"/>
    <col min="2046" max="2046" width="16" style="109" customWidth="1"/>
    <col min="2047" max="2051" width="13.7109375" style="109" customWidth="1"/>
    <col min="2052" max="2296" width="8.85546875" style="109" customWidth="1"/>
    <col min="2297" max="2298" width="23.7109375" style="109"/>
    <col min="2299" max="2299" width="29.85546875" style="109" customWidth="1"/>
    <col min="2300" max="2300" width="70.140625" style="109" customWidth="1"/>
    <col min="2301" max="2301" width="15.5703125" style="109" customWidth="1"/>
    <col min="2302" max="2302" width="16" style="109" customWidth="1"/>
    <col min="2303" max="2307" width="13.7109375" style="109" customWidth="1"/>
    <col min="2308" max="2552" width="8.85546875" style="109" customWidth="1"/>
    <col min="2553" max="2554" width="23.7109375" style="109"/>
    <col min="2555" max="2555" width="29.85546875" style="109" customWidth="1"/>
    <col min="2556" max="2556" width="70.140625" style="109" customWidth="1"/>
    <col min="2557" max="2557" width="15.5703125" style="109" customWidth="1"/>
    <col min="2558" max="2558" width="16" style="109" customWidth="1"/>
    <col min="2559" max="2563" width="13.7109375" style="109" customWidth="1"/>
    <col min="2564" max="2808" width="8.85546875" style="109" customWidth="1"/>
    <col min="2809" max="2810" width="23.7109375" style="109"/>
    <col min="2811" max="2811" width="29.85546875" style="109" customWidth="1"/>
    <col min="2812" max="2812" width="70.140625" style="109" customWidth="1"/>
    <col min="2813" max="2813" width="15.5703125" style="109" customWidth="1"/>
    <col min="2814" max="2814" width="16" style="109" customWidth="1"/>
    <col min="2815" max="2819" width="13.7109375" style="109" customWidth="1"/>
    <col min="2820" max="3064" width="8.85546875" style="109" customWidth="1"/>
    <col min="3065" max="3066" width="23.7109375" style="109"/>
    <col min="3067" max="3067" width="29.85546875" style="109" customWidth="1"/>
    <col min="3068" max="3068" width="70.140625" style="109" customWidth="1"/>
    <col min="3069" max="3069" width="15.5703125" style="109" customWidth="1"/>
    <col min="3070" max="3070" width="16" style="109" customWidth="1"/>
    <col min="3071" max="3075" width="13.7109375" style="109" customWidth="1"/>
    <col min="3076" max="3320" width="8.85546875" style="109" customWidth="1"/>
    <col min="3321" max="3322" width="23.7109375" style="109"/>
    <col min="3323" max="3323" width="29.85546875" style="109" customWidth="1"/>
    <col min="3324" max="3324" width="70.140625" style="109" customWidth="1"/>
    <col min="3325" max="3325" width="15.5703125" style="109" customWidth="1"/>
    <col min="3326" max="3326" width="16" style="109" customWidth="1"/>
    <col min="3327" max="3331" width="13.7109375" style="109" customWidth="1"/>
    <col min="3332" max="3576" width="8.85546875" style="109" customWidth="1"/>
    <col min="3577" max="3578" width="23.7109375" style="109"/>
    <col min="3579" max="3579" width="29.85546875" style="109" customWidth="1"/>
    <col min="3580" max="3580" width="70.140625" style="109" customWidth="1"/>
    <col min="3581" max="3581" width="15.5703125" style="109" customWidth="1"/>
    <col min="3582" max="3582" width="16" style="109" customWidth="1"/>
    <col min="3583" max="3587" width="13.7109375" style="109" customWidth="1"/>
    <col min="3588" max="3832" width="8.85546875" style="109" customWidth="1"/>
    <col min="3833" max="3834" width="23.7109375" style="109"/>
    <col min="3835" max="3835" width="29.85546875" style="109" customWidth="1"/>
    <col min="3836" max="3836" width="70.140625" style="109" customWidth="1"/>
    <col min="3837" max="3837" width="15.5703125" style="109" customWidth="1"/>
    <col min="3838" max="3838" width="16" style="109" customWidth="1"/>
    <col min="3839" max="3843" width="13.7109375" style="109" customWidth="1"/>
    <col min="3844" max="4088" width="8.85546875" style="109" customWidth="1"/>
    <col min="4089" max="4090" width="23.7109375" style="109"/>
    <col min="4091" max="4091" width="29.85546875" style="109" customWidth="1"/>
    <col min="4092" max="4092" width="70.140625" style="109" customWidth="1"/>
    <col min="4093" max="4093" width="15.5703125" style="109" customWidth="1"/>
    <col min="4094" max="4094" width="16" style="109" customWidth="1"/>
    <col min="4095" max="4099" width="13.7109375" style="109" customWidth="1"/>
    <col min="4100" max="4344" width="8.85546875" style="109" customWidth="1"/>
    <col min="4345" max="4346" width="23.7109375" style="109"/>
    <col min="4347" max="4347" width="29.85546875" style="109" customWidth="1"/>
    <col min="4348" max="4348" width="70.140625" style="109" customWidth="1"/>
    <col min="4349" max="4349" width="15.5703125" style="109" customWidth="1"/>
    <col min="4350" max="4350" width="16" style="109" customWidth="1"/>
    <col min="4351" max="4355" width="13.7109375" style="109" customWidth="1"/>
    <col min="4356" max="4600" width="8.85546875" style="109" customWidth="1"/>
    <col min="4601" max="4602" width="23.7109375" style="109"/>
    <col min="4603" max="4603" width="29.85546875" style="109" customWidth="1"/>
    <col min="4604" max="4604" width="70.140625" style="109" customWidth="1"/>
    <col min="4605" max="4605" width="15.5703125" style="109" customWidth="1"/>
    <col min="4606" max="4606" width="16" style="109" customWidth="1"/>
    <col min="4607" max="4611" width="13.7109375" style="109" customWidth="1"/>
    <col min="4612" max="4856" width="8.85546875" style="109" customWidth="1"/>
    <col min="4857" max="4858" width="23.7109375" style="109"/>
    <col min="4859" max="4859" width="29.85546875" style="109" customWidth="1"/>
    <col min="4860" max="4860" width="70.140625" style="109" customWidth="1"/>
    <col min="4861" max="4861" width="15.5703125" style="109" customWidth="1"/>
    <col min="4862" max="4862" width="16" style="109" customWidth="1"/>
    <col min="4863" max="4867" width="13.7109375" style="109" customWidth="1"/>
    <col min="4868" max="5112" width="8.85546875" style="109" customWidth="1"/>
    <col min="5113" max="5114" width="23.7109375" style="109"/>
    <col min="5115" max="5115" width="29.85546875" style="109" customWidth="1"/>
    <col min="5116" max="5116" width="70.140625" style="109" customWidth="1"/>
    <col min="5117" max="5117" width="15.5703125" style="109" customWidth="1"/>
    <col min="5118" max="5118" width="16" style="109" customWidth="1"/>
    <col min="5119" max="5123" width="13.7109375" style="109" customWidth="1"/>
    <col min="5124" max="5368" width="8.85546875" style="109" customWidth="1"/>
    <col min="5369" max="5370" width="23.7109375" style="109"/>
    <col min="5371" max="5371" width="29.85546875" style="109" customWidth="1"/>
    <col min="5372" max="5372" width="70.140625" style="109" customWidth="1"/>
    <col min="5373" max="5373" width="15.5703125" style="109" customWidth="1"/>
    <col min="5374" max="5374" width="16" style="109" customWidth="1"/>
    <col min="5375" max="5379" width="13.7109375" style="109" customWidth="1"/>
    <col min="5380" max="5624" width="8.85546875" style="109" customWidth="1"/>
    <col min="5625" max="5626" width="23.7109375" style="109"/>
    <col min="5627" max="5627" width="29.85546875" style="109" customWidth="1"/>
    <col min="5628" max="5628" width="70.140625" style="109" customWidth="1"/>
    <col min="5629" max="5629" width="15.5703125" style="109" customWidth="1"/>
    <col min="5630" max="5630" width="16" style="109" customWidth="1"/>
    <col min="5631" max="5635" width="13.7109375" style="109" customWidth="1"/>
    <col min="5636" max="5880" width="8.85546875" style="109" customWidth="1"/>
    <col min="5881" max="5882" width="23.7109375" style="109"/>
    <col min="5883" max="5883" width="29.85546875" style="109" customWidth="1"/>
    <col min="5884" max="5884" width="70.140625" style="109" customWidth="1"/>
    <col min="5885" max="5885" width="15.5703125" style="109" customWidth="1"/>
    <col min="5886" max="5886" width="16" style="109" customWidth="1"/>
    <col min="5887" max="5891" width="13.7109375" style="109" customWidth="1"/>
    <col min="5892" max="6136" width="8.85546875" style="109" customWidth="1"/>
    <col min="6137" max="6138" width="23.7109375" style="109"/>
    <col min="6139" max="6139" width="29.85546875" style="109" customWidth="1"/>
    <col min="6140" max="6140" width="70.140625" style="109" customWidth="1"/>
    <col min="6141" max="6141" width="15.5703125" style="109" customWidth="1"/>
    <col min="6142" max="6142" width="16" style="109" customWidth="1"/>
    <col min="6143" max="6147" width="13.7109375" style="109" customWidth="1"/>
    <col min="6148" max="6392" width="8.85546875" style="109" customWidth="1"/>
    <col min="6393" max="6394" width="23.7109375" style="109"/>
    <col min="6395" max="6395" width="29.85546875" style="109" customWidth="1"/>
    <col min="6396" max="6396" width="70.140625" style="109" customWidth="1"/>
    <col min="6397" max="6397" width="15.5703125" style="109" customWidth="1"/>
    <col min="6398" max="6398" width="16" style="109" customWidth="1"/>
    <col min="6399" max="6403" width="13.7109375" style="109" customWidth="1"/>
    <col min="6404" max="6648" width="8.85546875" style="109" customWidth="1"/>
    <col min="6649" max="6650" width="23.7109375" style="109"/>
    <col min="6651" max="6651" width="29.85546875" style="109" customWidth="1"/>
    <col min="6652" max="6652" width="70.140625" style="109" customWidth="1"/>
    <col min="6653" max="6653" width="15.5703125" style="109" customWidth="1"/>
    <col min="6654" max="6654" width="16" style="109" customWidth="1"/>
    <col min="6655" max="6659" width="13.7109375" style="109" customWidth="1"/>
    <col min="6660" max="6904" width="8.85546875" style="109" customWidth="1"/>
    <col min="6905" max="6906" width="23.7109375" style="109"/>
    <col min="6907" max="6907" width="29.85546875" style="109" customWidth="1"/>
    <col min="6908" max="6908" width="70.140625" style="109" customWidth="1"/>
    <col min="6909" max="6909" width="15.5703125" style="109" customWidth="1"/>
    <col min="6910" max="6910" width="16" style="109" customWidth="1"/>
    <col min="6911" max="6915" width="13.7109375" style="109" customWidth="1"/>
    <col min="6916" max="7160" width="8.85546875" style="109" customWidth="1"/>
    <col min="7161" max="7162" width="23.7109375" style="109"/>
    <col min="7163" max="7163" width="29.85546875" style="109" customWidth="1"/>
    <col min="7164" max="7164" width="70.140625" style="109" customWidth="1"/>
    <col min="7165" max="7165" width="15.5703125" style="109" customWidth="1"/>
    <col min="7166" max="7166" width="16" style="109" customWidth="1"/>
    <col min="7167" max="7171" width="13.7109375" style="109" customWidth="1"/>
    <col min="7172" max="7416" width="8.85546875" style="109" customWidth="1"/>
    <col min="7417" max="7418" width="23.7109375" style="109"/>
    <col min="7419" max="7419" width="29.85546875" style="109" customWidth="1"/>
    <col min="7420" max="7420" width="70.140625" style="109" customWidth="1"/>
    <col min="7421" max="7421" width="15.5703125" style="109" customWidth="1"/>
    <col min="7422" max="7422" width="16" style="109" customWidth="1"/>
    <col min="7423" max="7427" width="13.7109375" style="109" customWidth="1"/>
    <col min="7428" max="7672" width="8.85546875" style="109" customWidth="1"/>
    <col min="7673" max="7674" width="23.7109375" style="109"/>
    <col min="7675" max="7675" width="29.85546875" style="109" customWidth="1"/>
    <col min="7676" max="7676" width="70.140625" style="109" customWidth="1"/>
    <col min="7677" max="7677" width="15.5703125" style="109" customWidth="1"/>
    <col min="7678" max="7678" width="16" style="109" customWidth="1"/>
    <col min="7679" max="7683" width="13.7109375" style="109" customWidth="1"/>
    <col min="7684" max="7928" width="8.85546875" style="109" customWidth="1"/>
    <col min="7929" max="7930" width="23.7109375" style="109"/>
    <col min="7931" max="7931" width="29.85546875" style="109" customWidth="1"/>
    <col min="7932" max="7932" width="70.140625" style="109" customWidth="1"/>
    <col min="7933" max="7933" width="15.5703125" style="109" customWidth="1"/>
    <col min="7934" max="7934" width="16" style="109" customWidth="1"/>
    <col min="7935" max="7939" width="13.7109375" style="109" customWidth="1"/>
    <col min="7940" max="8184" width="8.85546875" style="109" customWidth="1"/>
    <col min="8185" max="8186" width="23.7109375" style="109"/>
    <col min="8187" max="8187" width="29.85546875" style="109" customWidth="1"/>
    <col min="8188" max="8188" width="70.140625" style="109" customWidth="1"/>
    <col min="8189" max="8189" width="15.5703125" style="109" customWidth="1"/>
    <col min="8190" max="8190" width="16" style="109" customWidth="1"/>
    <col min="8191" max="8195" width="13.7109375" style="109" customWidth="1"/>
    <col min="8196" max="8440" width="8.85546875" style="109" customWidth="1"/>
    <col min="8441" max="8442" width="23.7109375" style="109"/>
    <col min="8443" max="8443" width="29.85546875" style="109" customWidth="1"/>
    <col min="8444" max="8444" width="70.140625" style="109" customWidth="1"/>
    <col min="8445" max="8445" width="15.5703125" style="109" customWidth="1"/>
    <col min="8446" max="8446" width="16" style="109" customWidth="1"/>
    <col min="8447" max="8451" width="13.7109375" style="109" customWidth="1"/>
    <col min="8452" max="8696" width="8.85546875" style="109" customWidth="1"/>
    <col min="8697" max="8698" width="23.7109375" style="109"/>
    <col min="8699" max="8699" width="29.85546875" style="109" customWidth="1"/>
    <col min="8700" max="8700" width="70.140625" style="109" customWidth="1"/>
    <col min="8701" max="8701" width="15.5703125" style="109" customWidth="1"/>
    <col min="8702" max="8702" width="16" style="109" customWidth="1"/>
    <col min="8703" max="8707" width="13.7109375" style="109" customWidth="1"/>
    <col min="8708" max="8952" width="8.85546875" style="109" customWidth="1"/>
    <col min="8953" max="8954" width="23.7109375" style="109"/>
    <col min="8955" max="8955" width="29.85546875" style="109" customWidth="1"/>
    <col min="8956" max="8956" width="70.140625" style="109" customWidth="1"/>
    <col min="8957" max="8957" width="15.5703125" style="109" customWidth="1"/>
    <col min="8958" max="8958" width="16" style="109" customWidth="1"/>
    <col min="8959" max="8963" width="13.7109375" style="109" customWidth="1"/>
    <col min="8964" max="9208" width="8.85546875" style="109" customWidth="1"/>
    <col min="9209" max="9210" width="23.7109375" style="109"/>
    <col min="9211" max="9211" width="29.85546875" style="109" customWidth="1"/>
    <col min="9212" max="9212" width="70.140625" style="109" customWidth="1"/>
    <col min="9213" max="9213" width="15.5703125" style="109" customWidth="1"/>
    <col min="9214" max="9214" width="16" style="109" customWidth="1"/>
    <col min="9215" max="9219" width="13.7109375" style="109" customWidth="1"/>
    <col min="9220" max="9464" width="8.85546875" style="109" customWidth="1"/>
    <col min="9465" max="9466" width="23.7109375" style="109"/>
    <col min="9467" max="9467" width="29.85546875" style="109" customWidth="1"/>
    <col min="9468" max="9468" width="70.140625" style="109" customWidth="1"/>
    <col min="9469" max="9469" width="15.5703125" style="109" customWidth="1"/>
    <col min="9470" max="9470" width="16" style="109" customWidth="1"/>
    <col min="9471" max="9475" width="13.7109375" style="109" customWidth="1"/>
    <col min="9476" max="9720" width="8.85546875" style="109" customWidth="1"/>
    <col min="9721" max="9722" width="23.7109375" style="109"/>
    <col min="9723" max="9723" width="29.85546875" style="109" customWidth="1"/>
    <col min="9724" max="9724" width="70.140625" style="109" customWidth="1"/>
    <col min="9725" max="9725" width="15.5703125" style="109" customWidth="1"/>
    <col min="9726" max="9726" width="16" style="109" customWidth="1"/>
    <col min="9727" max="9731" width="13.7109375" style="109" customWidth="1"/>
    <col min="9732" max="9976" width="8.85546875" style="109" customWidth="1"/>
    <col min="9977" max="9978" width="23.7109375" style="109"/>
    <col min="9979" max="9979" width="29.85546875" style="109" customWidth="1"/>
    <col min="9980" max="9980" width="70.140625" style="109" customWidth="1"/>
    <col min="9981" max="9981" width="15.5703125" style="109" customWidth="1"/>
    <col min="9982" max="9982" width="16" style="109" customWidth="1"/>
    <col min="9983" max="9987" width="13.7109375" style="109" customWidth="1"/>
    <col min="9988" max="10232" width="8.85546875" style="109" customWidth="1"/>
    <col min="10233" max="10234" width="23.7109375" style="109"/>
    <col min="10235" max="10235" width="29.85546875" style="109" customWidth="1"/>
    <col min="10236" max="10236" width="70.140625" style="109" customWidth="1"/>
    <col min="10237" max="10237" width="15.5703125" style="109" customWidth="1"/>
    <col min="10238" max="10238" width="16" style="109" customWidth="1"/>
    <col min="10239" max="10243" width="13.7109375" style="109" customWidth="1"/>
    <col min="10244" max="10488" width="8.85546875" style="109" customWidth="1"/>
    <col min="10489" max="10490" width="23.7109375" style="109"/>
    <col min="10491" max="10491" width="29.85546875" style="109" customWidth="1"/>
    <col min="10492" max="10492" width="70.140625" style="109" customWidth="1"/>
    <col min="10493" max="10493" width="15.5703125" style="109" customWidth="1"/>
    <col min="10494" max="10494" width="16" style="109" customWidth="1"/>
    <col min="10495" max="10499" width="13.7109375" style="109" customWidth="1"/>
    <col min="10500" max="10744" width="8.85546875" style="109" customWidth="1"/>
    <col min="10745" max="10746" width="23.7109375" style="109"/>
    <col min="10747" max="10747" width="29.85546875" style="109" customWidth="1"/>
    <col min="10748" max="10748" width="70.140625" style="109" customWidth="1"/>
    <col min="10749" max="10749" width="15.5703125" style="109" customWidth="1"/>
    <col min="10750" max="10750" width="16" style="109" customWidth="1"/>
    <col min="10751" max="10755" width="13.7109375" style="109" customWidth="1"/>
    <col min="10756" max="11000" width="8.85546875" style="109" customWidth="1"/>
    <col min="11001" max="11002" width="23.7109375" style="109"/>
    <col min="11003" max="11003" width="29.85546875" style="109" customWidth="1"/>
    <col min="11004" max="11004" width="70.140625" style="109" customWidth="1"/>
    <col min="11005" max="11005" width="15.5703125" style="109" customWidth="1"/>
    <col min="11006" max="11006" width="16" style="109" customWidth="1"/>
    <col min="11007" max="11011" width="13.7109375" style="109" customWidth="1"/>
    <col min="11012" max="11256" width="8.85546875" style="109" customWidth="1"/>
    <col min="11257" max="11258" width="23.7109375" style="109"/>
    <col min="11259" max="11259" width="29.85546875" style="109" customWidth="1"/>
    <col min="11260" max="11260" width="70.140625" style="109" customWidth="1"/>
    <col min="11261" max="11261" width="15.5703125" style="109" customWidth="1"/>
    <col min="11262" max="11262" width="16" style="109" customWidth="1"/>
    <col min="11263" max="11267" width="13.7109375" style="109" customWidth="1"/>
    <col min="11268" max="11512" width="8.85546875" style="109" customWidth="1"/>
    <col min="11513" max="11514" width="23.7109375" style="109"/>
    <col min="11515" max="11515" width="29.85546875" style="109" customWidth="1"/>
    <col min="11516" max="11516" width="70.140625" style="109" customWidth="1"/>
    <col min="11517" max="11517" width="15.5703125" style="109" customWidth="1"/>
    <col min="11518" max="11518" width="16" style="109" customWidth="1"/>
    <col min="11519" max="11523" width="13.7109375" style="109" customWidth="1"/>
    <col min="11524" max="11768" width="8.85546875" style="109" customWidth="1"/>
    <col min="11769" max="11770" width="23.7109375" style="109"/>
    <col min="11771" max="11771" width="29.85546875" style="109" customWidth="1"/>
    <col min="11772" max="11772" width="70.140625" style="109" customWidth="1"/>
    <col min="11773" max="11773" width="15.5703125" style="109" customWidth="1"/>
    <col min="11774" max="11774" width="16" style="109" customWidth="1"/>
    <col min="11775" max="11779" width="13.7109375" style="109" customWidth="1"/>
    <col min="11780" max="12024" width="8.85546875" style="109" customWidth="1"/>
    <col min="12025" max="12026" width="23.7109375" style="109"/>
    <col min="12027" max="12027" width="29.85546875" style="109" customWidth="1"/>
    <col min="12028" max="12028" width="70.140625" style="109" customWidth="1"/>
    <col min="12029" max="12029" width="15.5703125" style="109" customWidth="1"/>
    <col min="12030" max="12030" width="16" style="109" customWidth="1"/>
    <col min="12031" max="12035" width="13.7109375" style="109" customWidth="1"/>
    <col min="12036" max="12280" width="8.85546875" style="109" customWidth="1"/>
    <col min="12281" max="12282" width="23.7109375" style="109"/>
    <col min="12283" max="12283" width="29.85546875" style="109" customWidth="1"/>
    <col min="12284" max="12284" width="70.140625" style="109" customWidth="1"/>
    <col min="12285" max="12285" width="15.5703125" style="109" customWidth="1"/>
    <col min="12286" max="12286" width="16" style="109" customWidth="1"/>
    <col min="12287" max="12291" width="13.7109375" style="109" customWidth="1"/>
    <col min="12292" max="12536" width="8.85546875" style="109" customWidth="1"/>
    <col min="12537" max="12538" width="23.7109375" style="109"/>
    <col min="12539" max="12539" width="29.85546875" style="109" customWidth="1"/>
    <col min="12540" max="12540" width="70.140625" style="109" customWidth="1"/>
    <col min="12541" max="12541" width="15.5703125" style="109" customWidth="1"/>
    <col min="12542" max="12542" width="16" style="109" customWidth="1"/>
    <col min="12543" max="12547" width="13.7109375" style="109" customWidth="1"/>
    <col min="12548" max="12792" width="8.85546875" style="109" customWidth="1"/>
    <col min="12793" max="12794" width="23.7109375" style="109"/>
    <col min="12795" max="12795" width="29.85546875" style="109" customWidth="1"/>
    <col min="12796" max="12796" width="70.140625" style="109" customWidth="1"/>
    <col min="12797" max="12797" width="15.5703125" style="109" customWidth="1"/>
    <col min="12798" max="12798" width="16" style="109" customWidth="1"/>
    <col min="12799" max="12803" width="13.7109375" style="109" customWidth="1"/>
    <col min="12804" max="13048" width="8.85546875" style="109" customWidth="1"/>
    <col min="13049" max="13050" width="23.7109375" style="109"/>
    <col min="13051" max="13051" width="29.85546875" style="109" customWidth="1"/>
    <col min="13052" max="13052" width="70.140625" style="109" customWidth="1"/>
    <col min="13053" max="13053" width="15.5703125" style="109" customWidth="1"/>
    <col min="13054" max="13054" width="16" style="109" customWidth="1"/>
    <col min="13055" max="13059" width="13.7109375" style="109" customWidth="1"/>
    <col min="13060" max="13304" width="8.85546875" style="109" customWidth="1"/>
    <col min="13305" max="13306" width="23.7109375" style="109"/>
    <col min="13307" max="13307" width="29.85546875" style="109" customWidth="1"/>
    <col min="13308" max="13308" width="70.140625" style="109" customWidth="1"/>
    <col min="13309" max="13309" width="15.5703125" style="109" customWidth="1"/>
    <col min="13310" max="13310" width="16" style="109" customWidth="1"/>
    <col min="13311" max="13315" width="13.7109375" style="109" customWidth="1"/>
    <col min="13316" max="13560" width="8.85546875" style="109" customWidth="1"/>
    <col min="13561" max="13562" width="23.7109375" style="109"/>
    <col min="13563" max="13563" width="29.85546875" style="109" customWidth="1"/>
    <col min="13564" max="13564" width="70.140625" style="109" customWidth="1"/>
    <col min="13565" max="13565" width="15.5703125" style="109" customWidth="1"/>
    <col min="13566" max="13566" width="16" style="109" customWidth="1"/>
    <col min="13567" max="13571" width="13.7109375" style="109" customWidth="1"/>
    <col min="13572" max="13816" width="8.85546875" style="109" customWidth="1"/>
    <col min="13817" max="13818" width="23.7109375" style="109"/>
    <col min="13819" max="13819" width="29.85546875" style="109" customWidth="1"/>
    <col min="13820" max="13820" width="70.140625" style="109" customWidth="1"/>
    <col min="13821" max="13821" width="15.5703125" style="109" customWidth="1"/>
    <col min="13822" max="13822" width="16" style="109" customWidth="1"/>
    <col min="13823" max="13827" width="13.7109375" style="109" customWidth="1"/>
    <col min="13828" max="14072" width="8.85546875" style="109" customWidth="1"/>
    <col min="14073" max="14074" width="23.7109375" style="109"/>
    <col min="14075" max="14075" width="29.85546875" style="109" customWidth="1"/>
    <col min="14076" max="14076" width="70.140625" style="109" customWidth="1"/>
    <col min="14077" max="14077" width="15.5703125" style="109" customWidth="1"/>
    <col min="14078" max="14078" width="16" style="109" customWidth="1"/>
    <col min="14079" max="14083" width="13.7109375" style="109" customWidth="1"/>
    <col min="14084" max="14328" width="8.85546875" style="109" customWidth="1"/>
    <col min="14329" max="14330" width="23.7109375" style="109"/>
    <col min="14331" max="14331" width="29.85546875" style="109" customWidth="1"/>
    <col min="14332" max="14332" width="70.140625" style="109" customWidth="1"/>
    <col min="14333" max="14333" width="15.5703125" style="109" customWidth="1"/>
    <col min="14334" max="14334" width="16" style="109" customWidth="1"/>
    <col min="14335" max="14339" width="13.7109375" style="109" customWidth="1"/>
    <col min="14340" max="14584" width="8.85546875" style="109" customWidth="1"/>
    <col min="14585" max="14586" width="23.7109375" style="109"/>
    <col min="14587" max="14587" width="29.85546875" style="109" customWidth="1"/>
    <col min="14588" max="14588" width="70.140625" style="109" customWidth="1"/>
    <col min="14589" max="14589" width="15.5703125" style="109" customWidth="1"/>
    <col min="14590" max="14590" width="16" style="109" customWidth="1"/>
    <col min="14591" max="14595" width="13.7109375" style="109" customWidth="1"/>
    <col min="14596" max="14840" width="8.85546875" style="109" customWidth="1"/>
    <col min="14841" max="14842" width="23.7109375" style="109"/>
    <col min="14843" max="14843" width="29.85546875" style="109" customWidth="1"/>
    <col min="14844" max="14844" width="70.140625" style="109" customWidth="1"/>
    <col min="14845" max="14845" width="15.5703125" style="109" customWidth="1"/>
    <col min="14846" max="14846" width="16" style="109" customWidth="1"/>
    <col min="14847" max="14851" width="13.7109375" style="109" customWidth="1"/>
    <col min="14852" max="15096" width="8.85546875" style="109" customWidth="1"/>
    <col min="15097" max="15098" width="23.7109375" style="109"/>
    <col min="15099" max="15099" width="29.85546875" style="109" customWidth="1"/>
    <col min="15100" max="15100" width="70.140625" style="109" customWidth="1"/>
    <col min="15101" max="15101" width="15.5703125" style="109" customWidth="1"/>
    <col min="15102" max="15102" width="16" style="109" customWidth="1"/>
    <col min="15103" max="15107" width="13.7109375" style="109" customWidth="1"/>
    <col min="15108" max="15352" width="8.85546875" style="109" customWidth="1"/>
    <col min="15353" max="15354" width="23.7109375" style="109"/>
    <col min="15355" max="15355" width="29.85546875" style="109" customWidth="1"/>
    <col min="15356" max="15356" width="70.140625" style="109" customWidth="1"/>
    <col min="15357" max="15357" width="15.5703125" style="109" customWidth="1"/>
    <col min="15358" max="15358" width="16" style="109" customWidth="1"/>
    <col min="15359" max="15363" width="13.7109375" style="109" customWidth="1"/>
    <col min="15364" max="15608" width="8.85546875" style="109" customWidth="1"/>
    <col min="15609" max="15610" width="23.7109375" style="109"/>
    <col min="15611" max="15611" width="29.85546875" style="109" customWidth="1"/>
    <col min="15612" max="15612" width="70.140625" style="109" customWidth="1"/>
    <col min="15613" max="15613" width="15.5703125" style="109" customWidth="1"/>
    <col min="15614" max="15614" width="16" style="109" customWidth="1"/>
    <col min="15615" max="15619" width="13.7109375" style="109" customWidth="1"/>
    <col min="15620" max="15864" width="8.85546875" style="109" customWidth="1"/>
    <col min="15865" max="15866" width="23.7109375" style="109"/>
    <col min="15867" max="15867" width="29.85546875" style="109" customWidth="1"/>
    <col min="15868" max="15868" width="70.140625" style="109" customWidth="1"/>
    <col min="15869" max="15869" width="15.5703125" style="109" customWidth="1"/>
    <col min="15870" max="15870" width="16" style="109" customWidth="1"/>
    <col min="15871" max="15875" width="13.7109375" style="109" customWidth="1"/>
    <col min="15876" max="16120" width="8.85546875" style="109" customWidth="1"/>
    <col min="16121" max="16122" width="23.7109375" style="109"/>
    <col min="16123" max="16123" width="29.85546875" style="109" customWidth="1"/>
    <col min="16124" max="16124" width="70.140625" style="109" customWidth="1"/>
    <col min="16125" max="16125" width="15.5703125" style="109" customWidth="1"/>
    <col min="16126" max="16126" width="16" style="109" customWidth="1"/>
    <col min="16127" max="16131" width="13.7109375" style="109" customWidth="1"/>
    <col min="16132" max="16376" width="8.85546875" style="109" customWidth="1"/>
    <col min="16377" max="16384" width="23.7109375" style="109"/>
  </cols>
  <sheetData>
    <row r="1" spans="1:15" customFormat="1" x14ac:dyDescent="0.25">
      <c r="A1" s="151"/>
      <c r="B1" s="163" t="s">
        <v>1225</v>
      </c>
      <c r="C1" s="163"/>
    </row>
    <row r="2" spans="1:15" customFormat="1" x14ac:dyDescent="0.25">
      <c r="A2" s="151"/>
      <c r="B2" s="163" t="s">
        <v>0</v>
      </c>
      <c r="C2" s="163"/>
    </row>
    <row r="3" spans="1:15" customFormat="1" x14ac:dyDescent="0.25">
      <c r="A3" s="151"/>
      <c r="B3" s="163" t="s">
        <v>1</v>
      </c>
      <c r="C3" s="163"/>
    </row>
    <row r="4" spans="1:15" customFormat="1" x14ac:dyDescent="0.25">
      <c r="A4" s="151"/>
      <c r="B4" s="163" t="s">
        <v>2</v>
      </c>
      <c r="C4" s="163"/>
    </row>
    <row r="5" spans="1:15" customFormat="1" ht="15" x14ac:dyDescent="0.25">
      <c r="A5" s="164" t="s">
        <v>1226</v>
      </c>
      <c r="B5" s="165"/>
      <c r="C5" s="166"/>
    </row>
    <row r="6" spans="1:15" customFormat="1" ht="15" x14ac:dyDescent="0.25">
      <c r="A6" s="165"/>
      <c r="B6" s="165"/>
      <c r="C6" s="166"/>
    </row>
    <row r="7" spans="1:15" customFormat="1" ht="15" x14ac:dyDescent="0.25">
      <c r="A7" s="165"/>
      <c r="B7" s="165"/>
      <c r="C7" s="166"/>
    </row>
    <row r="8" spans="1:15" customFormat="1" x14ac:dyDescent="0.25">
      <c r="A8" s="167"/>
      <c r="B8" s="167"/>
      <c r="C8" s="152" t="s">
        <v>974</v>
      </c>
    </row>
    <row r="9" spans="1:15" ht="15.75" customHeight="1" x14ac:dyDescent="0.25">
      <c r="A9" s="171" t="s">
        <v>976</v>
      </c>
      <c r="B9" s="171" t="s">
        <v>975</v>
      </c>
      <c r="C9" s="168" t="s">
        <v>972</v>
      </c>
    </row>
    <row r="10" spans="1:15" ht="29.25" customHeight="1" x14ac:dyDescent="0.25">
      <c r="A10" s="172"/>
      <c r="B10" s="172"/>
      <c r="C10" s="169"/>
    </row>
    <row r="11" spans="1:15" ht="22.5" customHeight="1" x14ac:dyDescent="0.25">
      <c r="A11" s="153" t="s">
        <v>1227</v>
      </c>
      <c r="B11" s="154"/>
      <c r="C11" s="155">
        <f>SUM(C12:C142)</f>
        <v>5562807.6999999974</v>
      </c>
    </row>
    <row r="12" spans="1:15" ht="78.75" x14ac:dyDescent="0.25">
      <c r="A12" s="114" t="s">
        <v>978</v>
      </c>
      <c r="B12" s="113" t="s">
        <v>977</v>
      </c>
      <c r="C12" s="115">
        <v>1029212.2</v>
      </c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</row>
    <row r="13" spans="1:15" ht="126" x14ac:dyDescent="0.25">
      <c r="A13" s="118" t="s">
        <v>980</v>
      </c>
      <c r="B13" s="117" t="s">
        <v>979</v>
      </c>
      <c r="C13" s="115">
        <v>21995</v>
      </c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</row>
    <row r="14" spans="1:15" ht="47.25" x14ac:dyDescent="0.25">
      <c r="A14" s="114" t="s">
        <v>982</v>
      </c>
      <c r="B14" s="117" t="s">
        <v>981</v>
      </c>
      <c r="C14" s="115">
        <v>8059.2</v>
      </c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</row>
    <row r="15" spans="1:15" ht="110.25" x14ac:dyDescent="0.25">
      <c r="A15" s="118" t="s">
        <v>984</v>
      </c>
      <c r="B15" s="117" t="s">
        <v>983</v>
      </c>
      <c r="C15" s="115">
        <v>2970.1</v>
      </c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</row>
    <row r="16" spans="1:15" ht="63" x14ac:dyDescent="0.25">
      <c r="A16" s="118" t="s">
        <v>986</v>
      </c>
      <c r="B16" s="117" t="s">
        <v>985</v>
      </c>
      <c r="C16" s="115">
        <v>-0.4</v>
      </c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</row>
    <row r="17" spans="1:249" ht="94.5" x14ac:dyDescent="0.25">
      <c r="A17" s="118" t="s">
        <v>988</v>
      </c>
      <c r="B17" s="117" t="s">
        <v>987</v>
      </c>
      <c r="C17" s="116">
        <v>11693.7</v>
      </c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</row>
    <row r="18" spans="1:249" ht="110.25" x14ac:dyDescent="0.25">
      <c r="A18" s="118" t="s">
        <v>990</v>
      </c>
      <c r="B18" s="117" t="s">
        <v>989</v>
      </c>
      <c r="C18" s="116">
        <v>83.7</v>
      </c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</row>
    <row r="19" spans="1:249" ht="94.5" x14ac:dyDescent="0.25">
      <c r="A19" s="118" t="s">
        <v>992</v>
      </c>
      <c r="B19" s="117" t="s">
        <v>991</v>
      </c>
      <c r="C19" s="116">
        <v>15731.3</v>
      </c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</row>
    <row r="20" spans="1:249" ht="94.5" x14ac:dyDescent="0.25">
      <c r="A20" s="118" t="s">
        <v>994</v>
      </c>
      <c r="B20" s="117" t="s">
        <v>993</v>
      </c>
      <c r="C20" s="116">
        <v>-2155.8000000000002</v>
      </c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</row>
    <row r="21" spans="1:249" ht="31.5" x14ac:dyDescent="0.25">
      <c r="A21" s="119" t="s">
        <v>996</v>
      </c>
      <c r="B21" s="150" t="s">
        <v>995</v>
      </c>
      <c r="C21" s="116">
        <v>236746.3</v>
      </c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112"/>
      <c r="BK21" s="112"/>
      <c r="BL21" s="112"/>
      <c r="BM21" s="112"/>
      <c r="BN21" s="112"/>
      <c r="BO21" s="112"/>
      <c r="BP21" s="112"/>
      <c r="BQ21" s="112"/>
      <c r="BR21" s="112"/>
      <c r="BS21" s="112"/>
      <c r="BT21" s="112"/>
      <c r="BU21" s="112"/>
      <c r="BV21" s="112"/>
      <c r="BW21" s="112"/>
      <c r="BX21" s="112"/>
      <c r="BY21" s="112"/>
      <c r="BZ21" s="112"/>
      <c r="CA21" s="112"/>
      <c r="CB21" s="112"/>
      <c r="CC21" s="112"/>
      <c r="CD21" s="112"/>
      <c r="CE21" s="112"/>
      <c r="CF21" s="112"/>
      <c r="CG21" s="112"/>
      <c r="CH21" s="112"/>
      <c r="CI21" s="112"/>
      <c r="CJ21" s="112"/>
      <c r="CK21" s="112"/>
      <c r="CL21" s="112"/>
      <c r="CM21" s="112"/>
      <c r="CN21" s="112"/>
      <c r="CO21" s="112"/>
      <c r="CP21" s="112"/>
      <c r="CQ21" s="112"/>
      <c r="CR21" s="112"/>
      <c r="CS21" s="112"/>
      <c r="CT21" s="112"/>
      <c r="CU21" s="112"/>
      <c r="CV21" s="112"/>
      <c r="CW21" s="112"/>
      <c r="CX21" s="112"/>
      <c r="CY21" s="112"/>
      <c r="CZ21" s="112"/>
      <c r="DA21" s="112"/>
      <c r="DB21" s="112"/>
      <c r="DC21" s="112"/>
      <c r="DD21" s="112"/>
      <c r="DE21" s="112"/>
      <c r="DF21" s="112"/>
      <c r="DG21" s="112"/>
      <c r="DH21" s="112"/>
      <c r="DI21" s="112"/>
      <c r="DJ21" s="112"/>
      <c r="DK21" s="112"/>
      <c r="DL21" s="112"/>
      <c r="DM21" s="112"/>
      <c r="DN21" s="112"/>
      <c r="DO21" s="112"/>
      <c r="DP21" s="112"/>
      <c r="DQ21" s="112"/>
      <c r="DR21" s="112"/>
      <c r="DS21" s="112"/>
      <c r="DT21" s="112"/>
      <c r="DU21" s="112"/>
      <c r="DV21" s="112"/>
      <c r="DW21" s="112"/>
      <c r="DX21" s="112"/>
      <c r="DY21" s="112"/>
      <c r="DZ21" s="112"/>
      <c r="EA21" s="112"/>
      <c r="EB21" s="112"/>
      <c r="EC21" s="112"/>
      <c r="ED21" s="112"/>
      <c r="EE21" s="112"/>
      <c r="EF21" s="112"/>
      <c r="EG21" s="112"/>
      <c r="EH21" s="112"/>
      <c r="EI21" s="112"/>
      <c r="EJ21" s="112"/>
      <c r="EK21" s="112"/>
      <c r="EL21" s="112"/>
      <c r="EM21" s="112"/>
      <c r="EN21" s="112"/>
      <c r="EO21" s="112"/>
      <c r="EP21" s="112"/>
      <c r="EQ21" s="112"/>
      <c r="ER21" s="112"/>
      <c r="ES21" s="112"/>
      <c r="ET21" s="112"/>
      <c r="EU21" s="112"/>
      <c r="EV21" s="112"/>
      <c r="EW21" s="112"/>
      <c r="EX21" s="112"/>
      <c r="EY21" s="112"/>
      <c r="EZ21" s="112"/>
      <c r="FA21" s="112"/>
      <c r="FB21" s="112"/>
      <c r="FC21" s="112"/>
      <c r="FD21" s="112"/>
      <c r="FE21" s="112"/>
      <c r="FF21" s="112"/>
      <c r="FG21" s="112"/>
      <c r="FH21" s="112"/>
      <c r="FI21" s="112"/>
      <c r="FJ21" s="112"/>
      <c r="FK21" s="112"/>
      <c r="FL21" s="112"/>
      <c r="FM21" s="112"/>
      <c r="FN21" s="112"/>
      <c r="FO21" s="112"/>
      <c r="FP21" s="112"/>
      <c r="FQ21" s="112"/>
      <c r="FR21" s="112"/>
      <c r="FS21" s="112"/>
      <c r="FT21" s="112"/>
      <c r="FU21" s="112"/>
      <c r="FV21" s="112"/>
      <c r="FW21" s="112"/>
      <c r="FX21" s="112"/>
      <c r="FY21" s="112"/>
      <c r="FZ21" s="112"/>
      <c r="GA21" s="112"/>
      <c r="GB21" s="112"/>
      <c r="GC21" s="112"/>
      <c r="GD21" s="112"/>
      <c r="GE21" s="112"/>
      <c r="GF21" s="112"/>
      <c r="GG21" s="112"/>
      <c r="GH21" s="112"/>
      <c r="GI21" s="112"/>
      <c r="GJ21" s="112"/>
      <c r="GK21" s="112"/>
      <c r="GL21" s="112"/>
      <c r="GM21" s="112"/>
      <c r="GN21" s="112"/>
      <c r="GO21" s="112"/>
      <c r="GP21" s="112"/>
      <c r="GQ21" s="112"/>
      <c r="GR21" s="112"/>
      <c r="GS21" s="112"/>
      <c r="GT21" s="112"/>
      <c r="GU21" s="112"/>
      <c r="GV21" s="112"/>
      <c r="GW21" s="112"/>
      <c r="GX21" s="112"/>
      <c r="GY21" s="112"/>
      <c r="GZ21" s="112"/>
      <c r="HA21" s="112"/>
      <c r="HB21" s="112"/>
      <c r="HC21" s="112"/>
      <c r="HD21" s="112"/>
      <c r="HE21" s="112"/>
      <c r="HF21" s="112"/>
      <c r="HG21" s="112"/>
      <c r="HH21" s="112"/>
      <c r="HI21" s="112"/>
      <c r="HJ21" s="112"/>
      <c r="HK21" s="112"/>
      <c r="HL21" s="112"/>
      <c r="HM21" s="112"/>
      <c r="HN21" s="112"/>
      <c r="HO21" s="112"/>
      <c r="HP21" s="112"/>
      <c r="HQ21" s="112"/>
      <c r="HR21" s="112"/>
      <c r="HS21" s="112"/>
      <c r="HT21" s="112"/>
      <c r="HU21" s="112"/>
      <c r="HV21" s="112"/>
      <c r="HW21" s="112"/>
      <c r="HX21" s="112"/>
      <c r="HY21" s="112"/>
      <c r="HZ21" s="112"/>
      <c r="IA21" s="112"/>
      <c r="IB21" s="112"/>
      <c r="IC21" s="112"/>
      <c r="ID21" s="112"/>
      <c r="IE21" s="112"/>
      <c r="IF21" s="112"/>
      <c r="IG21" s="112"/>
      <c r="IH21" s="112"/>
      <c r="II21" s="112"/>
      <c r="IJ21" s="112"/>
      <c r="IK21" s="112"/>
      <c r="IL21" s="112"/>
      <c r="IM21" s="112"/>
      <c r="IN21" s="112"/>
      <c r="IO21" s="112"/>
    </row>
    <row r="22" spans="1:249" ht="31.5" x14ac:dyDescent="0.25">
      <c r="A22" s="120" t="s">
        <v>998</v>
      </c>
      <c r="B22" s="150" t="s">
        <v>997</v>
      </c>
      <c r="C22" s="116">
        <v>52860.4</v>
      </c>
    </row>
    <row r="23" spans="1:249" x14ac:dyDescent="0.25">
      <c r="A23" s="114" t="s">
        <v>1000</v>
      </c>
      <c r="B23" s="150" t="s">
        <v>999</v>
      </c>
      <c r="C23" s="116">
        <v>371.4</v>
      </c>
    </row>
    <row r="24" spans="1:249" ht="31.5" x14ac:dyDescent="0.25">
      <c r="A24" s="114" t="s">
        <v>1002</v>
      </c>
      <c r="B24" s="150" t="s">
        <v>1001</v>
      </c>
      <c r="C24" s="116">
        <v>4592.8</v>
      </c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2"/>
      <c r="BK24" s="112"/>
      <c r="BL24" s="112"/>
      <c r="BM24" s="112"/>
      <c r="BN24" s="112"/>
      <c r="BO24" s="112"/>
      <c r="BP24" s="112"/>
      <c r="BQ24" s="112"/>
      <c r="BR24" s="112"/>
      <c r="BS24" s="112"/>
      <c r="BT24" s="112"/>
      <c r="BU24" s="112"/>
      <c r="BV24" s="112"/>
      <c r="BW24" s="112"/>
      <c r="BX24" s="112"/>
      <c r="BY24" s="112"/>
      <c r="BZ24" s="112"/>
      <c r="CA24" s="112"/>
      <c r="CB24" s="112"/>
      <c r="CC24" s="112"/>
      <c r="CD24" s="112"/>
      <c r="CE24" s="112"/>
      <c r="CF24" s="112"/>
      <c r="CG24" s="112"/>
      <c r="CH24" s="112"/>
      <c r="CI24" s="112"/>
      <c r="CJ24" s="112"/>
      <c r="CK24" s="112"/>
      <c r="CL24" s="112"/>
      <c r="CM24" s="112"/>
      <c r="CN24" s="112"/>
      <c r="CO24" s="112"/>
      <c r="CP24" s="112"/>
      <c r="CQ24" s="112"/>
      <c r="CR24" s="112"/>
      <c r="CS24" s="112"/>
      <c r="CT24" s="112"/>
      <c r="CU24" s="112"/>
      <c r="CV24" s="112"/>
      <c r="CW24" s="112"/>
      <c r="CX24" s="112"/>
      <c r="CY24" s="112"/>
      <c r="CZ24" s="112"/>
      <c r="DA24" s="112"/>
      <c r="DB24" s="112"/>
      <c r="DC24" s="112"/>
      <c r="DD24" s="112"/>
      <c r="DE24" s="112"/>
      <c r="DF24" s="112"/>
      <c r="DG24" s="112"/>
      <c r="DH24" s="112"/>
      <c r="DI24" s="112"/>
      <c r="DJ24" s="112"/>
      <c r="DK24" s="112"/>
      <c r="DL24" s="112"/>
      <c r="DM24" s="112"/>
      <c r="DN24" s="112"/>
      <c r="DO24" s="112"/>
      <c r="DP24" s="112"/>
      <c r="DQ24" s="112"/>
      <c r="DR24" s="112"/>
      <c r="DS24" s="112"/>
      <c r="DT24" s="112"/>
      <c r="DU24" s="112"/>
      <c r="DV24" s="112"/>
      <c r="DW24" s="112"/>
      <c r="DX24" s="112"/>
      <c r="DY24" s="112"/>
      <c r="DZ24" s="112"/>
      <c r="EA24" s="112"/>
      <c r="EB24" s="112"/>
      <c r="EC24" s="112"/>
      <c r="ED24" s="112"/>
      <c r="EE24" s="112"/>
      <c r="EF24" s="112"/>
      <c r="EG24" s="112"/>
      <c r="EH24" s="112"/>
      <c r="EI24" s="112"/>
      <c r="EJ24" s="112"/>
      <c r="EK24" s="112"/>
      <c r="EL24" s="112"/>
      <c r="EM24" s="112"/>
      <c r="EN24" s="112"/>
      <c r="EO24" s="112"/>
      <c r="EP24" s="112"/>
      <c r="EQ24" s="112"/>
      <c r="ER24" s="112"/>
      <c r="ES24" s="112"/>
      <c r="ET24" s="112"/>
      <c r="EU24" s="112"/>
      <c r="EV24" s="112"/>
      <c r="EW24" s="112"/>
      <c r="EX24" s="112"/>
      <c r="EY24" s="112"/>
      <c r="EZ24" s="112"/>
      <c r="FA24" s="112"/>
      <c r="FB24" s="112"/>
      <c r="FC24" s="112"/>
      <c r="FD24" s="112"/>
      <c r="FE24" s="112"/>
      <c r="FF24" s="112"/>
      <c r="FG24" s="112"/>
      <c r="FH24" s="112"/>
      <c r="FI24" s="112"/>
      <c r="FJ24" s="112"/>
      <c r="FK24" s="112"/>
      <c r="FL24" s="112"/>
      <c r="FM24" s="112"/>
      <c r="FN24" s="112"/>
      <c r="FO24" s="112"/>
      <c r="FP24" s="112"/>
      <c r="FQ24" s="112"/>
      <c r="FR24" s="112"/>
      <c r="FS24" s="112"/>
      <c r="FT24" s="112"/>
      <c r="FU24" s="112"/>
      <c r="FV24" s="112"/>
      <c r="FW24" s="112"/>
      <c r="FX24" s="112"/>
      <c r="FY24" s="112"/>
      <c r="FZ24" s="112"/>
      <c r="GA24" s="112"/>
      <c r="GB24" s="112"/>
      <c r="GC24" s="112"/>
      <c r="GD24" s="112"/>
      <c r="GE24" s="112"/>
      <c r="GF24" s="112"/>
      <c r="GG24" s="112"/>
      <c r="GH24" s="112"/>
      <c r="GI24" s="112"/>
      <c r="GJ24" s="112"/>
      <c r="GK24" s="112"/>
      <c r="GL24" s="112"/>
      <c r="GM24" s="112"/>
      <c r="GN24" s="112"/>
      <c r="GO24" s="112"/>
      <c r="GP24" s="112"/>
      <c r="GQ24" s="112"/>
      <c r="GR24" s="112"/>
      <c r="GS24" s="112"/>
      <c r="GT24" s="112"/>
      <c r="GU24" s="112"/>
      <c r="GV24" s="112"/>
      <c r="GW24" s="112"/>
      <c r="GX24" s="112"/>
      <c r="GY24" s="112"/>
      <c r="GZ24" s="112"/>
      <c r="HA24" s="112"/>
      <c r="HB24" s="112"/>
      <c r="HC24" s="112"/>
      <c r="HD24" s="112"/>
      <c r="HE24" s="112"/>
      <c r="HF24" s="112"/>
      <c r="HG24" s="112"/>
      <c r="HH24" s="112"/>
      <c r="HI24" s="112"/>
      <c r="HJ24" s="112"/>
      <c r="HK24" s="112"/>
      <c r="HL24" s="112"/>
      <c r="HM24" s="112"/>
      <c r="HN24" s="112"/>
      <c r="HO24" s="112"/>
      <c r="HP24" s="112"/>
      <c r="HQ24" s="112"/>
      <c r="HR24" s="112"/>
      <c r="HS24" s="112"/>
      <c r="HT24" s="112"/>
      <c r="HU24" s="112"/>
      <c r="HV24" s="112"/>
      <c r="HW24" s="112"/>
      <c r="HX24" s="112"/>
      <c r="HY24" s="112"/>
      <c r="HZ24" s="112"/>
      <c r="IA24" s="112"/>
      <c r="IB24" s="112"/>
      <c r="IC24" s="112"/>
      <c r="ID24" s="112"/>
      <c r="IE24" s="112"/>
      <c r="IF24" s="112"/>
      <c r="IG24" s="112"/>
      <c r="IH24" s="112"/>
      <c r="II24" s="112"/>
      <c r="IJ24" s="112"/>
      <c r="IK24" s="112"/>
      <c r="IL24" s="112"/>
      <c r="IM24" s="112"/>
      <c r="IN24" s="112"/>
      <c r="IO24" s="112"/>
    </row>
    <row r="25" spans="1:249" ht="47.25" x14ac:dyDescent="0.25">
      <c r="A25" s="114" t="s">
        <v>1004</v>
      </c>
      <c r="B25" s="150" t="s">
        <v>1003</v>
      </c>
      <c r="C25" s="116">
        <v>61150.5</v>
      </c>
    </row>
    <row r="26" spans="1:249" ht="47.25" x14ac:dyDescent="0.25">
      <c r="A26" s="114" t="s">
        <v>1006</v>
      </c>
      <c r="B26" s="150" t="s">
        <v>1005</v>
      </c>
      <c r="C26" s="116">
        <v>91251</v>
      </c>
    </row>
    <row r="27" spans="1:249" ht="47.25" x14ac:dyDescent="0.25">
      <c r="A27" s="114" t="s">
        <v>1008</v>
      </c>
      <c r="B27" s="150" t="s">
        <v>1007</v>
      </c>
      <c r="C27" s="116">
        <v>19018.8</v>
      </c>
    </row>
    <row r="28" spans="1:249" ht="47.25" x14ac:dyDescent="0.25">
      <c r="A28" s="114" t="s">
        <v>1010</v>
      </c>
      <c r="B28" s="150" t="s">
        <v>1009</v>
      </c>
      <c r="C28" s="116">
        <v>25020</v>
      </c>
    </row>
    <row r="29" spans="1:249" ht="78.75" x14ac:dyDescent="0.25">
      <c r="A29" s="114" t="s">
        <v>1012</v>
      </c>
      <c r="B29" s="150" t="s">
        <v>1011</v>
      </c>
      <c r="C29" s="116">
        <v>262.2</v>
      </c>
    </row>
    <row r="30" spans="1:249" ht="110.25" x14ac:dyDescent="0.25">
      <c r="A30" s="114" t="s">
        <v>1014</v>
      </c>
      <c r="B30" s="150" t="s">
        <v>1013</v>
      </c>
      <c r="C30" s="116">
        <v>0.2</v>
      </c>
      <c r="G30" s="121"/>
    </row>
    <row r="31" spans="1:249" ht="47.25" x14ac:dyDescent="0.25">
      <c r="A31" s="114" t="s">
        <v>1016</v>
      </c>
      <c r="B31" s="150" t="s">
        <v>1015</v>
      </c>
      <c r="C31" s="116">
        <v>16836.5</v>
      </c>
    </row>
    <row r="32" spans="1:249" ht="31.5" x14ac:dyDescent="0.25">
      <c r="A32" s="114" t="s">
        <v>1018</v>
      </c>
      <c r="B32" s="150" t="s">
        <v>1017</v>
      </c>
      <c r="C32" s="116">
        <v>813.4</v>
      </c>
    </row>
    <row r="33" spans="1:249" ht="78.75" x14ac:dyDescent="0.25">
      <c r="A33" s="114" t="s">
        <v>1020</v>
      </c>
      <c r="B33" s="150" t="s">
        <v>1019</v>
      </c>
      <c r="C33" s="116">
        <v>1806</v>
      </c>
    </row>
    <row r="34" spans="1:249" ht="31.5" x14ac:dyDescent="0.25">
      <c r="A34" s="114" t="s">
        <v>1022</v>
      </c>
      <c r="B34" s="150" t="s">
        <v>1021</v>
      </c>
      <c r="C34" s="116">
        <v>1440</v>
      </c>
    </row>
    <row r="35" spans="1:249" ht="94.5" x14ac:dyDescent="0.25">
      <c r="A35" s="114" t="s">
        <v>1024</v>
      </c>
      <c r="B35" s="150" t="s">
        <v>1023</v>
      </c>
      <c r="C35" s="116">
        <v>25.6</v>
      </c>
    </row>
    <row r="36" spans="1:249" ht="31.5" x14ac:dyDescent="0.25">
      <c r="A36" s="114" t="s">
        <v>1026</v>
      </c>
      <c r="B36" s="117" t="s">
        <v>1025</v>
      </c>
      <c r="C36" s="116">
        <v>1.2</v>
      </c>
    </row>
    <row r="37" spans="1:249" ht="31.5" x14ac:dyDescent="0.25">
      <c r="A37" s="122" t="s">
        <v>1028</v>
      </c>
      <c r="B37" s="150" t="s">
        <v>1027</v>
      </c>
      <c r="C37" s="116">
        <v>2.2000000000000002</v>
      </c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12"/>
      <c r="AS37" s="112"/>
      <c r="AT37" s="112"/>
      <c r="AU37" s="112"/>
      <c r="AV37" s="112"/>
      <c r="AW37" s="112"/>
      <c r="AX37" s="112"/>
      <c r="AY37" s="112"/>
      <c r="AZ37" s="112"/>
      <c r="BA37" s="112"/>
      <c r="BB37" s="112"/>
      <c r="BC37" s="112"/>
      <c r="BD37" s="112"/>
      <c r="BE37" s="112"/>
      <c r="BF37" s="112"/>
      <c r="BG37" s="112"/>
      <c r="BH37" s="112"/>
      <c r="BI37" s="112"/>
      <c r="BJ37" s="112"/>
      <c r="BK37" s="112"/>
      <c r="BL37" s="112"/>
      <c r="BM37" s="112"/>
      <c r="BN37" s="112"/>
      <c r="BO37" s="112"/>
      <c r="BP37" s="112"/>
      <c r="BQ37" s="112"/>
      <c r="BR37" s="112"/>
      <c r="BS37" s="112"/>
      <c r="BT37" s="112"/>
      <c r="BU37" s="112"/>
      <c r="BV37" s="112"/>
      <c r="BW37" s="112"/>
      <c r="BX37" s="112"/>
      <c r="BY37" s="112"/>
      <c r="BZ37" s="112"/>
      <c r="CA37" s="112"/>
      <c r="CB37" s="112"/>
      <c r="CC37" s="112"/>
      <c r="CD37" s="112"/>
      <c r="CE37" s="112"/>
      <c r="CF37" s="112"/>
      <c r="CG37" s="112"/>
      <c r="CH37" s="112"/>
      <c r="CI37" s="112"/>
      <c r="CJ37" s="112"/>
      <c r="CK37" s="112"/>
      <c r="CL37" s="112"/>
      <c r="CM37" s="112"/>
      <c r="CN37" s="112"/>
      <c r="CO37" s="112"/>
      <c r="CP37" s="112"/>
      <c r="CQ37" s="112"/>
      <c r="CR37" s="112"/>
      <c r="CS37" s="112"/>
      <c r="CT37" s="112"/>
      <c r="CU37" s="112"/>
      <c r="CV37" s="112"/>
      <c r="CW37" s="112"/>
      <c r="CX37" s="112"/>
      <c r="CY37" s="112"/>
      <c r="CZ37" s="112"/>
      <c r="DA37" s="112"/>
      <c r="DB37" s="112"/>
      <c r="DC37" s="112"/>
      <c r="DD37" s="112"/>
      <c r="DE37" s="112"/>
      <c r="DF37" s="112"/>
      <c r="DG37" s="112"/>
      <c r="DH37" s="112"/>
      <c r="DI37" s="112"/>
      <c r="DJ37" s="112"/>
      <c r="DK37" s="112"/>
      <c r="DL37" s="112"/>
      <c r="DM37" s="112"/>
      <c r="DN37" s="112"/>
      <c r="DO37" s="112"/>
      <c r="DP37" s="112"/>
      <c r="DQ37" s="112"/>
      <c r="DR37" s="112"/>
      <c r="DS37" s="112"/>
      <c r="DT37" s="112"/>
      <c r="DU37" s="112"/>
      <c r="DV37" s="112"/>
      <c r="DW37" s="112"/>
      <c r="DX37" s="112"/>
      <c r="DY37" s="112"/>
      <c r="DZ37" s="112"/>
      <c r="EA37" s="112"/>
      <c r="EB37" s="112"/>
      <c r="EC37" s="112"/>
      <c r="ED37" s="112"/>
      <c r="EE37" s="112"/>
      <c r="EF37" s="112"/>
      <c r="EG37" s="112"/>
      <c r="EH37" s="112"/>
      <c r="EI37" s="112"/>
      <c r="EJ37" s="112"/>
      <c r="EK37" s="112"/>
      <c r="EL37" s="112"/>
      <c r="EM37" s="112"/>
      <c r="EN37" s="112"/>
      <c r="EO37" s="112"/>
      <c r="EP37" s="112"/>
      <c r="EQ37" s="112"/>
      <c r="ER37" s="112"/>
      <c r="ES37" s="112"/>
      <c r="ET37" s="112"/>
      <c r="EU37" s="112"/>
      <c r="EV37" s="112"/>
      <c r="EW37" s="112"/>
      <c r="EX37" s="112"/>
      <c r="EY37" s="112"/>
      <c r="EZ37" s="112"/>
      <c r="FA37" s="112"/>
      <c r="FB37" s="112"/>
      <c r="FC37" s="112"/>
      <c r="FD37" s="112"/>
      <c r="FE37" s="112"/>
      <c r="FF37" s="112"/>
      <c r="FG37" s="112"/>
      <c r="FH37" s="112"/>
      <c r="FI37" s="112"/>
      <c r="FJ37" s="112"/>
      <c r="FK37" s="112"/>
      <c r="FL37" s="112"/>
      <c r="FM37" s="112"/>
      <c r="FN37" s="112"/>
      <c r="FO37" s="112"/>
      <c r="FP37" s="112"/>
      <c r="FQ37" s="112"/>
      <c r="FR37" s="112"/>
      <c r="FS37" s="112"/>
      <c r="FT37" s="112"/>
      <c r="FU37" s="112"/>
      <c r="FV37" s="112"/>
      <c r="FW37" s="112"/>
      <c r="FX37" s="112"/>
      <c r="FY37" s="112"/>
      <c r="FZ37" s="112"/>
      <c r="GA37" s="112"/>
      <c r="GB37" s="112"/>
      <c r="GC37" s="112"/>
      <c r="GD37" s="112"/>
      <c r="GE37" s="112"/>
      <c r="GF37" s="112"/>
      <c r="GG37" s="112"/>
      <c r="GH37" s="112"/>
      <c r="GI37" s="112"/>
      <c r="GJ37" s="112"/>
      <c r="GK37" s="112"/>
      <c r="GL37" s="112"/>
      <c r="GM37" s="112"/>
      <c r="GN37" s="112"/>
      <c r="GO37" s="112"/>
      <c r="GP37" s="112"/>
      <c r="GQ37" s="112"/>
      <c r="GR37" s="112"/>
      <c r="GS37" s="112"/>
      <c r="GT37" s="112"/>
      <c r="GU37" s="112"/>
      <c r="GV37" s="112"/>
      <c r="GW37" s="112"/>
      <c r="GX37" s="112"/>
      <c r="GY37" s="112"/>
      <c r="GZ37" s="112"/>
      <c r="HA37" s="112"/>
      <c r="HB37" s="112"/>
      <c r="HC37" s="112"/>
      <c r="HD37" s="112"/>
      <c r="HE37" s="112"/>
      <c r="HF37" s="112"/>
      <c r="HG37" s="112"/>
      <c r="HH37" s="112"/>
      <c r="HI37" s="112"/>
      <c r="HJ37" s="112"/>
      <c r="HK37" s="112"/>
      <c r="HL37" s="112"/>
      <c r="HM37" s="112"/>
      <c r="HN37" s="112"/>
      <c r="HO37" s="112"/>
      <c r="HP37" s="112"/>
      <c r="HQ37" s="112"/>
      <c r="HR37" s="112"/>
      <c r="HS37" s="112"/>
      <c r="HT37" s="112"/>
      <c r="HU37" s="112"/>
      <c r="HV37" s="112"/>
      <c r="HW37" s="112"/>
      <c r="HX37" s="112"/>
      <c r="HY37" s="112"/>
      <c r="HZ37" s="112"/>
      <c r="IA37" s="112"/>
      <c r="IB37" s="112"/>
      <c r="IC37" s="112"/>
      <c r="ID37" s="112"/>
      <c r="IE37" s="112"/>
      <c r="IF37" s="112"/>
      <c r="IG37" s="112"/>
      <c r="IH37" s="112"/>
      <c r="II37" s="112"/>
      <c r="IJ37" s="112"/>
      <c r="IK37" s="112"/>
      <c r="IL37" s="112"/>
      <c r="IM37" s="112"/>
      <c r="IN37" s="112"/>
      <c r="IO37" s="112"/>
    </row>
    <row r="38" spans="1:249" ht="94.5" x14ac:dyDescent="0.25">
      <c r="A38" s="125" t="s">
        <v>1030</v>
      </c>
      <c r="B38" s="124" t="s">
        <v>1029</v>
      </c>
      <c r="C38" s="116">
        <v>44560.4</v>
      </c>
    </row>
    <row r="39" spans="1:249" ht="78.75" x14ac:dyDescent="0.25">
      <c r="A39" s="125" t="s">
        <v>1032</v>
      </c>
      <c r="B39" s="124" t="s">
        <v>1031</v>
      </c>
      <c r="C39" s="116">
        <v>7320.8</v>
      </c>
    </row>
    <row r="40" spans="1:249" ht="78.75" x14ac:dyDescent="0.25">
      <c r="A40" s="125" t="s">
        <v>1034</v>
      </c>
      <c r="B40" s="124" t="s">
        <v>1033</v>
      </c>
      <c r="C40" s="116">
        <v>63.8</v>
      </c>
    </row>
    <row r="41" spans="1:249" ht="78.75" x14ac:dyDescent="0.25">
      <c r="A41" s="125" t="s">
        <v>1034</v>
      </c>
      <c r="B41" s="124" t="s">
        <v>1035</v>
      </c>
      <c r="C41" s="116">
        <v>468.7</v>
      </c>
    </row>
    <row r="42" spans="1:249" ht="78.75" x14ac:dyDescent="0.25">
      <c r="A42" s="125" t="s">
        <v>1034</v>
      </c>
      <c r="B42" s="124" t="s">
        <v>1036</v>
      </c>
      <c r="C42" s="116">
        <v>72</v>
      </c>
    </row>
    <row r="43" spans="1:249" ht="47.25" x14ac:dyDescent="0.25">
      <c r="A43" s="126" t="s">
        <v>1038</v>
      </c>
      <c r="B43" s="124" t="s">
        <v>1037</v>
      </c>
      <c r="C43" s="116">
        <v>9121.1</v>
      </c>
    </row>
    <row r="44" spans="1:249" ht="63" x14ac:dyDescent="0.25">
      <c r="A44" s="125" t="s">
        <v>1040</v>
      </c>
      <c r="B44" s="124" t="s">
        <v>1039</v>
      </c>
      <c r="C44" s="116">
        <v>500.1</v>
      </c>
    </row>
    <row r="45" spans="1:249" ht="94.5" x14ac:dyDescent="0.25">
      <c r="A45" s="114" t="s">
        <v>1042</v>
      </c>
      <c r="B45" s="124" t="s">
        <v>1041</v>
      </c>
      <c r="C45" s="116">
        <v>8161.8</v>
      </c>
    </row>
    <row r="46" spans="1:249" ht="31.5" x14ac:dyDescent="0.25">
      <c r="A46" s="114" t="s">
        <v>1044</v>
      </c>
      <c r="B46" s="150" t="s">
        <v>1043</v>
      </c>
      <c r="C46" s="116">
        <v>455.4</v>
      </c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112"/>
      <c r="AT46" s="112"/>
      <c r="AU46" s="112"/>
      <c r="AV46" s="112"/>
      <c r="AW46" s="112"/>
      <c r="AX46" s="112"/>
      <c r="AY46" s="112"/>
      <c r="AZ46" s="112"/>
      <c r="BA46" s="112"/>
      <c r="BB46" s="112"/>
      <c r="BC46" s="112"/>
      <c r="BD46" s="112"/>
      <c r="BE46" s="112"/>
      <c r="BF46" s="112"/>
      <c r="BG46" s="112"/>
      <c r="BH46" s="112"/>
      <c r="BI46" s="112"/>
      <c r="BJ46" s="112"/>
      <c r="BK46" s="112"/>
      <c r="BL46" s="112"/>
      <c r="BM46" s="112"/>
      <c r="BN46" s="112"/>
      <c r="BO46" s="112"/>
      <c r="BP46" s="112"/>
      <c r="BQ46" s="112"/>
      <c r="BR46" s="112"/>
      <c r="BS46" s="112"/>
      <c r="BT46" s="112"/>
      <c r="BU46" s="112"/>
      <c r="BV46" s="112"/>
      <c r="BW46" s="112"/>
      <c r="BX46" s="112"/>
      <c r="BY46" s="112"/>
      <c r="BZ46" s="112"/>
      <c r="CA46" s="112"/>
      <c r="CB46" s="112"/>
      <c r="CC46" s="112"/>
      <c r="CD46" s="112"/>
      <c r="CE46" s="112"/>
      <c r="CF46" s="112"/>
      <c r="CG46" s="112"/>
      <c r="CH46" s="112"/>
      <c r="CI46" s="112"/>
      <c r="CJ46" s="112"/>
      <c r="CK46" s="112"/>
      <c r="CL46" s="112"/>
      <c r="CM46" s="112"/>
      <c r="CN46" s="112"/>
      <c r="CO46" s="112"/>
      <c r="CP46" s="112"/>
      <c r="CQ46" s="112"/>
      <c r="CR46" s="112"/>
      <c r="CS46" s="112"/>
      <c r="CT46" s="112"/>
      <c r="CU46" s="112"/>
      <c r="CV46" s="112"/>
      <c r="CW46" s="112"/>
      <c r="CX46" s="112"/>
      <c r="CY46" s="112"/>
      <c r="CZ46" s="112"/>
      <c r="DA46" s="112"/>
      <c r="DB46" s="112"/>
      <c r="DC46" s="112"/>
      <c r="DD46" s="112"/>
      <c r="DE46" s="112"/>
      <c r="DF46" s="112"/>
      <c r="DG46" s="112"/>
      <c r="DH46" s="112"/>
      <c r="DI46" s="112"/>
      <c r="DJ46" s="112"/>
      <c r="DK46" s="112"/>
      <c r="DL46" s="112"/>
      <c r="DM46" s="112"/>
      <c r="DN46" s="112"/>
      <c r="DO46" s="112"/>
      <c r="DP46" s="112"/>
      <c r="DQ46" s="112"/>
      <c r="DR46" s="112"/>
      <c r="DS46" s="112"/>
      <c r="DT46" s="112"/>
      <c r="DU46" s="112"/>
      <c r="DV46" s="112"/>
      <c r="DW46" s="112"/>
      <c r="DX46" s="112"/>
      <c r="DY46" s="112"/>
      <c r="DZ46" s="112"/>
      <c r="EA46" s="112"/>
      <c r="EB46" s="112"/>
      <c r="EC46" s="112"/>
      <c r="ED46" s="112"/>
      <c r="EE46" s="112"/>
      <c r="EF46" s="112"/>
      <c r="EG46" s="112"/>
      <c r="EH46" s="112"/>
      <c r="EI46" s="112"/>
      <c r="EJ46" s="112"/>
      <c r="EK46" s="112"/>
      <c r="EL46" s="112"/>
      <c r="EM46" s="112"/>
      <c r="EN46" s="112"/>
      <c r="EO46" s="112"/>
      <c r="EP46" s="112"/>
      <c r="EQ46" s="112"/>
      <c r="ER46" s="112"/>
      <c r="ES46" s="112"/>
      <c r="ET46" s="112"/>
      <c r="EU46" s="112"/>
      <c r="EV46" s="112"/>
      <c r="EW46" s="112"/>
      <c r="EX46" s="112"/>
      <c r="EY46" s="112"/>
      <c r="EZ46" s="112"/>
      <c r="FA46" s="112"/>
      <c r="FB46" s="112"/>
      <c r="FC46" s="112"/>
      <c r="FD46" s="112"/>
      <c r="FE46" s="112"/>
      <c r="FF46" s="112"/>
      <c r="FG46" s="112"/>
      <c r="FH46" s="112"/>
      <c r="FI46" s="112"/>
      <c r="FJ46" s="112"/>
      <c r="FK46" s="112"/>
      <c r="FL46" s="112"/>
      <c r="FM46" s="112"/>
      <c r="FN46" s="112"/>
      <c r="FO46" s="112"/>
      <c r="FP46" s="112"/>
      <c r="FQ46" s="112"/>
      <c r="FR46" s="112"/>
      <c r="FS46" s="112"/>
      <c r="FT46" s="112"/>
      <c r="FU46" s="112"/>
      <c r="FV46" s="112"/>
      <c r="FW46" s="112"/>
      <c r="FX46" s="112"/>
      <c r="FY46" s="112"/>
      <c r="FZ46" s="112"/>
      <c r="GA46" s="112"/>
      <c r="GB46" s="112"/>
      <c r="GC46" s="112"/>
      <c r="GD46" s="112"/>
      <c r="GE46" s="112"/>
      <c r="GF46" s="112"/>
      <c r="GG46" s="112"/>
      <c r="GH46" s="112"/>
      <c r="GI46" s="112"/>
      <c r="GJ46" s="112"/>
      <c r="GK46" s="112"/>
      <c r="GL46" s="112"/>
      <c r="GM46" s="112"/>
      <c r="GN46" s="112"/>
      <c r="GO46" s="112"/>
      <c r="GP46" s="112"/>
      <c r="GQ46" s="112"/>
      <c r="GR46" s="112"/>
      <c r="GS46" s="112"/>
      <c r="GT46" s="112"/>
      <c r="GU46" s="112"/>
      <c r="GV46" s="112"/>
      <c r="GW46" s="112"/>
      <c r="GX46" s="112"/>
      <c r="GY46" s="112"/>
      <c r="GZ46" s="112"/>
      <c r="HA46" s="112"/>
      <c r="HB46" s="112"/>
      <c r="HC46" s="112"/>
      <c r="HD46" s="112"/>
      <c r="HE46" s="112"/>
      <c r="HF46" s="112"/>
      <c r="HG46" s="112"/>
      <c r="HH46" s="112"/>
      <c r="HI46" s="112"/>
      <c r="HJ46" s="112"/>
      <c r="HK46" s="112"/>
      <c r="HL46" s="112"/>
      <c r="HM46" s="112"/>
      <c r="HN46" s="112"/>
      <c r="HO46" s="112"/>
      <c r="HP46" s="112"/>
      <c r="HQ46" s="112"/>
      <c r="HR46" s="112"/>
      <c r="HS46" s="112"/>
      <c r="HT46" s="112"/>
      <c r="HU46" s="112"/>
      <c r="HV46" s="112"/>
      <c r="HW46" s="112"/>
      <c r="HX46" s="112"/>
      <c r="HY46" s="112"/>
      <c r="HZ46" s="112"/>
      <c r="IA46" s="112"/>
      <c r="IB46" s="112"/>
      <c r="IC46" s="112"/>
      <c r="ID46" s="112"/>
      <c r="IE46" s="112"/>
      <c r="IF46" s="112"/>
      <c r="IG46" s="112"/>
      <c r="IH46" s="112"/>
      <c r="II46" s="112"/>
      <c r="IJ46" s="112"/>
      <c r="IK46" s="112"/>
      <c r="IL46" s="112"/>
      <c r="IM46" s="112"/>
      <c r="IN46" s="112"/>
      <c r="IO46" s="112"/>
    </row>
    <row r="47" spans="1:249" ht="31.5" x14ac:dyDescent="0.25">
      <c r="A47" s="127" t="s">
        <v>1046</v>
      </c>
      <c r="B47" s="150" t="s">
        <v>1045</v>
      </c>
      <c r="C47" s="116">
        <v>325.5</v>
      </c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2"/>
      <c r="BB47" s="112"/>
      <c r="BC47" s="112"/>
      <c r="BD47" s="112"/>
      <c r="BE47" s="112"/>
      <c r="BF47" s="112"/>
      <c r="BG47" s="112"/>
      <c r="BH47" s="112"/>
      <c r="BI47" s="112"/>
      <c r="BJ47" s="112"/>
      <c r="BK47" s="112"/>
      <c r="BL47" s="112"/>
      <c r="BM47" s="112"/>
      <c r="BN47" s="112"/>
      <c r="BO47" s="112"/>
      <c r="BP47" s="112"/>
      <c r="BQ47" s="112"/>
      <c r="BR47" s="112"/>
      <c r="BS47" s="112"/>
      <c r="BT47" s="112"/>
      <c r="BU47" s="112"/>
      <c r="BV47" s="112"/>
      <c r="BW47" s="112"/>
      <c r="BX47" s="112"/>
      <c r="BY47" s="112"/>
      <c r="BZ47" s="112"/>
      <c r="CA47" s="112"/>
      <c r="CB47" s="112"/>
      <c r="CC47" s="112"/>
      <c r="CD47" s="112"/>
      <c r="CE47" s="112"/>
      <c r="CF47" s="112"/>
      <c r="CG47" s="112"/>
      <c r="CH47" s="112"/>
      <c r="CI47" s="112"/>
      <c r="CJ47" s="112"/>
      <c r="CK47" s="112"/>
      <c r="CL47" s="112"/>
      <c r="CM47" s="112"/>
      <c r="CN47" s="112"/>
      <c r="CO47" s="112"/>
      <c r="CP47" s="112"/>
      <c r="CQ47" s="112"/>
      <c r="CR47" s="112"/>
      <c r="CS47" s="112"/>
      <c r="CT47" s="112"/>
      <c r="CU47" s="112"/>
      <c r="CV47" s="112"/>
      <c r="CW47" s="112"/>
      <c r="CX47" s="112"/>
      <c r="CY47" s="112"/>
      <c r="CZ47" s="112"/>
      <c r="DA47" s="112"/>
      <c r="DB47" s="112"/>
      <c r="DC47" s="112"/>
      <c r="DD47" s="112"/>
      <c r="DE47" s="112"/>
      <c r="DF47" s="112"/>
      <c r="DG47" s="112"/>
      <c r="DH47" s="112"/>
      <c r="DI47" s="112"/>
      <c r="DJ47" s="112"/>
      <c r="DK47" s="112"/>
      <c r="DL47" s="112"/>
      <c r="DM47" s="112"/>
      <c r="DN47" s="112"/>
      <c r="DO47" s="112"/>
      <c r="DP47" s="112"/>
      <c r="DQ47" s="112"/>
      <c r="DR47" s="112"/>
      <c r="DS47" s="112"/>
      <c r="DT47" s="112"/>
      <c r="DU47" s="112"/>
      <c r="DV47" s="112"/>
      <c r="DW47" s="112"/>
      <c r="DX47" s="112"/>
      <c r="DY47" s="112"/>
      <c r="DZ47" s="112"/>
      <c r="EA47" s="112"/>
      <c r="EB47" s="112"/>
      <c r="EC47" s="112"/>
      <c r="ED47" s="112"/>
      <c r="EE47" s="112"/>
      <c r="EF47" s="112"/>
      <c r="EG47" s="112"/>
      <c r="EH47" s="112"/>
      <c r="EI47" s="112"/>
      <c r="EJ47" s="112"/>
      <c r="EK47" s="112"/>
      <c r="EL47" s="112"/>
      <c r="EM47" s="112"/>
      <c r="EN47" s="112"/>
      <c r="EO47" s="112"/>
      <c r="EP47" s="112"/>
      <c r="EQ47" s="112"/>
      <c r="ER47" s="112"/>
      <c r="ES47" s="112"/>
      <c r="ET47" s="112"/>
      <c r="EU47" s="112"/>
      <c r="EV47" s="112"/>
      <c r="EW47" s="112"/>
      <c r="EX47" s="112"/>
      <c r="EY47" s="112"/>
      <c r="EZ47" s="112"/>
      <c r="FA47" s="112"/>
      <c r="FB47" s="112"/>
      <c r="FC47" s="112"/>
      <c r="FD47" s="112"/>
      <c r="FE47" s="112"/>
      <c r="FF47" s="112"/>
      <c r="FG47" s="112"/>
      <c r="FH47" s="112"/>
      <c r="FI47" s="112"/>
      <c r="FJ47" s="112"/>
      <c r="FK47" s="112"/>
      <c r="FL47" s="112"/>
      <c r="FM47" s="112"/>
      <c r="FN47" s="112"/>
      <c r="FO47" s="112"/>
      <c r="FP47" s="112"/>
      <c r="FQ47" s="112"/>
      <c r="FR47" s="112"/>
      <c r="FS47" s="112"/>
      <c r="FT47" s="112"/>
      <c r="FU47" s="112"/>
      <c r="FV47" s="112"/>
      <c r="FW47" s="112"/>
      <c r="FX47" s="112"/>
      <c r="FY47" s="112"/>
      <c r="FZ47" s="112"/>
      <c r="GA47" s="112"/>
      <c r="GB47" s="112"/>
      <c r="GC47" s="112"/>
      <c r="GD47" s="112"/>
      <c r="GE47" s="112"/>
      <c r="GF47" s="112"/>
      <c r="GG47" s="112"/>
      <c r="GH47" s="112"/>
      <c r="GI47" s="112"/>
      <c r="GJ47" s="112"/>
      <c r="GK47" s="112"/>
      <c r="GL47" s="112"/>
      <c r="GM47" s="112"/>
      <c r="GN47" s="112"/>
      <c r="GO47" s="112"/>
      <c r="GP47" s="112"/>
      <c r="GQ47" s="112"/>
      <c r="GR47" s="112"/>
      <c r="GS47" s="112"/>
      <c r="GT47" s="112"/>
      <c r="GU47" s="112"/>
      <c r="GV47" s="112"/>
      <c r="GW47" s="112"/>
      <c r="GX47" s="112"/>
      <c r="GY47" s="112"/>
      <c r="GZ47" s="112"/>
      <c r="HA47" s="112"/>
      <c r="HB47" s="112"/>
      <c r="HC47" s="112"/>
      <c r="HD47" s="112"/>
      <c r="HE47" s="112"/>
      <c r="HF47" s="112"/>
      <c r="HG47" s="112"/>
      <c r="HH47" s="112"/>
      <c r="HI47" s="112"/>
      <c r="HJ47" s="112"/>
      <c r="HK47" s="112"/>
      <c r="HL47" s="112"/>
      <c r="HM47" s="112"/>
      <c r="HN47" s="112"/>
      <c r="HO47" s="112"/>
      <c r="HP47" s="112"/>
      <c r="HQ47" s="112"/>
      <c r="HR47" s="112"/>
      <c r="HS47" s="112"/>
      <c r="HT47" s="112"/>
      <c r="HU47" s="112"/>
      <c r="HV47" s="112"/>
      <c r="HW47" s="112"/>
      <c r="HX47" s="112"/>
      <c r="HY47" s="112"/>
      <c r="HZ47" s="112"/>
      <c r="IA47" s="112"/>
      <c r="IB47" s="112"/>
      <c r="IC47" s="112"/>
      <c r="ID47" s="112"/>
      <c r="IE47" s="112"/>
      <c r="IF47" s="112"/>
      <c r="IG47" s="112"/>
      <c r="IH47" s="112"/>
      <c r="II47" s="112"/>
      <c r="IJ47" s="112"/>
      <c r="IK47" s="112"/>
      <c r="IL47" s="112"/>
      <c r="IM47" s="112"/>
      <c r="IN47" s="112"/>
      <c r="IO47" s="112"/>
    </row>
    <row r="48" spans="1:249" x14ac:dyDescent="0.25">
      <c r="A48" s="127" t="s">
        <v>1048</v>
      </c>
      <c r="B48" s="150" t="s">
        <v>1047</v>
      </c>
      <c r="C48" s="116">
        <v>245.2</v>
      </c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2"/>
      <c r="AP48" s="112"/>
      <c r="AQ48" s="112"/>
      <c r="AR48" s="112"/>
      <c r="AS48" s="112"/>
      <c r="AT48" s="112"/>
      <c r="AU48" s="112"/>
      <c r="AV48" s="112"/>
      <c r="AW48" s="112"/>
      <c r="AX48" s="112"/>
      <c r="AY48" s="112"/>
      <c r="AZ48" s="112"/>
      <c r="BA48" s="112"/>
      <c r="BB48" s="112"/>
      <c r="BC48" s="112"/>
      <c r="BD48" s="112"/>
      <c r="BE48" s="112"/>
      <c r="BF48" s="112"/>
      <c r="BG48" s="112"/>
      <c r="BH48" s="112"/>
      <c r="BI48" s="112"/>
      <c r="BJ48" s="112"/>
      <c r="BK48" s="112"/>
      <c r="BL48" s="112"/>
      <c r="BM48" s="112"/>
      <c r="BN48" s="112"/>
      <c r="BO48" s="112"/>
      <c r="BP48" s="112"/>
      <c r="BQ48" s="112"/>
      <c r="BR48" s="112"/>
      <c r="BS48" s="112"/>
      <c r="BT48" s="112"/>
      <c r="BU48" s="112"/>
      <c r="BV48" s="112"/>
      <c r="BW48" s="112"/>
      <c r="BX48" s="112"/>
      <c r="BY48" s="112"/>
      <c r="BZ48" s="112"/>
      <c r="CA48" s="112"/>
      <c r="CB48" s="112"/>
      <c r="CC48" s="112"/>
      <c r="CD48" s="112"/>
      <c r="CE48" s="112"/>
      <c r="CF48" s="112"/>
      <c r="CG48" s="112"/>
      <c r="CH48" s="112"/>
      <c r="CI48" s="112"/>
      <c r="CJ48" s="112"/>
      <c r="CK48" s="112"/>
      <c r="CL48" s="112"/>
      <c r="CM48" s="112"/>
      <c r="CN48" s="112"/>
      <c r="CO48" s="112"/>
      <c r="CP48" s="112"/>
      <c r="CQ48" s="112"/>
      <c r="CR48" s="112"/>
      <c r="CS48" s="112"/>
      <c r="CT48" s="112"/>
      <c r="CU48" s="112"/>
      <c r="CV48" s="112"/>
      <c r="CW48" s="112"/>
      <c r="CX48" s="112"/>
      <c r="CY48" s="112"/>
      <c r="CZ48" s="112"/>
      <c r="DA48" s="112"/>
      <c r="DB48" s="112"/>
      <c r="DC48" s="112"/>
      <c r="DD48" s="112"/>
      <c r="DE48" s="112"/>
      <c r="DF48" s="112"/>
      <c r="DG48" s="112"/>
      <c r="DH48" s="112"/>
      <c r="DI48" s="112"/>
      <c r="DJ48" s="112"/>
      <c r="DK48" s="112"/>
      <c r="DL48" s="112"/>
      <c r="DM48" s="112"/>
      <c r="DN48" s="112"/>
      <c r="DO48" s="112"/>
      <c r="DP48" s="112"/>
      <c r="DQ48" s="112"/>
      <c r="DR48" s="112"/>
      <c r="DS48" s="112"/>
      <c r="DT48" s="112"/>
      <c r="DU48" s="112"/>
      <c r="DV48" s="112"/>
      <c r="DW48" s="112"/>
      <c r="DX48" s="112"/>
      <c r="DY48" s="112"/>
      <c r="DZ48" s="112"/>
      <c r="EA48" s="112"/>
      <c r="EB48" s="112"/>
      <c r="EC48" s="112"/>
      <c r="ED48" s="112"/>
      <c r="EE48" s="112"/>
      <c r="EF48" s="112"/>
      <c r="EG48" s="112"/>
      <c r="EH48" s="112"/>
      <c r="EI48" s="112"/>
      <c r="EJ48" s="112"/>
      <c r="EK48" s="112"/>
      <c r="EL48" s="112"/>
      <c r="EM48" s="112"/>
      <c r="EN48" s="112"/>
      <c r="EO48" s="112"/>
      <c r="EP48" s="112"/>
      <c r="EQ48" s="112"/>
      <c r="ER48" s="112"/>
      <c r="ES48" s="112"/>
      <c r="ET48" s="112"/>
      <c r="EU48" s="112"/>
      <c r="EV48" s="112"/>
      <c r="EW48" s="112"/>
      <c r="EX48" s="112"/>
      <c r="EY48" s="112"/>
      <c r="EZ48" s="112"/>
      <c r="FA48" s="112"/>
      <c r="FB48" s="112"/>
      <c r="FC48" s="112"/>
      <c r="FD48" s="112"/>
      <c r="FE48" s="112"/>
      <c r="FF48" s="112"/>
      <c r="FG48" s="112"/>
      <c r="FH48" s="112"/>
      <c r="FI48" s="112"/>
      <c r="FJ48" s="112"/>
      <c r="FK48" s="112"/>
      <c r="FL48" s="112"/>
      <c r="FM48" s="112"/>
      <c r="FN48" s="112"/>
      <c r="FO48" s="112"/>
      <c r="FP48" s="112"/>
      <c r="FQ48" s="112"/>
      <c r="FR48" s="112"/>
      <c r="FS48" s="112"/>
      <c r="FT48" s="112"/>
      <c r="FU48" s="112"/>
      <c r="FV48" s="112"/>
      <c r="FW48" s="112"/>
      <c r="FX48" s="112"/>
      <c r="FY48" s="112"/>
      <c r="FZ48" s="112"/>
      <c r="GA48" s="112"/>
      <c r="GB48" s="112"/>
      <c r="GC48" s="112"/>
      <c r="GD48" s="112"/>
      <c r="GE48" s="112"/>
      <c r="GF48" s="112"/>
      <c r="GG48" s="112"/>
      <c r="GH48" s="112"/>
      <c r="GI48" s="112"/>
      <c r="GJ48" s="112"/>
      <c r="GK48" s="112"/>
      <c r="GL48" s="112"/>
      <c r="GM48" s="112"/>
      <c r="GN48" s="112"/>
      <c r="GO48" s="112"/>
      <c r="GP48" s="112"/>
      <c r="GQ48" s="112"/>
      <c r="GR48" s="112"/>
      <c r="GS48" s="112"/>
      <c r="GT48" s="112"/>
      <c r="GU48" s="112"/>
      <c r="GV48" s="112"/>
      <c r="GW48" s="112"/>
      <c r="GX48" s="112"/>
      <c r="GY48" s="112"/>
      <c r="GZ48" s="112"/>
      <c r="HA48" s="112"/>
      <c r="HB48" s="112"/>
      <c r="HC48" s="112"/>
      <c r="HD48" s="112"/>
      <c r="HE48" s="112"/>
      <c r="HF48" s="112"/>
      <c r="HG48" s="112"/>
      <c r="HH48" s="112"/>
      <c r="HI48" s="112"/>
      <c r="HJ48" s="112"/>
      <c r="HK48" s="112"/>
      <c r="HL48" s="112"/>
      <c r="HM48" s="112"/>
      <c r="HN48" s="112"/>
      <c r="HO48" s="112"/>
      <c r="HP48" s="112"/>
      <c r="HQ48" s="112"/>
      <c r="HR48" s="112"/>
      <c r="HS48" s="112"/>
      <c r="HT48" s="112"/>
      <c r="HU48" s="112"/>
      <c r="HV48" s="112"/>
      <c r="HW48" s="112"/>
      <c r="HX48" s="112"/>
      <c r="HY48" s="112"/>
      <c r="HZ48" s="112"/>
      <c r="IA48" s="112"/>
      <c r="IB48" s="112"/>
      <c r="IC48" s="112"/>
      <c r="ID48" s="112"/>
      <c r="IE48" s="112"/>
      <c r="IF48" s="112"/>
      <c r="IG48" s="112"/>
      <c r="IH48" s="112"/>
      <c r="II48" s="112"/>
      <c r="IJ48" s="112"/>
      <c r="IK48" s="112"/>
      <c r="IL48" s="112"/>
      <c r="IM48" s="112"/>
      <c r="IN48" s="112"/>
      <c r="IO48" s="112"/>
    </row>
    <row r="49" spans="1:249" x14ac:dyDescent="0.25">
      <c r="A49" s="127" t="s">
        <v>1050</v>
      </c>
      <c r="B49" s="150" t="s">
        <v>1049</v>
      </c>
      <c r="C49" s="116">
        <v>0</v>
      </c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112"/>
      <c r="BB49" s="112"/>
      <c r="BC49" s="112"/>
      <c r="BD49" s="112"/>
      <c r="BE49" s="112"/>
      <c r="BF49" s="112"/>
      <c r="BG49" s="112"/>
      <c r="BH49" s="112"/>
      <c r="BI49" s="112"/>
      <c r="BJ49" s="112"/>
      <c r="BK49" s="112"/>
      <c r="BL49" s="112"/>
      <c r="BM49" s="112"/>
      <c r="BN49" s="112"/>
      <c r="BO49" s="112"/>
      <c r="BP49" s="112"/>
      <c r="BQ49" s="112"/>
      <c r="BR49" s="112"/>
      <c r="BS49" s="112"/>
      <c r="BT49" s="112"/>
      <c r="BU49" s="112"/>
      <c r="BV49" s="112"/>
      <c r="BW49" s="112"/>
      <c r="BX49" s="112"/>
      <c r="BY49" s="112"/>
      <c r="BZ49" s="112"/>
      <c r="CA49" s="112"/>
      <c r="CB49" s="112"/>
      <c r="CC49" s="112"/>
      <c r="CD49" s="112"/>
      <c r="CE49" s="112"/>
      <c r="CF49" s="112"/>
      <c r="CG49" s="112"/>
      <c r="CH49" s="112"/>
      <c r="CI49" s="112"/>
      <c r="CJ49" s="112"/>
      <c r="CK49" s="112"/>
      <c r="CL49" s="112"/>
      <c r="CM49" s="112"/>
      <c r="CN49" s="112"/>
      <c r="CO49" s="112"/>
      <c r="CP49" s="112"/>
      <c r="CQ49" s="112"/>
      <c r="CR49" s="112"/>
      <c r="CS49" s="112"/>
      <c r="CT49" s="112"/>
      <c r="CU49" s="112"/>
      <c r="CV49" s="112"/>
      <c r="CW49" s="112"/>
      <c r="CX49" s="112"/>
      <c r="CY49" s="112"/>
      <c r="CZ49" s="112"/>
      <c r="DA49" s="112"/>
      <c r="DB49" s="112"/>
      <c r="DC49" s="112"/>
      <c r="DD49" s="112"/>
      <c r="DE49" s="112"/>
      <c r="DF49" s="112"/>
      <c r="DG49" s="112"/>
      <c r="DH49" s="112"/>
      <c r="DI49" s="112"/>
      <c r="DJ49" s="112"/>
      <c r="DK49" s="112"/>
      <c r="DL49" s="112"/>
      <c r="DM49" s="112"/>
      <c r="DN49" s="112"/>
      <c r="DO49" s="112"/>
      <c r="DP49" s="112"/>
      <c r="DQ49" s="112"/>
      <c r="DR49" s="112"/>
      <c r="DS49" s="112"/>
      <c r="DT49" s="112"/>
      <c r="DU49" s="112"/>
      <c r="DV49" s="112"/>
      <c r="DW49" s="112"/>
      <c r="DX49" s="112"/>
      <c r="DY49" s="112"/>
      <c r="DZ49" s="112"/>
      <c r="EA49" s="112"/>
      <c r="EB49" s="112"/>
      <c r="EC49" s="112"/>
      <c r="ED49" s="112"/>
      <c r="EE49" s="112"/>
      <c r="EF49" s="112"/>
      <c r="EG49" s="112"/>
      <c r="EH49" s="112"/>
      <c r="EI49" s="112"/>
      <c r="EJ49" s="112"/>
      <c r="EK49" s="112"/>
      <c r="EL49" s="112"/>
      <c r="EM49" s="112"/>
      <c r="EN49" s="112"/>
      <c r="EO49" s="112"/>
      <c r="EP49" s="112"/>
      <c r="EQ49" s="112"/>
      <c r="ER49" s="112"/>
      <c r="ES49" s="112"/>
      <c r="ET49" s="112"/>
      <c r="EU49" s="112"/>
      <c r="EV49" s="112"/>
      <c r="EW49" s="112"/>
      <c r="EX49" s="112"/>
      <c r="EY49" s="112"/>
      <c r="EZ49" s="112"/>
      <c r="FA49" s="112"/>
      <c r="FB49" s="112"/>
      <c r="FC49" s="112"/>
      <c r="FD49" s="112"/>
      <c r="FE49" s="112"/>
      <c r="FF49" s="112"/>
      <c r="FG49" s="112"/>
      <c r="FH49" s="112"/>
      <c r="FI49" s="112"/>
      <c r="FJ49" s="112"/>
      <c r="FK49" s="112"/>
      <c r="FL49" s="112"/>
      <c r="FM49" s="112"/>
      <c r="FN49" s="112"/>
      <c r="FO49" s="112"/>
      <c r="FP49" s="112"/>
      <c r="FQ49" s="112"/>
      <c r="FR49" s="112"/>
      <c r="FS49" s="112"/>
      <c r="FT49" s="112"/>
      <c r="FU49" s="112"/>
      <c r="FV49" s="112"/>
      <c r="FW49" s="112"/>
      <c r="FX49" s="112"/>
      <c r="FY49" s="112"/>
      <c r="FZ49" s="112"/>
      <c r="GA49" s="112"/>
      <c r="GB49" s="112"/>
      <c r="GC49" s="112"/>
      <c r="GD49" s="112"/>
      <c r="GE49" s="112"/>
      <c r="GF49" s="112"/>
      <c r="GG49" s="112"/>
      <c r="GH49" s="112"/>
      <c r="GI49" s="112"/>
      <c r="GJ49" s="112"/>
      <c r="GK49" s="112"/>
      <c r="GL49" s="112"/>
      <c r="GM49" s="112"/>
      <c r="GN49" s="112"/>
      <c r="GO49" s="112"/>
      <c r="GP49" s="112"/>
      <c r="GQ49" s="112"/>
      <c r="GR49" s="112"/>
      <c r="GS49" s="112"/>
      <c r="GT49" s="112"/>
      <c r="GU49" s="112"/>
      <c r="GV49" s="112"/>
      <c r="GW49" s="112"/>
      <c r="GX49" s="112"/>
      <c r="GY49" s="112"/>
      <c r="GZ49" s="112"/>
      <c r="HA49" s="112"/>
      <c r="HB49" s="112"/>
      <c r="HC49" s="112"/>
      <c r="HD49" s="112"/>
      <c r="HE49" s="112"/>
      <c r="HF49" s="112"/>
      <c r="HG49" s="112"/>
      <c r="HH49" s="112"/>
      <c r="HI49" s="112"/>
      <c r="HJ49" s="112"/>
      <c r="HK49" s="112"/>
      <c r="HL49" s="112"/>
      <c r="HM49" s="112"/>
      <c r="HN49" s="112"/>
      <c r="HO49" s="112"/>
      <c r="HP49" s="112"/>
      <c r="HQ49" s="112"/>
      <c r="HR49" s="112"/>
      <c r="HS49" s="112"/>
      <c r="HT49" s="112"/>
      <c r="HU49" s="112"/>
      <c r="HV49" s="112"/>
      <c r="HW49" s="112"/>
      <c r="HX49" s="112"/>
      <c r="HY49" s="112"/>
      <c r="HZ49" s="112"/>
      <c r="IA49" s="112"/>
      <c r="IB49" s="112"/>
      <c r="IC49" s="112"/>
      <c r="ID49" s="112"/>
      <c r="IE49" s="112"/>
      <c r="IF49" s="112"/>
      <c r="IG49" s="112"/>
      <c r="IH49" s="112"/>
      <c r="II49" s="112"/>
      <c r="IJ49" s="112"/>
      <c r="IK49" s="112"/>
      <c r="IL49" s="112"/>
      <c r="IM49" s="112"/>
      <c r="IN49" s="112"/>
      <c r="IO49" s="112"/>
    </row>
    <row r="50" spans="1:249" ht="31.5" x14ac:dyDescent="0.25">
      <c r="A50" s="114" t="s">
        <v>1052</v>
      </c>
      <c r="B50" s="150" t="s">
        <v>1051</v>
      </c>
      <c r="C50" s="116">
        <v>12371.9</v>
      </c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12"/>
      <c r="BJ50" s="112"/>
      <c r="BK50" s="112"/>
      <c r="BL50" s="112"/>
      <c r="BM50" s="112"/>
      <c r="BN50" s="112"/>
      <c r="BO50" s="112"/>
      <c r="BP50" s="112"/>
      <c r="BQ50" s="112"/>
      <c r="BR50" s="112"/>
      <c r="BS50" s="112"/>
      <c r="BT50" s="112"/>
      <c r="BU50" s="112"/>
      <c r="BV50" s="112"/>
      <c r="BW50" s="112"/>
      <c r="BX50" s="112"/>
      <c r="BY50" s="112"/>
      <c r="BZ50" s="112"/>
      <c r="CA50" s="112"/>
      <c r="CB50" s="112"/>
      <c r="CC50" s="112"/>
      <c r="CD50" s="112"/>
      <c r="CE50" s="112"/>
      <c r="CF50" s="112"/>
      <c r="CG50" s="112"/>
      <c r="CH50" s="112"/>
      <c r="CI50" s="112"/>
      <c r="CJ50" s="112"/>
      <c r="CK50" s="112"/>
      <c r="CL50" s="112"/>
      <c r="CM50" s="112"/>
      <c r="CN50" s="112"/>
      <c r="CO50" s="112"/>
      <c r="CP50" s="112"/>
      <c r="CQ50" s="112"/>
      <c r="CR50" s="112"/>
      <c r="CS50" s="112"/>
      <c r="CT50" s="112"/>
      <c r="CU50" s="112"/>
      <c r="CV50" s="112"/>
      <c r="CW50" s="112"/>
      <c r="CX50" s="112"/>
      <c r="CY50" s="112"/>
      <c r="CZ50" s="112"/>
      <c r="DA50" s="112"/>
      <c r="DB50" s="112"/>
      <c r="DC50" s="112"/>
      <c r="DD50" s="112"/>
      <c r="DE50" s="112"/>
      <c r="DF50" s="112"/>
      <c r="DG50" s="112"/>
      <c r="DH50" s="112"/>
      <c r="DI50" s="112"/>
      <c r="DJ50" s="112"/>
      <c r="DK50" s="112"/>
      <c r="DL50" s="112"/>
      <c r="DM50" s="112"/>
      <c r="DN50" s="112"/>
      <c r="DO50" s="112"/>
      <c r="DP50" s="112"/>
      <c r="DQ50" s="112"/>
      <c r="DR50" s="112"/>
      <c r="DS50" s="112"/>
      <c r="DT50" s="112"/>
      <c r="DU50" s="112"/>
      <c r="DV50" s="112"/>
      <c r="DW50" s="112"/>
      <c r="DX50" s="112"/>
      <c r="DY50" s="112"/>
      <c r="DZ50" s="112"/>
      <c r="EA50" s="112"/>
      <c r="EB50" s="112"/>
      <c r="EC50" s="112"/>
      <c r="ED50" s="112"/>
      <c r="EE50" s="112"/>
      <c r="EF50" s="112"/>
      <c r="EG50" s="112"/>
      <c r="EH50" s="112"/>
      <c r="EI50" s="112"/>
      <c r="EJ50" s="112"/>
      <c r="EK50" s="112"/>
      <c r="EL50" s="112"/>
      <c r="EM50" s="112"/>
      <c r="EN50" s="112"/>
      <c r="EO50" s="112"/>
      <c r="EP50" s="112"/>
      <c r="EQ50" s="112"/>
      <c r="ER50" s="112"/>
      <c r="ES50" s="112"/>
      <c r="ET50" s="112"/>
      <c r="EU50" s="112"/>
      <c r="EV50" s="112"/>
      <c r="EW50" s="112"/>
      <c r="EX50" s="112"/>
      <c r="EY50" s="112"/>
      <c r="EZ50" s="112"/>
      <c r="FA50" s="112"/>
      <c r="FB50" s="112"/>
      <c r="FC50" s="112"/>
      <c r="FD50" s="112"/>
      <c r="FE50" s="112"/>
      <c r="FF50" s="112"/>
      <c r="FG50" s="112"/>
      <c r="FH50" s="112"/>
      <c r="FI50" s="112"/>
      <c r="FJ50" s="112"/>
      <c r="FK50" s="112"/>
      <c r="FL50" s="112"/>
      <c r="FM50" s="112"/>
      <c r="FN50" s="112"/>
      <c r="FO50" s="112"/>
      <c r="FP50" s="112"/>
      <c r="FQ50" s="112"/>
      <c r="FR50" s="112"/>
      <c r="FS50" s="112"/>
      <c r="FT50" s="112"/>
      <c r="FU50" s="112"/>
      <c r="FV50" s="112"/>
      <c r="FW50" s="112"/>
      <c r="FX50" s="112"/>
      <c r="FY50" s="112"/>
      <c r="FZ50" s="112"/>
      <c r="GA50" s="112"/>
      <c r="GB50" s="112"/>
      <c r="GC50" s="112"/>
      <c r="GD50" s="112"/>
      <c r="GE50" s="112"/>
      <c r="GF50" s="112"/>
      <c r="GG50" s="112"/>
      <c r="GH50" s="112"/>
      <c r="GI50" s="112"/>
      <c r="GJ50" s="112"/>
      <c r="GK50" s="112"/>
      <c r="GL50" s="112"/>
      <c r="GM50" s="112"/>
      <c r="GN50" s="112"/>
      <c r="GO50" s="112"/>
      <c r="GP50" s="112"/>
      <c r="GQ50" s="112"/>
      <c r="GR50" s="112"/>
      <c r="GS50" s="112"/>
      <c r="GT50" s="112"/>
      <c r="GU50" s="112"/>
      <c r="GV50" s="112"/>
      <c r="GW50" s="112"/>
      <c r="GX50" s="112"/>
      <c r="GY50" s="112"/>
      <c r="GZ50" s="112"/>
      <c r="HA50" s="112"/>
      <c r="HB50" s="112"/>
      <c r="HC50" s="112"/>
      <c r="HD50" s="112"/>
      <c r="HE50" s="112"/>
      <c r="HF50" s="112"/>
      <c r="HG50" s="112"/>
      <c r="HH50" s="112"/>
      <c r="HI50" s="112"/>
      <c r="HJ50" s="112"/>
      <c r="HK50" s="112"/>
      <c r="HL50" s="112"/>
      <c r="HM50" s="112"/>
      <c r="HN50" s="112"/>
      <c r="HO50" s="112"/>
      <c r="HP50" s="112"/>
      <c r="HQ50" s="112"/>
      <c r="HR50" s="112"/>
      <c r="HS50" s="112"/>
      <c r="HT50" s="112"/>
      <c r="HU50" s="112"/>
      <c r="HV50" s="112"/>
      <c r="HW50" s="112"/>
      <c r="HX50" s="112"/>
      <c r="HY50" s="112"/>
      <c r="HZ50" s="112"/>
      <c r="IA50" s="112"/>
      <c r="IB50" s="112"/>
      <c r="IC50" s="112"/>
      <c r="ID50" s="112"/>
      <c r="IE50" s="112"/>
      <c r="IF50" s="112"/>
      <c r="IG50" s="112"/>
      <c r="IH50" s="112"/>
      <c r="II50" s="112"/>
      <c r="IJ50" s="112"/>
      <c r="IK50" s="112"/>
      <c r="IL50" s="112"/>
      <c r="IM50" s="112"/>
      <c r="IN50" s="112"/>
      <c r="IO50" s="112"/>
    </row>
    <row r="51" spans="1:249" ht="47.25" x14ac:dyDescent="0.25">
      <c r="A51" s="114" t="s">
        <v>1054</v>
      </c>
      <c r="B51" s="128" t="s">
        <v>1053</v>
      </c>
      <c r="C51" s="116">
        <v>1354.6</v>
      </c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  <c r="Z51" s="129"/>
      <c r="AA51" s="129"/>
      <c r="AB51" s="129"/>
      <c r="AC51" s="129"/>
      <c r="AD51" s="129"/>
      <c r="AE51" s="129"/>
      <c r="AF51" s="129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130"/>
      <c r="BM51" s="130"/>
      <c r="BN51" s="130"/>
      <c r="BO51" s="130"/>
      <c r="BP51" s="130"/>
      <c r="BQ51" s="130"/>
      <c r="BR51" s="130"/>
      <c r="BS51" s="130"/>
      <c r="BT51" s="130"/>
      <c r="BU51" s="130"/>
      <c r="BV51" s="130"/>
      <c r="BW51" s="130"/>
      <c r="BX51" s="130"/>
      <c r="BY51" s="130"/>
      <c r="BZ51" s="130"/>
      <c r="CA51" s="130"/>
      <c r="CB51" s="130"/>
      <c r="CC51" s="130"/>
      <c r="CD51" s="130"/>
      <c r="CE51" s="130"/>
      <c r="CF51" s="130"/>
      <c r="CG51" s="130"/>
      <c r="CH51" s="130"/>
      <c r="CI51" s="130"/>
      <c r="CJ51" s="130"/>
      <c r="CK51" s="130"/>
      <c r="CL51" s="130"/>
      <c r="CM51" s="130"/>
      <c r="CN51" s="130"/>
      <c r="CO51" s="130"/>
      <c r="CP51" s="130"/>
      <c r="CQ51" s="130"/>
      <c r="CR51" s="130"/>
      <c r="CS51" s="130"/>
      <c r="CT51" s="130"/>
      <c r="CU51" s="130"/>
      <c r="CV51" s="130"/>
      <c r="CW51" s="130"/>
      <c r="CX51" s="130"/>
      <c r="CY51" s="130"/>
      <c r="CZ51" s="130"/>
      <c r="DA51" s="130"/>
      <c r="DB51" s="130"/>
      <c r="DC51" s="130"/>
      <c r="DD51" s="130"/>
      <c r="DE51" s="130"/>
      <c r="DF51" s="130"/>
      <c r="DG51" s="130"/>
      <c r="DH51" s="130"/>
      <c r="DI51" s="130"/>
      <c r="DJ51" s="130"/>
      <c r="DK51" s="130"/>
      <c r="DL51" s="130"/>
      <c r="DM51" s="130"/>
      <c r="DN51" s="130"/>
      <c r="DO51" s="130"/>
      <c r="DP51" s="130"/>
      <c r="DQ51" s="130"/>
      <c r="DR51" s="130"/>
      <c r="DS51" s="130"/>
      <c r="DT51" s="130"/>
      <c r="DU51" s="130"/>
      <c r="DV51" s="130"/>
      <c r="DW51" s="130"/>
      <c r="DX51" s="130"/>
      <c r="DY51" s="130"/>
      <c r="DZ51" s="130"/>
      <c r="EA51" s="130"/>
      <c r="EB51" s="130"/>
      <c r="EC51" s="130"/>
      <c r="ED51" s="130"/>
      <c r="EE51" s="130"/>
      <c r="EF51" s="130"/>
      <c r="EG51" s="130"/>
      <c r="EH51" s="130"/>
      <c r="EI51" s="130"/>
      <c r="EJ51" s="130"/>
      <c r="EK51" s="130"/>
      <c r="EL51" s="130"/>
      <c r="EM51" s="130"/>
      <c r="EN51" s="130"/>
      <c r="EO51" s="130"/>
      <c r="EP51" s="130"/>
      <c r="EQ51" s="130"/>
      <c r="ER51" s="130"/>
      <c r="ES51" s="130"/>
      <c r="ET51" s="130"/>
      <c r="EU51" s="130"/>
      <c r="EV51" s="130"/>
      <c r="EW51" s="130"/>
      <c r="EX51" s="130"/>
      <c r="EY51" s="130"/>
      <c r="EZ51" s="130"/>
      <c r="FA51" s="130"/>
      <c r="FB51" s="130"/>
      <c r="FC51" s="130"/>
      <c r="FD51" s="130"/>
      <c r="FE51" s="130"/>
      <c r="FF51" s="130"/>
      <c r="FG51" s="130"/>
      <c r="FH51" s="130"/>
      <c r="FI51" s="130"/>
      <c r="FJ51" s="130"/>
      <c r="FK51" s="130"/>
      <c r="FL51" s="130"/>
      <c r="FM51" s="130"/>
      <c r="FN51" s="130"/>
      <c r="FO51" s="130"/>
      <c r="FP51" s="130"/>
      <c r="FQ51" s="130"/>
      <c r="FR51" s="130"/>
      <c r="FS51" s="130"/>
      <c r="FT51" s="130"/>
      <c r="FU51" s="130"/>
      <c r="FV51" s="130"/>
      <c r="FW51" s="130"/>
      <c r="FX51" s="130"/>
      <c r="FY51" s="130"/>
      <c r="FZ51" s="130"/>
      <c r="GA51" s="130"/>
      <c r="GB51" s="130"/>
      <c r="GC51" s="130"/>
      <c r="GD51" s="130"/>
      <c r="GE51" s="130"/>
      <c r="GF51" s="130"/>
      <c r="GG51" s="130"/>
      <c r="GH51" s="130"/>
      <c r="GI51" s="130"/>
      <c r="GJ51" s="130"/>
      <c r="GK51" s="130"/>
      <c r="GL51" s="130"/>
      <c r="GM51" s="130"/>
      <c r="GN51" s="130"/>
      <c r="GO51" s="130"/>
      <c r="GP51" s="130"/>
      <c r="GQ51" s="130"/>
      <c r="GR51" s="130"/>
      <c r="GS51" s="130"/>
      <c r="GT51" s="130"/>
      <c r="GU51" s="130"/>
      <c r="GV51" s="130"/>
      <c r="GW51" s="130"/>
      <c r="GX51" s="130"/>
      <c r="GY51" s="130"/>
      <c r="GZ51" s="130"/>
      <c r="HA51" s="130"/>
      <c r="HB51" s="130"/>
      <c r="HC51" s="130"/>
      <c r="HD51" s="130"/>
      <c r="HE51" s="130"/>
      <c r="HF51" s="130"/>
      <c r="HG51" s="130"/>
      <c r="HH51" s="130"/>
      <c r="HI51" s="130"/>
      <c r="HJ51" s="130"/>
      <c r="HK51" s="130"/>
      <c r="HL51" s="130"/>
      <c r="HM51" s="130"/>
      <c r="HN51" s="130"/>
      <c r="HO51" s="130"/>
      <c r="HP51" s="130"/>
      <c r="HQ51" s="130"/>
      <c r="HR51" s="130"/>
      <c r="HS51" s="130"/>
      <c r="HT51" s="130"/>
      <c r="HU51" s="130"/>
      <c r="HV51" s="130"/>
      <c r="HW51" s="130"/>
      <c r="HX51" s="130"/>
      <c r="HY51" s="130"/>
      <c r="HZ51" s="130"/>
      <c r="IA51" s="130"/>
      <c r="IB51" s="130"/>
      <c r="IC51" s="130"/>
      <c r="ID51" s="130"/>
      <c r="IE51" s="130"/>
      <c r="IF51" s="130"/>
      <c r="IG51" s="130"/>
      <c r="IH51" s="130"/>
      <c r="II51" s="130"/>
      <c r="IJ51" s="130"/>
      <c r="IK51" s="130"/>
      <c r="IL51" s="130"/>
      <c r="IM51" s="130"/>
      <c r="IN51" s="130"/>
      <c r="IO51" s="130"/>
    </row>
    <row r="52" spans="1:249" ht="31.5" x14ac:dyDescent="0.25">
      <c r="A52" s="114" t="s">
        <v>1056</v>
      </c>
      <c r="B52" s="128" t="s">
        <v>1055</v>
      </c>
      <c r="C52" s="116">
        <v>2541</v>
      </c>
    </row>
    <row r="53" spans="1:249" ht="94.5" x14ac:dyDescent="0.25">
      <c r="A53" s="114" t="s">
        <v>1058</v>
      </c>
      <c r="B53" s="150" t="s">
        <v>1057</v>
      </c>
      <c r="C53" s="116">
        <v>6.4</v>
      </c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  <c r="AO53" s="112"/>
      <c r="AP53" s="112"/>
      <c r="AQ53" s="112"/>
      <c r="AR53" s="112"/>
      <c r="AS53" s="112"/>
      <c r="AT53" s="112"/>
      <c r="AU53" s="112"/>
      <c r="AV53" s="112"/>
      <c r="AW53" s="112"/>
      <c r="AX53" s="112"/>
      <c r="AY53" s="112"/>
      <c r="AZ53" s="112"/>
      <c r="BA53" s="112"/>
      <c r="BB53" s="112"/>
      <c r="BC53" s="112"/>
      <c r="BD53" s="112"/>
      <c r="BE53" s="112"/>
      <c r="BF53" s="112"/>
      <c r="BG53" s="112"/>
      <c r="BH53" s="112"/>
      <c r="BI53" s="112"/>
      <c r="BJ53" s="112"/>
      <c r="BK53" s="112"/>
      <c r="BL53" s="112"/>
      <c r="BM53" s="112"/>
      <c r="BN53" s="112"/>
      <c r="BO53" s="112"/>
      <c r="BP53" s="112"/>
      <c r="BQ53" s="112"/>
      <c r="BR53" s="112"/>
      <c r="BS53" s="112"/>
      <c r="BT53" s="112"/>
      <c r="BU53" s="112"/>
      <c r="BV53" s="112"/>
      <c r="BW53" s="112"/>
      <c r="BX53" s="112"/>
      <c r="BY53" s="112"/>
      <c r="BZ53" s="112"/>
      <c r="CA53" s="112"/>
      <c r="CB53" s="112"/>
      <c r="CC53" s="112"/>
      <c r="CD53" s="112"/>
      <c r="CE53" s="112"/>
      <c r="CF53" s="112"/>
      <c r="CG53" s="112"/>
      <c r="CH53" s="112"/>
      <c r="CI53" s="112"/>
      <c r="CJ53" s="112"/>
      <c r="CK53" s="112"/>
      <c r="CL53" s="112"/>
      <c r="CM53" s="112"/>
      <c r="CN53" s="112"/>
      <c r="CO53" s="112"/>
      <c r="CP53" s="112"/>
      <c r="CQ53" s="112"/>
      <c r="CR53" s="112"/>
      <c r="CS53" s="112"/>
      <c r="CT53" s="112"/>
      <c r="CU53" s="112"/>
      <c r="CV53" s="112"/>
      <c r="CW53" s="112"/>
      <c r="CX53" s="112"/>
      <c r="CY53" s="112"/>
      <c r="CZ53" s="112"/>
      <c r="DA53" s="112"/>
      <c r="DB53" s="112"/>
      <c r="DC53" s="112"/>
      <c r="DD53" s="112"/>
      <c r="DE53" s="112"/>
      <c r="DF53" s="112"/>
      <c r="DG53" s="112"/>
      <c r="DH53" s="112"/>
      <c r="DI53" s="112"/>
      <c r="DJ53" s="112"/>
      <c r="DK53" s="112"/>
      <c r="DL53" s="112"/>
      <c r="DM53" s="112"/>
      <c r="DN53" s="112"/>
      <c r="DO53" s="112"/>
      <c r="DP53" s="112"/>
      <c r="DQ53" s="112"/>
      <c r="DR53" s="112"/>
      <c r="DS53" s="112"/>
      <c r="DT53" s="112"/>
      <c r="DU53" s="112"/>
      <c r="DV53" s="112"/>
      <c r="DW53" s="112"/>
      <c r="DX53" s="112"/>
      <c r="DY53" s="112"/>
      <c r="DZ53" s="112"/>
      <c r="EA53" s="112"/>
      <c r="EB53" s="112"/>
      <c r="EC53" s="112"/>
      <c r="ED53" s="112"/>
      <c r="EE53" s="112"/>
      <c r="EF53" s="112"/>
      <c r="EG53" s="112"/>
      <c r="EH53" s="112"/>
      <c r="EI53" s="112"/>
      <c r="EJ53" s="112"/>
      <c r="EK53" s="112"/>
      <c r="EL53" s="112"/>
      <c r="EM53" s="112"/>
      <c r="EN53" s="112"/>
      <c r="EO53" s="112"/>
      <c r="EP53" s="112"/>
      <c r="EQ53" s="112"/>
      <c r="ER53" s="112"/>
      <c r="ES53" s="112"/>
      <c r="ET53" s="112"/>
      <c r="EU53" s="112"/>
      <c r="EV53" s="112"/>
      <c r="EW53" s="112"/>
      <c r="EX53" s="112"/>
      <c r="EY53" s="112"/>
      <c r="EZ53" s="112"/>
      <c r="FA53" s="112"/>
      <c r="FB53" s="112"/>
      <c r="FC53" s="112"/>
      <c r="FD53" s="112"/>
      <c r="FE53" s="112"/>
      <c r="FF53" s="112"/>
      <c r="FG53" s="112"/>
      <c r="FH53" s="112"/>
      <c r="FI53" s="112"/>
      <c r="FJ53" s="112"/>
      <c r="FK53" s="112"/>
      <c r="FL53" s="112"/>
      <c r="FM53" s="112"/>
      <c r="FN53" s="112"/>
      <c r="FO53" s="112"/>
      <c r="FP53" s="112"/>
      <c r="FQ53" s="112"/>
      <c r="FR53" s="112"/>
      <c r="FS53" s="112"/>
      <c r="FT53" s="112"/>
      <c r="FU53" s="112"/>
      <c r="FV53" s="112"/>
      <c r="FW53" s="112"/>
      <c r="FX53" s="112"/>
      <c r="FY53" s="112"/>
      <c r="FZ53" s="112"/>
      <c r="GA53" s="112"/>
      <c r="GB53" s="112"/>
      <c r="GC53" s="112"/>
      <c r="GD53" s="112"/>
      <c r="GE53" s="112"/>
      <c r="GF53" s="112"/>
      <c r="GG53" s="112"/>
      <c r="GH53" s="112"/>
      <c r="GI53" s="112"/>
      <c r="GJ53" s="112"/>
      <c r="GK53" s="112"/>
      <c r="GL53" s="112"/>
      <c r="GM53" s="112"/>
      <c r="GN53" s="112"/>
      <c r="GO53" s="112"/>
      <c r="GP53" s="112"/>
      <c r="GQ53" s="112"/>
      <c r="GR53" s="112"/>
      <c r="GS53" s="112"/>
      <c r="GT53" s="112"/>
      <c r="GU53" s="112"/>
      <c r="GV53" s="112"/>
      <c r="GW53" s="112"/>
      <c r="GX53" s="112"/>
      <c r="GY53" s="112"/>
      <c r="GZ53" s="112"/>
      <c r="HA53" s="112"/>
      <c r="HB53" s="112"/>
      <c r="HC53" s="112"/>
      <c r="HD53" s="112"/>
      <c r="HE53" s="112"/>
      <c r="HF53" s="112"/>
      <c r="HG53" s="112"/>
      <c r="HH53" s="112"/>
      <c r="HI53" s="112"/>
      <c r="HJ53" s="112"/>
      <c r="HK53" s="112"/>
      <c r="HL53" s="112"/>
      <c r="HM53" s="112"/>
      <c r="HN53" s="112"/>
      <c r="HO53" s="112"/>
      <c r="HP53" s="112"/>
      <c r="HQ53" s="112"/>
      <c r="HR53" s="112"/>
      <c r="HS53" s="112"/>
      <c r="HT53" s="112"/>
      <c r="HU53" s="112"/>
      <c r="HV53" s="112"/>
      <c r="HW53" s="112"/>
      <c r="HX53" s="112"/>
      <c r="HY53" s="112"/>
      <c r="HZ53" s="112"/>
      <c r="IA53" s="112"/>
      <c r="IB53" s="112"/>
      <c r="IC53" s="112"/>
      <c r="ID53" s="112"/>
      <c r="IE53" s="112"/>
      <c r="IF53" s="112"/>
      <c r="IG53" s="112"/>
      <c r="IH53" s="112"/>
      <c r="II53" s="112"/>
      <c r="IJ53" s="112"/>
      <c r="IK53" s="112"/>
      <c r="IL53" s="112"/>
      <c r="IM53" s="112"/>
      <c r="IN53" s="112"/>
      <c r="IO53" s="112"/>
    </row>
    <row r="54" spans="1:249" ht="94.5" x14ac:dyDescent="0.25">
      <c r="A54" s="114" t="s">
        <v>1058</v>
      </c>
      <c r="B54" s="150" t="s">
        <v>1059</v>
      </c>
      <c r="C54" s="116">
        <v>8.6</v>
      </c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12"/>
      <c r="AP54" s="112"/>
      <c r="AQ54" s="112"/>
      <c r="AR54" s="112"/>
      <c r="AS54" s="112"/>
      <c r="AT54" s="112"/>
      <c r="AU54" s="112"/>
      <c r="AV54" s="112"/>
      <c r="AW54" s="112"/>
      <c r="AX54" s="112"/>
      <c r="AY54" s="112"/>
      <c r="AZ54" s="112"/>
      <c r="BA54" s="112"/>
      <c r="BB54" s="112"/>
      <c r="BC54" s="112"/>
      <c r="BD54" s="112"/>
      <c r="BE54" s="112"/>
      <c r="BF54" s="112"/>
      <c r="BG54" s="112"/>
      <c r="BH54" s="112"/>
      <c r="BI54" s="112"/>
      <c r="BJ54" s="112"/>
      <c r="BK54" s="112"/>
      <c r="BL54" s="112"/>
      <c r="BM54" s="112"/>
      <c r="BN54" s="112"/>
      <c r="BO54" s="112"/>
      <c r="BP54" s="112"/>
      <c r="BQ54" s="112"/>
      <c r="BR54" s="112"/>
      <c r="BS54" s="112"/>
      <c r="BT54" s="112"/>
      <c r="BU54" s="112"/>
      <c r="BV54" s="112"/>
      <c r="BW54" s="112"/>
      <c r="BX54" s="112"/>
      <c r="BY54" s="112"/>
      <c r="BZ54" s="112"/>
      <c r="CA54" s="112"/>
      <c r="CB54" s="112"/>
      <c r="CC54" s="112"/>
      <c r="CD54" s="112"/>
      <c r="CE54" s="112"/>
      <c r="CF54" s="112"/>
      <c r="CG54" s="112"/>
      <c r="CH54" s="112"/>
      <c r="CI54" s="112"/>
      <c r="CJ54" s="112"/>
      <c r="CK54" s="112"/>
      <c r="CL54" s="112"/>
      <c r="CM54" s="112"/>
      <c r="CN54" s="112"/>
      <c r="CO54" s="112"/>
      <c r="CP54" s="112"/>
      <c r="CQ54" s="112"/>
      <c r="CR54" s="112"/>
      <c r="CS54" s="112"/>
      <c r="CT54" s="112"/>
      <c r="CU54" s="112"/>
      <c r="CV54" s="112"/>
      <c r="CW54" s="112"/>
      <c r="CX54" s="112"/>
      <c r="CY54" s="112"/>
      <c r="CZ54" s="112"/>
      <c r="DA54" s="112"/>
      <c r="DB54" s="112"/>
      <c r="DC54" s="112"/>
      <c r="DD54" s="112"/>
      <c r="DE54" s="112"/>
      <c r="DF54" s="112"/>
      <c r="DG54" s="112"/>
      <c r="DH54" s="112"/>
      <c r="DI54" s="112"/>
      <c r="DJ54" s="112"/>
      <c r="DK54" s="112"/>
      <c r="DL54" s="112"/>
      <c r="DM54" s="112"/>
      <c r="DN54" s="112"/>
      <c r="DO54" s="112"/>
      <c r="DP54" s="112"/>
      <c r="DQ54" s="112"/>
      <c r="DR54" s="112"/>
      <c r="DS54" s="112"/>
      <c r="DT54" s="112"/>
      <c r="DU54" s="112"/>
      <c r="DV54" s="112"/>
      <c r="DW54" s="112"/>
      <c r="DX54" s="112"/>
      <c r="DY54" s="112"/>
      <c r="DZ54" s="112"/>
      <c r="EA54" s="112"/>
      <c r="EB54" s="112"/>
      <c r="EC54" s="112"/>
      <c r="ED54" s="112"/>
      <c r="EE54" s="112"/>
      <c r="EF54" s="112"/>
      <c r="EG54" s="112"/>
      <c r="EH54" s="112"/>
      <c r="EI54" s="112"/>
      <c r="EJ54" s="112"/>
      <c r="EK54" s="112"/>
      <c r="EL54" s="112"/>
      <c r="EM54" s="112"/>
      <c r="EN54" s="112"/>
      <c r="EO54" s="112"/>
      <c r="EP54" s="112"/>
      <c r="EQ54" s="112"/>
      <c r="ER54" s="112"/>
      <c r="ES54" s="112"/>
      <c r="ET54" s="112"/>
      <c r="EU54" s="112"/>
      <c r="EV54" s="112"/>
      <c r="EW54" s="112"/>
      <c r="EX54" s="112"/>
      <c r="EY54" s="112"/>
      <c r="EZ54" s="112"/>
      <c r="FA54" s="112"/>
      <c r="FB54" s="112"/>
      <c r="FC54" s="112"/>
      <c r="FD54" s="112"/>
      <c r="FE54" s="112"/>
      <c r="FF54" s="112"/>
      <c r="FG54" s="112"/>
      <c r="FH54" s="112"/>
      <c r="FI54" s="112"/>
      <c r="FJ54" s="112"/>
      <c r="FK54" s="112"/>
      <c r="FL54" s="112"/>
      <c r="FM54" s="112"/>
      <c r="FN54" s="112"/>
      <c r="FO54" s="112"/>
      <c r="FP54" s="112"/>
      <c r="FQ54" s="112"/>
      <c r="FR54" s="112"/>
      <c r="FS54" s="112"/>
      <c r="FT54" s="112"/>
      <c r="FU54" s="112"/>
      <c r="FV54" s="112"/>
      <c r="FW54" s="112"/>
      <c r="FX54" s="112"/>
      <c r="FY54" s="112"/>
      <c r="FZ54" s="112"/>
      <c r="GA54" s="112"/>
      <c r="GB54" s="112"/>
      <c r="GC54" s="112"/>
      <c r="GD54" s="112"/>
      <c r="GE54" s="112"/>
      <c r="GF54" s="112"/>
      <c r="GG54" s="112"/>
      <c r="GH54" s="112"/>
      <c r="GI54" s="112"/>
      <c r="GJ54" s="112"/>
      <c r="GK54" s="112"/>
      <c r="GL54" s="112"/>
      <c r="GM54" s="112"/>
      <c r="GN54" s="112"/>
      <c r="GO54" s="112"/>
      <c r="GP54" s="112"/>
      <c r="GQ54" s="112"/>
      <c r="GR54" s="112"/>
      <c r="GS54" s="112"/>
      <c r="GT54" s="112"/>
      <c r="GU54" s="112"/>
      <c r="GV54" s="112"/>
      <c r="GW54" s="112"/>
      <c r="GX54" s="112"/>
      <c r="GY54" s="112"/>
      <c r="GZ54" s="112"/>
      <c r="HA54" s="112"/>
      <c r="HB54" s="112"/>
      <c r="HC54" s="112"/>
      <c r="HD54" s="112"/>
      <c r="HE54" s="112"/>
      <c r="HF54" s="112"/>
      <c r="HG54" s="112"/>
      <c r="HH54" s="112"/>
      <c r="HI54" s="112"/>
      <c r="HJ54" s="112"/>
      <c r="HK54" s="112"/>
      <c r="HL54" s="112"/>
      <c r="HM54" s="112"/>
      <c r="HN54" s="112"/>
      <c r="HO54" s="112"/>
      <c r="HP54" s="112"/>
      <c r="HQ54" s="112"/>
      <c r="HR54" s="112"/>
      <c r="HS54" s="112"/>
      <c r="HT54" s="112"/>
      <c r="HU54" s="112"/>
      <c r="HV54" s="112"/>
      <c r="HW54" s="112"/>
      <c r="HX54" s="112"/>
      <c r="HY54" s="112"/>
      <c r="HZ54" s="112"/>
      <c r="IA54" s="112"/>
      <c r="IB54" s="112"/>
      <c r="IC54" s="112"/>
      <c r="ID54" s="112"/>
      <c r="IE54" s="112"/>
      <c r="IF54" s="112"/>
      <c r="IG54" s="112"/>
      <c r="IH54" s="112"/>
      <c r="II54" s="112"/>
      <c r="IJ54" s="112"/>
      <c r="IK54" s="112"/>
      <c r="IL54" s="112"/>
      <c r="IM54" s="112"/>
      <c r="IN54" s="112"/>
      <c r="IO54" s="112"/>
    </row>
    <row r="55" spans="1:249" ht="94.5" x14ac:dyDescent="0.25">
      <c r="A55" s="114" t="s">
        <v>1061</v>
      </c>
      <c r="B55" s="150" t="s">
        <v>1060</v>
      </c>
      <c r="C55" s="116">
        <v>8719.2000000000007</v>
      </c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  <c r="AI55" s="112"/>
      <c r="AJ55" s="112"/>
      <c r="AK55" s="112"/>
      <c r="AL55" s="112"/>
      <c r="AM55" s="112"/>
      <c r="AN55" s="112"/>
      <c r="AO55" s="112"/>
      <c r="AP55" s="112"/>
      <c r="AQ55" s="112"/>
      <c r="AR55" s="112"/>
      <c r="AS55" s="112"/>
      <c r="AT55" s="112"/>
      <c r="AU55" s="112"/>
      <c r="AV55" s="112"/>
      <c r="AW55" s="112"/>
      <c r="AX55" s="112"/>
      <c r="AY55" s="112"/>
      <c r="AZ55" s="112"/>
      <c r="BA55" s="112"/>
      <c r="BB55" s="112"/>
      <c r="BC55" s="112"/>
      <c r="BD55" s="112"/>
      <c r="BE55" s="112"/>
      <c r="BF55" s="112"/>
      <c r="BG55" s="112"/>
      <c r="BH55" s="112"/>
      <c r="BI55" s="112"/>
      <c r="BJ55" s="112"/>
      <c r="BK55" s="112"/>
      <c r="BL55" s="112"/>
      <c r="BM55" s="112"/>
      <c r="BN55" s="112"/>
      <c r="BO55" s="112"/>
      <c r="BP55" s="112"/>
      <c r="BQ55" s="112"/>
      <c r="BR55" s="112"/>
      <c r="BS55" s="112"/>
      <c r="BT55" s="112"/>
      <c r="BU55" s="112"/>
      <c r="BV55" s="112"/>
      <c r="BW55" s="112"/>
      <c r="BX55" s="112"/>
      <c r="BY55" s="112"/>
      <c r="BZ55" s="112"/>
      <c r="CA55" s="112"/>
      <c r="CB55" s="112"/>
      <c r="CC55" s="112"/>
      <c r="CD55" s="112"/>
      <c r="CE55" s="112"/>
      <c r="CF55" s="112"/>
      <c r="CG55" s="112"/>
      <c r="CH55" s="112"/>
      <c r="CI55" s="112"/>
      <c r="CJ55" s="112"/>
      <c r="CK55" s="112"/>
      <c r="CL55" s="112"/>
      <c r="CM55" s="112"/>
      <c r="CN55" s="112"/>
      <c r="CO55" s="112"/>
      <c r="CP55" s="112"/>
      <c r="CQ55" s="112"/>
      <c r="CR55" s="112"/>
      <c r="CS55" s="112"/>
      <c r="CT55" s="112"/>
      <c r="CU55" s="112"/>
      <c r="CV55" s="112"/>
      <c r="CW55" s="112"/>
      <c r="CX55" s="112"/>
      <c r="CY55" s="112"/>
      <c r="CZ55" s="112"/>
      <c r="DA55" s="112"/>
      <c r="DB55" s="112"/>
      <c r="DC55" s="112"/>
      <c r="DD55" s="112"/>
      <c r="DE55" s="112"/>
      <c r="DF55" s="112"/>
      <c r="DG55" s="112"/>
      <c r="DH55" s="112"/>
      <c r="DI55" s="112"/>
      <c r="DJ55" s="112"/>
      <c r="DK55" s="112"/>
      <c r="DL55" s="112"/>
      <c r="DM55" s="112"/>
      <c r="DN55" s="112"/>
      <c r="DO55" s="112"/>
      <c r="DP55" s="112"/>
      <c r="DQ55" s="112"/>
      <c r="DR55" s="112"/>
      <c r="DS55" s="112"/>
      <c r="DT55" s="112"/>
      <c r="DU55" s="112"/>
      <c r="DV55" s="112"/>
      <c r="DW55" s="112"/>
      <c r="DX55" s="112"/>
      <c r="DY55" s="112"/>
      <c r="DZ55" s="112"/>
      <c r="EA55" s="112"/>
      <c r="EB55" s="112"/>
      <c r="EC55" s="112"/>
      <c r="ED55" s="112"/>
      <c r="EE55" s="112"/>
      <c r="EF55" s="112"/>
      <c r="EG55" s="112"/>
      <c r="EH55" s="112"/>
      <c r="EI55" s="112"/>
      <c r="EJ55" s="112"/>
      <c r="EK55" s="112"/>
      <c r="EL55" s="112"/>
      <c r="EM55" s="112"/>
      <c r="EN55" s="112"/>
      <c r="EO55" s="112"/>
      <c r="EP55" s="112"/>
      <c r="EQ55" s="112"/>
      <c r="ER55" s="112"/>
      <c r="ES55" s="112"/>
      <c r="ET55" s="112"/>
      <c r="EU55" s="112"/>
      <c r="EV55" s="112"/>
      <c r="EW55" s="112"/>
      <c r="EX55" s="112"/>
      <c r="EY55" s="112"/>
      <c r="EZ55" s="112"/>
      <c r="FA55" s="112"/>
      <c r="FB55" s="112"/>
      <c r="FC55" s="112"/>
      <c r="FD55" s="112"/>
      <c r="FE55" s="112"/>
      <c r="FF55" s="112"/>
      <c r="FG55" s="112"/>
      <c r="FH55" s="112"/>
      <c r="FI55" s="112"/>
      <c r="FJ55" s="112"/>
      <c r="FK55" s="112"/>
      <c r="FL55" s="112"/>
      <c r="FM55" s="112"/>
      <c r="FN55" s="112"/>
      <c r="FO55" s="112"/>
      <c r="FP55" s="112"/>
      <c r="FQ55" s="112"/>
      <c r="FR55" s="112"/>
      <c r="FS55" s="112"/>
      <c r="FT55" s="112"/>
      <c r="FU55" s="112"/>
      <c r="FV55" s="112"/>
      <c r="FW55" s="112"/>
      <c r="FX55" s="112"/>
      <c r="FY55" s="112"/>
      <c r="FZ55" s="112"/>
      <c r="GA55" s="112"/>
      <c r="GB55" s="112"/>
      <c r="GC55" s="112"/>
      <c r="GD55" s="112"/>
      <c r="GE55" s="112"/>
      <c r="GF55" s="112"/>
      <c r="GG55" s="112"/>
      <c r="GH55" s="112"/>
      <c r="GI55" s="112"/>
      <c r="GJ55" s="112"/>
      <c r="GK55" s="112"/>
      <c r="GL55" s="112"/>
      <c r="GM55" s="112"/>
      <c r="GN55" s="112"/>
      <c r="GO55" s="112"/>
      <c r="GP55" s="112"/>
      <c r="GQ55" s="112"/>
      <c r="GR55" s="112"/>
      <c r="GS55" s="112"/>
      <c r="GT55" s="112"/>
      <c r="GU55" s="112"/>
      <c r="GV55" s="112"/>
      <c r="GW55" s="112"/>
      <c r="GX55" s="112"/>
      <c r="GY55" s="112"/>
      <c r="GZ55" s="112"/>
      <c r="HA55" s="112"/>
      <c r="HB55" s="112"/>
      <c r="HC55" s="112"/>
      <c r="HD55" s="112"/>
      <c r="HE55" s="112"/>
      <c r="HF55" s="112"/>
      <c r="HG55" s="112"/>
      <c r="HH55" s="112"/>
      <c r="HI55" s="112"/>
      <c r="HJ55" s="112"/>
      <c r="HK55" s="112"/>
      <c r="HL55" s="112"/>
      <c r="HM55" s="112"/>
      <c r="HN55" s="112"/>
      <c r="HO55" s="112"/>
      <c r="HP55" s="112"/>
      <c r="HQ55" s="112"/>
      <c r="HR55" s="112"/>
      <c r="HS55" s="112"/>
      <c r="HT55" s="112"/>
      <c r="HU55" s="112"/>
      <c r="HV55" s="112"/>
      <c r="HW55" s="112"/>
      <c r="HX55" s="112"/>
      <c r="HY55" s="112"/>
      <c r="HZ55" s="112"/>
      <c r="IA55" s="112"/>
      <c r="IB55" s="112"/>
      <c r="IC55" s="112"/>
      <c r="ID55" s="112"/>
      <c r="IE55" s="112"/>
      <c r="IF55" s="112"/>
      <c r="IG55" s="112"/>
      <c r="IH55" s="112"/>
      <c r="II55" s="112"/>
      <c r="IJ55" s="112"/>
      <c r="IK55" s="112"/>
      <c r="IL55" s="112"/>
      <c r="IM55" s="112"/>
      <c r="IN55" s="112"/>
      <c r="IO55" s="112"/>
    </row>
    <row r="56" spans="1:249" ht="94.5" x14ac:dyDescent="0.25">
      <c r="A56" s="114" t="s">
        <v>1063</v>
      </c>
      <c r="B56" s="150" t="s">
        <v>1062</v>
      </c>
      <c r="C56" s="116">
        <v>0.6</v>
      </c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2"/>
      <c r="AG56" s="112"/>
      <c r="AH56" s="112"/>
      <c r="AI56" s="112"/>
      <c r="AJ56" s="112"/>
      <c r="AK56" s="112"/>
      <c r="AL56" s="112"/>
      <c r="AM56" s="112"/>
      <c r="AN56" s="112"/>
      <c r="AO56" s="112"/>
      <c r="AP56" s="112"/>
      <c r="AQ56" s="112"/>
      <c r="AR56" s="112"/>
      <c r="AS56" s="112"/>
      <c r="AT56" s="112"/>
      <c r="AU56" s="112"/>
      <c r="AV56" s="112"/>
      <c r="AW56" s="112"/>
      <c r="AX56" s="112"/>
      <c r="AY56" s="112"/>
      <c r="AZ56" s="112"/>
      <c r="BA56" s="112"/>
      <c r="BB56" s="112"/>
      <c r="BC56" s="112"/>
      <c r="BD56" s="112"/>
      <c r="BE56" s="112"/>
      <c r="BF56" s="112"/>
      <c r="BG56" s="112"/>
      <c r="BH56" s="112"/>
      <c r="BI56" s="112"/>
      <c r="BJ56" s="112"/>
      <c r="BK56" s="112"/>
      <c r="BL56" s="112"/>
      <c r="BM56" s="112"/>
      <c r="BN56" s="112"/>
      <c r="BO56" s="112"/>
      <c r="BP56" s="112"/>
      <c r="BQ56" s="112"/>
      <c r="BR56" s="112"/>
      <c r="BS56" s="112"/>
      <c r="BT56" s="112"/>
      <c r="BU56" s="112"/>
      <c r="BV56" s="112"/>
      <c r="BW56" s="112"/>
      <c r="BX56" s="112"/>
      <c r="BY56" s="112"/>
      <c r="BZ56" s="112"/>
      <c r="CA56" s="112"/>
      <c r="CB56" s="112"/>
      <c r="CC56" s="112"/>
      <c r="CD56" s="112"/>
      <c r="CE56" s="112"/>
      <c r="CF56" s="112"/>
      <c r="CG56" s="112"/>
      <c r="CH56" s="112"/>
      <c r="CI56" s="112"/>
      <c r="CJ56" s="112"/>
      <c r="CK56" s="112"/>
      <c r="CL56" s="112"/>
      <c r="CM56" s="112"/>
      <c r="CN56" s="112"/>
      <c r="CO56" s="112"/>
      <c r="CP56" s="112"/>
      <c r="CQ56" s="112"/>
      <c r="CR56" s="112"/>
      <c r="CS56" s="112"/>
      <c r="CT56" s="112"/>
      <c r="CU56" s="112"/>
      <c r="CV56" s="112"/>
      <c r="CW56" s="112"/>
      <c r="CX56" s="112"/>
      <c r="CY56" s="112"/>
      <c r="CZ56" s="112"/>
      <c r="DA56" s="112"/>
      <c r="DB56" s="112"/>
      <c r="DC56" s="112"/>
      <c r="DD56" s="112"/>
      <c r="DE56" s="112"/>
      <c r="DF56" s="112"/>
      <c r="DG56" s="112"/>
      <c r="DH56" s="112"/>
      <c r="DI56" s="112"/>
      <c r="DJ56" s="112"/>
      <c r="DK56" s="112"/>
      <c r="DL56" s="112"/>
      <c r="DM56" s="112"/>
      <c r="DN56" s="112"/>
      <c r="DO56" s="112"/>
      <c r="DP56" s="112"/>
      <c r="DQ56" s="112"/>
      <c r="DR56" s="112"/>
      <c r="DS56" s="112"/>
      <c r="DT56" s="112"/>
      <c r="DU56" s="112"/>
      <c r="DV56" s="112"/>
      <c r="DW56" s="112"/>
      <c r="DX56" s="112"/>
      <c r="DY56" s="112"/>
      <c r="DZ56" s="112"/>
      <c r="EA56" s="112"/>
      <c r="EB56" s="112"/>
      <c r="EC56" s="112"/>
      <c r="ED56" s="112"/>
      <c r="EE56" s="112"/>
      <c r="EF56" s="112"/>
      <c r="EG56" s="112"/>
      <c r="EH56" s="112"/>
      <c r="EI56" s="112"/>
      <c r="EJ56" s="112"/>
      <c r="EK56" s="112"/>
      <c r="EL56" s="112"/>
      <c r="EM56" s="112"/>
      <c r="EN56" s="112"/>
      <c r="EO56" s="112"/>
      <c r="EP56" s="112"/>
      <c r="EQ56" s="112"/>
      <c r="ER56" s="112"/>
      <c r="ES56" s="112"/>
      <c r="ET56" s="112"/>
      <c r="EU56" s="112"/>
      <c r="EV56" s="112"/>
      <c r="EW56" s="112"/>
      <c r="EX56" s="112"/>
      <c r="EY56" s="112"/>
      <c r="EZ56" s="112"/>
      <c r="FA56" s="112"/>
      <c r="FB56" s="112"/>
      <c r="FC56" s="112"/>
      <c r="FD56" s="112"/>
      <c r="FE56" s="112"/>
      <c r="FF56" s="112"/>
      <c r="FG56" s="112"/>
      <c r="FH56" s="112"/>
      <c r="FI56" s="112"/>
      <c r="FJ56" s="112"/>
      <c r="FK56" s="112"/>
      <c r="FL56" s="112"/>
      <c r="FM56" s="112"/>
      <c r="FN56" s="112"/>
      <c r="FO56" s="112"/>
      <c r="FP56" s="112"/>
      <c r="FQ56" s="112"/>
      <c r="FR56" s="112"/>
      <c r="FS56" s="112"/>
      <c r="FT56" s="112"/>
      <c r="FU56" s="112"/>
      <c r="FV56" s="112"/>
      <c r="FW56" s="112"/>
      <c r="FX56" s="112"/>
      <c r="FY56" s="112"/>
      <c r="FZ56" s="112"/>
      <c r="GA56" s="112"/>
      <c r="GB56" s="112"/>
      <c r="GC56" s="112"/>
      <c r="GD56" s="112"/>
      <c r="GE56" s="112"/>
      <c r="GF56" s="112"/>
      <c r="GG56" s="112"/>
      <c r="GH56" s="112"/>
      <c r="GI56" s="112"/>
      <c r="GJ56" s="112"/>
      <c r="GK56" s="112"/>
      <c r="GL56" s="112"/>
      <c r="GM56" s="112"/>
      <c r="GN56" s="112"/>
      <c r="GO56" s="112"/>
      <c r="GP56" s="112"/>
      <c r="GQ56" s="112"/>
      <c r="GR56" s="112"/>
      <c r="GS56" s="112"/>
      <c r="GT56" s="112"/>
      <c r="GU56" s="112"/>
      <c r="GV56" s="112"/>
      <c r="GW56" s="112"/>
      <c r="GX56" s="112"/>
      <c r="GY56" s="112"/>
      <c r="GZ56" s="112"/>
      <c r="HA56" s="112"/>
      <c r="HB56" s="112"/>
      <c r="HC56" s="112"/>
      <c r="HD56" s="112"/>
      <c r="HE56" s="112"/>
      <c r="HF56" s="112"/>
      <c r="HG56" s="112"/>
      <c r="HH56" s="112"/>
      <c r="HI56" s="112"/>
      <c r="HJ56" s="112"/>
      <c r="HK56" s="112"/>
      <c r="HL56" s="112"/>
      <c r="HM56" s="112"/>
      <c r="HN56" s="112"/>
      <c r="HO56" s="112"/>
      <c r="HP56" s="112"/>
      <c r="HQ56" s="112"/>
      <c r="HR56" s="112"/>
      <c r="HS56" s="112"/>
      <c r="HT56" s="112"/>
      <c r="HU56" s="112"/>
      <c r="HV56" s="112"/>
      <c r="HW56" s="112"/>
      <c r="HX56" s="112"/>
      <c r="HY56" s="112"/>
      <c r="HZ56" s="112"/>
      <c r="IA56" s="112"/>
      <c r="IB56" s="112"/>
      <c r="IC56" s="112"/>
      <c r="ID56" s="112"/>
      <c r="IE56" s="112"/>
      <c r="IF56" s="112"/>
      <c r="IG56" s="112"/>
      <c r="IH56" s="112"/>
      <c r="II56" s="112"/>
      <c r="IJ56" s="112"/>
      <c r="IK56" s="112"/>
      <c r="IL56" s="112"/>
      <c r="IM56" s="112"/>
      <c r="IN56" s="112"/>
      <c r="IO56" s="112"/>
    </row>
    <row r="57" spans="1:249" ht="94.5" x14ac:dyDescent="0.25">
      <c r="A57" s="114" t="s">
        <v>1063</v>
      </c>
      <c r="B57" s="150" t="s">
        <v>1064</v>
      </c>
      <c r="C57" s="116">
        <v>11.3</v>
      </c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12"/>
      <c r="AE57" s="112"/>
      <c r="AF57" s="112"/>
      <c r="AG57" s="112"/>
      <c r="AH57" s="112"/>
      <c r="AI57" s="112"/>
      <c r="AJ57" s="112"/>
      <c r="AK57" s="112"/>
      <c r="AL57" s="112"/>
      <c r="AM57" s="112"/>
      <c r="AN57" s="112"/>
      <c r="AO57" s="112"/>
      <c r="AP57" s="112"/>
      <c r="AQ57" s="112"/>
      <c r="AR57" s="112"/>
      <c r="AS57" s="112"/>
      <c r="AT57" s="112"/>
      <c r="AU57" s="112"/>
      <c r="AV57" s="112"/>
      <c r="AW57" s="112"/>
      <c r="AX57" s="112"/>
      <c r="AY57" s="112"/>
      <c r="AZ57" s="112"/>
      <c r="BA57" s="112"/>
      <c r="BB57" s="112"/>
      <c r="BC57" s="112"/>
      <c r="BD57" s="112"/>
      <c r="BE57" s="112"/>
      <c r="BF57" s="112"/>
      <c r="BG57" s="112"/>
      <c r="BH57" s="112"/>
      <c r="BI57" s="112"/>
      <c r="BJ57" s="112"/>
      <c r="BK57" s="112"/>
      <c r="BL57" s="112"/>
      <c r="BM57" s="112"/>
      <c r="BN57" s="112"/>
      <c r="BO57" s="112"/>
      <c r="BP57" s="112"/>
      <c r="BQ57" s="112"/>
      <c r="BR57" s="112"/>
      <c r="BS57" s="112"/>
      <c r="BT57" s="112"/>
      <c r="BU57" s="112"/>
      <c r="BV57" s="112"/>
      <c r="BW57" s="112"/>
      <c r="BX57" s="112"/>
      <c r="BY57" s="112"/>
      <c r="BZ57" s="112"/>
      <c r="CA57" s="112"/>
      <c r="CB57" s="112"/>
      <c r="CC57" s="112"/>
      <c r="CD57" s="112"/>
      <c r="CE57" s="112"/>
      <c r="CF57" s="112"/>
      <c r="CG57" s="112"/>
      <c r="CH57" s="112"/>
      <c r="CI57" s="112"/>
      <c r="CJ57" s="112"/>
      <c r="CK57" s="112"/>
      <c r="CL57" s="112"/>
      <c r="CM57" s="112"/>
      <c r="CN57" s="112"/>
      <c r="CO57" s="112"/>
      <c r="CP57" s="112"/>
      <c r="CQ57" s="112"/>
      <c r="CR57" s="112"/>
      <c r="CS57" s="112"/>
      <c r="CT57" s="112"/>
      <c r="CU57" s="112"/>
      <c r="CV57" s="112"/>
      <c r="CW57" s="112"/>
      <c r="CX57" s="112"/>
      <c r="CY57" s="112"/>
      <c r="CZ57" s="112"/>
      <c r="DA57" s="112"/>
      <c r="DB57" s="112"/>
      <c r="DC57" s="112"/>
      <c r="DD57" s="112"/>
      <c r="DE57" s="112"/>
      <c r="DF57" s="112"/>
      <c r="DG57" s="112"/>
      <c r="DH57" s="112"/>
      <c r="DI57" s="112"/>
      <c r="DJ57" s="112"/>
      <c r="DK57" s="112"/>
      <c r="DL57" s="112"/>
      <c r="DM57" s="112"/>
      <c r="DN57" s="112"/>
      <c r="DO57" s="112"/>
      <c r="DP57" s="112"/>
      <c r="DQ57" s="112"/>
      <c r="DR57" s="112"/>
      <c r="DS57" s="112"/>
      <c r="DT57" s="112"/>
      <c r="DU57" s="112"/>
      <c r="DV57" s="112"/>
      <c r="DW57" s="112"/>
      <c r="DX57" s="112"/>
      <c r="DY57" s="112"/>
      <c r="DZ57" s="112"/>
      <c r="EA57" s="112"/>
      <c r="EB57" s="112"/>
      <c r="EC57" s="112"/>
      <c r="ED57" s="112"/>
      <c r="EE57" s="112"/>
      <c r="EF57" s="112"/>
      <c r="EG57" s="112"/>
      <c r="EH57" s="112"/>
      <c r="EI57" s="112"/>
      <c r="EJ57" s="112"/>
      <c r="EK57" s="112"/>
      <c r="EL57" s="112"/>
      <c r="EM57" s="112"/>
      <c r="EN57" s="112"/>
      <c r="EO57" s="112"/>
      <c r="EP57" s="112"/>
      <c r="EQ57" s="112"/>
      <c r="ER57" s="112"/>
      <c r="ES57" s="112"/>
      <c r="ET57" s="112"/>
      <c r="EU57" s="112"/>
      <c r="EV57" s="112"/>
      <c r="EW57" s="112"/>
      <c r="EX57" s="112"/>
      <c r="EY57" s="112"/>
      <c r="EZ57" s="112"/>
      <c r="FA57" s="112"/>
      <c r="FB57" s="112"/>
      <c r="FC57" s="112"/>
      <c r="FD57" s="112"/>
      <c r="FE57" s="112"/>
      <c r="FF57" s="112"/>
      <c r="FG57" s="112"/>
      <c r="FH57" s="112"/>
      <c r="FI57" s="112"/>
      <c r="FJ57" s="112"/>
      <c r="FK57" s="112"/>
      <c r="FL57" s="112"/>
      <c r="FM57" s="112"/>
      <c r="FN57" s="112"/>
      <c r="FO57" s="112"/>
      <c r="FP57" s="112"/>
      <c r="FQ57" s="112"/>
      <c r="FR57" s="112"/>
      <c r="FS57" s="112"/>
      <c r="FT57" s="112"/>
      <c r="FU57" s="112"/>
      <c r="FV57" s="112"/>
      <c r="FW57" s="112"/>
      <c r="FX57" s="112"/>
      <c r="FY57" s="112"/>
      <c r="FZ57" s="112"/>
      <c r="GA57" s="112"/>
      <c r="GB57" s="112"/>
      <c r="GC57" s="112"/>
      <c r="GD57" s="112"/>
      <c r="GE57" s="112"/>
      <c r="GF57" s="112"/>
      <c r="GG57" s="112"/>
      <c r="GH57" s="112"/>
      <c r="GI57" s="112"/>
      <c r="GJ57" s="112"/>
      <c r="GK57" s="112"/>
      <c r="GL57" s="112"/>
      <c r="GM57" s="112"/>
      <c r="GN57" s="112"/>
      <c r="GO57" s="112"/>
      <c r="GP57" s="112"/>
      <c r="GQ57" s="112"/>
      <c r="GR57" s="112"/>
      <c r="GS57" s="112"/>
      <c r="GT57" s="112"/>
      <c r="GU57" s="112"/>
      <c r="GV57" s="112"/>
      <c r="GW57" s="112"/>
      <c r="GX57" s="112"/>
      <c r="GY57" s="112"/>
      <c r="GZ57" s="112"/>
      <c r="HA57" s="112"/>
      <c r="HB57" s="112"/>
      <c r="HC57" s="112"/>
      <c r="HD57" s="112"/>
      <c r="HE57" s="112"/>
      <c r="HF57" s="112"/>
      <c r="HG57" s="112"/>
      <c r="HH57" s="112"/>
      <c r="HI57" s="112"/>
      <c r="HJ57" s="112"/>
      <c r="HK57" s="112"/>
      <c r="HL57" s="112"/>
      <c r="HM57" s="112"/>
      <c r="HN57" s="112"/>
      <c r="HO57" s="112"/>
      <c r="HP57" s="112"/>
      <c r="HQ57" s="112"/>
      <c r="HR57" s="112"/>
      <c r="HS57" s="112"/>
      <c r="HT57" s="112"/>
      <c r="HU57" s="112"/>
      <c r="HV57" s="112"/>
      <c r="HW57" s="112"/>
      <c r="HX57" s="112"/>
      <c r="HY57" s="112"/>
      <c r="HZ57" s="112"/>
      <c r="IA57" s="112"/>
      <c r="IB57" s="112"/>
      <c r="IC57" s="112"/>
      <c r="ID57" s="112"/>
      <c r="IE57" s="112"/>
      <c r="IF57" s="112"/>
      <c r="IG57" s="112"/>
      <c r="IH57" s="112"/>
      <c r="II57" s="112"/>
      <c r="IJ57" s="112"/>
      <c r="IK57" s="112"/>
      <c r="IL57" s="112"/>
      <c r="IM57" s="112"/>
      <c r="IN57" s="112"/>
      <c r="IO57" s="112"/>
    </row>
    <row r="58" spans="1:249" ht="94.5" x14ac:dyDescent="0.25">
      <c r="A58" s="114" t="s">
        <v>1063</v>
      </c>
      <c r="B58" s="150" t="s">
        <v>1065</v>
      </c>
      <c r="C58" s="116">
        <v>21.6</v>
      </c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  <c r="AE58" s="112"/>
      <c r="AF58" s="112"/>
      <c r="AG58" s="112"/>
      <c r="AH58" s="112"/>
      <c r="AI58" s="112"/>
      <c r="AJ58" s="112"/>
      <c r="AK58" s="112"/>
      <c r="AL58" s="112"/>
      <c r="AM58" s="112"/>
      <c r="AN58" s="112"/>
      <c r="AO58" s="112"/>
      <c r="AP58" s="112"/>
      <c r="AQ58" s="112"/>
      <c r="AR58" s="112"/>
      <c r="AS58" s="112"/>
      <c r="AT58" s="112"/>
      <c r="AU58" s="112"/>
      <c r="AV58" s="112"/>
      <c r="AW58" s="112"/>
      <c r="AX58" s="112"/>
      <c r="AY58" s="112"/>
      <c r="AZ58" s="112"/>
      <c r="BA58" s="112"/>
      <c r="BB58" s="112"/>
      <c r="BC58" s="112"/>
      <c r="BD58" s="112"/>
      <c r="BE58" s="112"/>
      <c r="BF58" s="112"/>
      <c r="BG58" s="112"/>
      <c r="BH58" s="112"/>
      <c r="BI58" s="112"/>
      <c r="BJ58" s="112"/>
      <c r="BK58" s="112"/>
      <c r="BL58" s="112"/>
      <c r="BM58" s="112"/>
      <c r="BN58" s="112"/>
      <c r="BO58" s="112"/>
      <c r="BP58" s="112"/>
      <c r="BQ58" s="112"/>
      <c r="BR58" s="112"/>
      <c r="BS58" s="112"/>
      <c r="BT58" s="112"/>
      <c r="BU58" s="112"/>
      <c r="BV58" s="112"/>
      <c r="BW58" s="112"/>
      <c r="BX58" s="112"/>
      <c r="BY58" s="112"/>
      <c r="BZ58" s="112"/>
      <c r="CA58" s="112"/>
      <c r="CB58" s="112"/>
      <c r="CC58" s="112"/>
      <c r="CD58" s="112"/>
      <c r="CE58" s="112"/>
      <c r="CF58" s="112"/>
      <c r="CG58" s="112"/>
      <c r="CH58" s="112"/>
      <c r="CI58" s="112"/>
      <c r="CJ58" s="112"/>
      <c r="CK58" s="112"/>
      <c r="CL58" s="112"/>
      <c r="CM58" s="112"/>
      <c r="CN58" s="112"/>
      <c r="CO58" s="112"/>
      <c r="CP58" s="112"/>
      <c r="CQ58" s="112"/>
      <c r="CR58" s="112"/>
      <c r="CS58" s="112"/>
      <c r="CT58" s="112"/>
      <c r="CU58" s="112"/>
      <c r="CV58" s="112"/>
      <c r="CW58" s="112"/>
      <c r="CX58" s="112"/>
      <c r="CY58" s="112"/>
      <c r="CZ58" s="112"/>
      <c r="DA58" s="112"/>
      <c r="DB58" s="112"/>
      <c r="DC58" s="112"/>
      <c r="DD58" s="112"/>
      <c r="DE58" s="112"/>
      <c r="DF58" s="112"/>
      <c r="DG58" s="112"/>
      <c r="DH58" s="112"/>
      <c r="DI58" s="112"/>
      <c r="DJ58" s="112"/>
      <c r="DK58" s="112"/>
      <c r="DL58" s="112"/>
      <c r="DM58" s="112"/>
      <c r="DN58" s="112"/>
      <c r="DO58" s="112"/>
      <c r="DP58" s="112"/>
      <c r="DQ58" s="112"/>
      <c r="DR58" s="112"/>
      <c r="DS58" s="112"/>
      <c r="DT58" s="112"/>
      <c r="DU58" s="112"/>
      <c r="DV58" s="112"/>
      <c r="DW58" s="112"/>
      <c r="DX58" s="112"/>
      <c r="DY58" s="112"/>
      <c r="DZ58" s="112"/>
      <c r="EA58" s="112"/>
      <c r="EB58" s="112"/>
      <c r="EC58" s="112"/>
      <c r="ED58" s="112"/>
      <c r="EE58" s="112"/>
      <c r="EF58" s="112"/>
      <c r="EG58" s="112"/>
      <c r="EH58" s="112"/>
      <c r="EI58" s="112"/>
      <c r="EJ58" s="112"/>
      <c r="EK58" s="112"/>
      <c r="EL58" s="112"/>
      <c r="EM58" s="112"/>
      <c r="EN58" s="112"/>
      <c r="EO58" s="112"/>
      <c r="EP58" s="112"/>
      <c r="EQ58" s="112"/>
      <c r="ER58" s="112"/>
      <c r="ES58" s="112"/>
      <c r="ET58" s="112"/>
      <c r="EU58" s="112"/>
      <c r="EV58" s="112"/>
      <c r="EW58" s="112"/>
      <c r="EX58" s="112"/>
      <c r="EY58" s="112"/>
      <c r="EZ58" s="112"/>
      <c r="FA58" s="112"/>
      <c r="FB58" s="112"/>
      <c r="FC58" s="112"/>
      <c r="FD58" s="112"/>
      <c r="FE58" s="112"/>
      <c r="FF58" s="112"/>
      <c r="FG58" s="112"/>
      <c r="FH58" s="112"/>
      <c r="FI58" s="112"/>
      <c r="FJ58" s="112"/>
      <c r="FK58" s="112"/>
      <c r="FL58" s="112"/>
      <c r="FM58" s="112"/>
      <c r="FN58" s="112"/>
      <c r="FO58" s="112"/>
      <c r="FP58" s="112"/>
      <c r="FQ58" s="112"/>
      <c r="FR58" s="112"/>
      <c r="FS58" s="112"/>
      <c r="FT58" s="112"/>
      <c r="FU58" s="112"/>
      <c r="FV58" s="112"/>
      <c r="FW58" s="112"/>
      <c r="FX58" s="112"/>
      <c r="FY58" s="112"/>
      <c r="FZ58" s="112"/>
      <c r="GA58" s="112"/>
      <c r="GB58" s="112"/>
      <c r="GC58" s="112"/>
      <c r="GD58" s="112"/>
      <c r="GE58" s="112"/>
      <c r="GF58" s="112"/>
      <c r="GG58" s="112"/>
      <c r="GH58" s="112"/>
      <c r="GI58" s="112"/>
      <c r="GJ58" s="112"/>
      <c r="GK58" s="112"/>
      <c r="GL58" s="112"/>
      <c r="GM58" s="112"/>
      <c r="GN58" s="112"/>
      <c r="GO58" s="112"/>
      <c r="GP58" s="112"/>
      <c r="GQ58" s="112"/>
      <c r="GR58" s="112"/>
      <c r="GS58" s="112"/>
      <c r="GT58" s="112"/>
      <c r="GU58" s="112"/>
      <c r="GV58" s="112"/>
      <c r="GW58" s="112"/>
      <c r="GX58" s="112"/>
      <c r="GY58" s="112"/>
      <c r="GZ58" s="112"/>
      <c r="HA58" s="112"/>
      <c r="HB58" s="112"/>
      <c r="HC58" s="112"/>
      <c r="HD58" s="112"/>
      <c r="HE58" s="112"/>
      <c r="HF58" s="112"/>
      <c r="HG58" s="112"/>
      <c r="HH58" s="112"/>
      <c r="HI58" s="112"/>
      <c r="HJ58" s="112"/>
      <c r="HK58" s="112"/>
      <c r="HL58" s="112"/>
      <c r="HM58" s="112"/>
      <c r="HN58" s="112"/>
      <c r="HO58" s="112"/>
      <c r="HP58" s="112"/>
      <c r="HQ58" s="112"/>
      <c r="HR58" s="112"/>
      <c r="HS58" s="112"/>
      <c r="HT58" s="112"/>
      <c r="HU58" s="112"/>
      <c r="HV58" s="112"/>
      <c r="HW58" s="112"/>
      <c r="HX58" s="112"/>
      <c r="HY58" s="112"/>
      <c r="HZ58" s="112"/>
      <c r="IA58" s="112"/>
      <c r="IB58" s="112"/>
      <c r="IC58" s="112"/>
      <c r="ID58" s="112"/>
      <c r="IE58" s="112"/>
      <c r="IF58" s="112"/>
      <c r="IG58" s="112"/>
      <c r="IH58" s="112"/>
      <c r="II58" s="112"/>
      <c r="IJ58" s="112"/>
      <c r="IK58" s="112"/>
      <c r="IL58" s="112"/>
      <c r="IM58" s="112"/>
      <c r="IN58" s="112"/>
      <c r="IO58" s="112"/>
    </row>
    <row r="59" spans="1:249" ht="110.25" x14ac:dyDescent="0.25">
      <c r="A59" s="114" t="s">
        <v>1067</v>
      </c>
      <c r="B59" s="150" t="s">
        <v>1066</v>
      </c>
      <c r="C59" s="116">
        <v>355.4</v>
      </c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2"/>
      <c r="AE59" s="112"/>
      <c r="AF59" s="112"/>
      <c r="AG59" s="112"/>
      <c r="AH59" s="112"/>
      <c r="AI59" s="112"/>
      <c r="AJ59" s="112"/>
      <c r="AK59" s="112"/>
      <c r="AL59" s="112"/>
      <c r="AM59" s="112"/>
      <c r="AN59" s="112"/>
      <c r="AO59" s="112"/>
      <c r="AP59" s="112"/>
      <c r="AQ59" s="112"/>
      <c r="AR59" s="112"/>
      <c r="AS59" s="112"/>
      <c r="AT59" s="112"/>
      <c r="AU59" s="112"/>
      <c r="AV59" s="112"/>
      <c r="AW59" s="112"/>
      <c r="AX59" s="112"/>
      <c r="AY59" s="112"/>
      <c r="AZ59" s="112"/>
      <c r="BA59" s="112"/>
      <c r="BB59" s="112"/>
      <c r="BC59" s="112"/>
      <c r="BD59" s="112"/>
      <c r="BE59" s="112"/>
      <c r="BF59" s="112"/>
      <c r="BG59" s="112"/>
      <c r="BH59" s="112"/>
      <c r="BI59" s="112"/>
      <c r="BJ59" s="112"/>
      <c r="BK59" s="112"/>
      <c r="BL59" s="112"/>
      <c r="BM59" s="112"/>
      <c r="BN59" s="112"/>
      <c r="BO59" s="112"/>
      <c r="BP59" s="112"/>
      <c r="BQ59" s="112"/>
      <c r="BR59" s="112"/>
      <c r="BS59" s="112"/>
      <c r="BT59" s="112"/>
      <c r="BU59" s="112"/>
      <c r="BV59" s="112"/>
      <c r="BW59" s="112"/>
      <c r="BX59" s="112"/>
      <c r="BY59" s="112"/>
      <c r="BZ59" s="112"/>
      <c r="CA59" s="112"/>
      <c r="CB59" s="112"/>
      <c r="CC59" s="112"/>
      <c r="CD59" s="112"/>
      <c r="CE59" s="112"/>
      <c r="CF59" s="112"/>
      <c r="CG59" s="112"/>
      <c r="CH59" s="112"/>
      <c r="CI59" s="112"/>
      <c r="CJ59" s="112"/>
      <c r="CK59" s="112"/>
      <c r="CL59" s="112"/>
      <c r="CM59" s="112"/>
      <c r="CN59" s="112"/>
      <c r="CO59" s="112"/>
      <c r="CP59" s="112"/>
      <c r="CQ59" s="112"/>
      <c r="CR59" s="112"/>
      <c r="CS59" s="112"/>
      <c r="CT59" s="112"/>
      <c r="CU59" s="112"/>
      <c r="CV59" s="112"/>
      <c r="CW59" s="112"/>
      <c r="CX59" s="112"/>
      <c r="CY59" s="112"/>
      <c r="CZ59" s="112"/>
      <c r="DA59" s="112"/>
      <c r="DB59" s="112"/>
      <c r="DC59" s="112"/>
      <c r="DD59" s="112"/>
      <c r="DE59" s="112"/>
      <c r="DF59" s="112"/>
      <c r="DG59" s="112"/>
      <c r="DH59" s="112"/>
      <c r="DI59" s="112"/>
      <c r="DJ59" s="112"/>
      <c r="DK59" s="112"/>
      <c r="DL59" s="112"/>
      <c r="DM59" s="112"/>
      <c r="DN59" s="112"/>
      <c r="DO59" s="112"/>
      <c r="DP59" s="112"/>
      <c r="DQ59" s="112"/>
      <c r="DR59" s="112"/>
      <c r="DS59" s="112"/>
      <c r="DT59" s="112"/>
      <c r="DU59" s="112"/>
      <c r="DV59" s="112"/>
      <c r="DW59" s="112"/>
      <c r="DX59" s="112"/>
      <c r="DY59" s="112"/>
      <c r="DZ59" s="112"/>
      <c r="EA59" s="112"/>
      <c r="EB59" s="112"/>
      <c r="EC59" s="112"/>
      <c r="ED59" s="112"/>
      <c r="EE59" s="112"/>
      <c r="EF59" s="112"/>
      <c r="EG59" s="112"/>
      <c r="EH59" s="112"/>
      <c r="EI59" s="112"/>
      <c r="EJ59" s="112"/>
      <c r="EK59" s="112"/>
      <c r="EL59" s="112"/>
      <c r="EM59" s="112"/>
      <c r="EN59" s="112"/>
      <c r="EO59" s="112"/>
      <c r="EP59" s="112"/>
      <c r="EQ59" s="112"/>
      <c r="ER59" s="112"/>
      <c r="ES59" s="112"/>
      <c r="ET59" s="112"/>
      <c r="EU59" s="112"/>
      <c r="EV59" s="112"/>
      <c r="EW59" s="112"/>
      <c r="EX59" s="112"/>
      <c r="EY59" s="112"/>
      <c r="EZ59" s="112"/>
      <c r="FA59" s="112"/>
      <c r="FB59" s="112"/>
      <c r="FC59" s="112"/>
      <c r="FD59" s="112"/>
      <c r="FE59" s="112"/>
      <c r="FF59" s="112"/>
      <c r="FG59" s="112"/>
      <c r="FH59" s="112"/>
      <c r="FI59" s="112"/>
      <c r="FJ59" s="112"/>
      <c r="FK59" s="112"/>
      <c r="FL59" s="112"/>
      <c r="FM59" s="112"/>
      <c r="FN59" s="112"/>
      <c r="FO59" s="112"/>
      <c r="FP59" s="112"/>
      <c r="FQ59" s="112"/>
      <c r="FR59" s="112"/>
      <c r="FS59" s="112"/>
      <c r="FT59" s="112"/>
      <c r="FU59" s="112"/>
      <c r="FV59" s="112"/>
      <c r="FW59" s="112"/>
      <c r="FX59" s="112"/>
      <c r="FY59" s="112"/>
      <c r="FZ59" s="112"/>
      <c r="GA59" s="112"/>
      <c r="GB59" s="112"/>
      <c r="GC59" s="112"/>
      <c r="GD59" s="112"/>
      <c r="GE59" s="112"/>
      <c r="GF59" s="112"/>
      <c r="GG59" s="112"/>
      <c r="GH59" s="112"/>
      <c r="GI59" s="112"/>
      <c r="GJ59" s="112"/>
      <c r="GK59" s="112"/>
      <c r="GL59" s="112"/>
      <c r="GM59" s="112"/>
      <c r="GN59" s="112"/>
      <c r="GO59" s="112"/>
      <c r="GP59" s="112"/>
      <c r="GQ59" s="112"/>
      <c r="GR59" s="112"/>
      <c r="GS59" s="112"/>
      <c r="GT59" s="112"/>
      <c r="GU59" s="112"/>
      <c r="GV59" s="112"/>
      <c r="GW59" s="112"/>
      <c r="GX59" s="112"/>
      <c r="GY59" s="112"/>
      <c r="GZ59" s="112"/>
      <c r="HA59" s="112"/>
      <c r="HB59" s="112"/>
      <c r="HC59" s="112"/>
      <c r="HD59" s="112"/>
      <c r="HE59" s="112"/>
      <c r="HF59" s="112"/>
      <c r="HG59" s="112"/>
      <c r="HH59" s="112"/>
      <c r="HI59" s="112"/>
      <c r="HJ59" s="112"/>
      <c r="HK59" s="112"/>
      <c r="HL59" s="112"/>
      <c r="HM59" s="112"/>
      <c r="HN59" s="112"/>
      <c r="HO59" s="112"/>
      <c r="HP59" s="112"/>
      <c r="HQ59" s="112"/>
      <c r="HR59" s="112"/>
      <c r="HS59" s="112"/>
      <c r="HT59" s="112"/>
      <c r="HU59" s="112"/>
      <c r="HV59" s="112"/>
      <c r="HW59" s="112"/>
      <c r="HX59" s="112"/>
      <c r="HY59" s="112"/>
      <c r="HZ59" s="112"/>
      <c r="IA59" s="112"/>
      <c r="IB59" s="112"/>
      <c r="IC59" s="112"/>
      <c r="ID59" s="112"/>
      <c r="IE59" s="112"/>
      <c r="IF59" s="112"/>
      <c r="IG59" s="112"/>
      <c r="IH59" s="112"/>
      <c r="II59" s="112"/>
      <c r="IJ59" s="112"/>
      <c r="IK59" s="112"/>
      <c r="IL59" s="112"/>
      <c r="IM59" s="112"/>
      <c r="IN59" s="112"/>
      <c r="IO59" s="112"/>
    </row>
    <row r="60" spans="1:249" ht="63" x14ac:dyDescent="0.25">
      <c r="A60" s="114" t="s">
        <v>1069</v>
      </c>
      <c r="B60" s="124" t="s">
        <v>1068</v>
      </c>
      <c r="C60" s="116">
        <v>11475.9</v>
      </c>
    </row>
    <row r="61" spans="1:249" ht="63" x14ac:dyDescent="0.25">
      <c r="A61" s="114" t="s">
        <v>1071</v>
      </c>
      <c r="B61" s="124" t="s">
        <v>1070</v>
      </c>
      <c r="C61" s="116">
        <v>4158.3999999999996</v>
      </c>
    </row>
    <row r="62" spans="1:249" ht="94.5" x14ac:dyDescent="0.25">
      <c r="A62" s="126" t="s">
        <v>1073</v>
      </c>
      <c r="B62" s="124" t="s">
        <v>1072</v>
      </c>
      <c r="C62" s="116">
        <v>3651.5</v>
      </c>
    </row>
    <row r="63" spans="1:249" ht="47.25" x14ac:dyDescent="0.25">
      <c r="A63" s="126" t="s">
        <v>1075</v>
      </c>
      <c r="B63" s="124" t="s">
        <v>1074</v>
      </c>
      <c r="C63" s="116">
        <v>8488</v>
      </c>
    </row>
    <row r="64" spans="1:249" ht="94.5" x14ac:dyDescent="0.25">
      <c r="A64" s="131" t="s">
        <v>1077</v>
      </c>
      <c r="B64" s="150" t="s">
        <v>1076</v>
      </c>
      <c r="C64" s="116">
        <v>56.5</v>
      </c>
    </row>
    <row r="65" spans="1:249" ht="126" x14ac:dyDescent="0.25">
      <c r="A65" s="131" t="s">
        <v>1079</v>
      </c>
      <c r="B65" s="150" t="s">
        <v>1078</v>
      </c>
      <c r="C65" s="116">
        <v>92.2</v>
      </c>
    </row>
    <row r="66" spans="1:249" ht="94.5" x14ac:dyDescent="0.25">
      <c r="A66" s="126" t="s">
        <v>1081</v>
      </c>
      <c r="B66" s="150" t="s">
        <v>1080</v>
      </c>
      <c r="C66" s="116">
        <v>11.7</v>
      </c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  <c r="AA66" s="112"/>
      <c r="AB66" s="112"/>
      <c r="AC66" s="112"/>
      <c r="AD66" s="112"/>
      <c r="AE66" s="112"/>
      <c r="AF66" s="112"/>
      <c r="AG66" s="112"/>
      <c r="AH66" s="112"/>
      <c r="AI66" s="112"/>
      <c r="AJ66" s="112"/>
      <c r="AK66" s="112"/>
      <c r="AL66" s="112"/>
      <c r="AM66" s="112"/>
      <c r="AN66" s="112"/>
      <c r="AO66" s="112"/>
      <c r="AP66" s="112"/>
      <c r="AQ66" s="112"/>
      <c r="AR66" s="112"/>
      <c r="AS66" s="112"/>
      <c r="AT66" s="112"/>
      <c r="AU66" s="112"/>
      <c r="AV66" s="112"/>
      <c r="AW66" s="112"/>
      <c r="AX66" s="112"/>
      <c r="AY66" s="112"/>
      <c r="AZ66" s="112"/>
      <c r="BA66" s="112"/>
      <c r="BB66" s="112"/>
      <c r="BC66" s="112"/>
      <c r="BD66" s="112"/>
      <c r="BE66" s="112"/>
      <c r="BF66" s="112"/>
      <c r="BG66" s="112"/>
      <c r="BH66" s="112"/>
      <c r="BI66" s="112"/>
      <c r="BJ66" s="112"/>
      <c r="BK66" s="112"/>
      <c r="BL66" s="112"/>
      <c r="BM66" s="112"/>
      <c r="BN66" s="112"/>
      <c r="BO66" s="112"/>
      <c r="BP66" s="112"/>
      <c r="BQ66" s="112"/>
      <c r="BR66" s="112"/>
      <c r="BS66" s="112"/>
      <c r="BT66" s="112"/>
      <c r="BU66" s="112"/>
      <c r="BV66" s="112"/>
      <c r="BW66" s="112"/>
      <c r="BX66" s="112"/>
      <c r="BY66" s="112"/>
      <c r="BZ66" s="112"/>
      <c r="CA66" s="112"/>
      <c r="CB66" s="112"/>
      <c r="CC66" s="112"/>
      <c r="CD66" s="112"/>
      <c r="CE66" s="112"/>
      <c r="CF66" s="112"/>
      <c r="CG66" s="112"/>
      <c r="CH66" s="112"/>
      <c r="CI66" s="112"/>
      <c r="CJ66" s="112"/>
      <c r="CK66" s="112"/>
      <c r="CL66" s="112"/>
      <c r="CM66" s="112"/>
      <c r="CN66" s="112"/>
      <c r="CO66" s="112"/>
      <c r="CP66" s="112"/>
      <c r="CQ66" s="112"/>
      <c r="CR66" s="112"/>
      <c r="CS66" s="112"/>
      <c r="CT66" s="112"/>
      <c r="CU66" s="112"/>
      <c r="CV66" s="112"/>
      <c r="CW66" s="112"/>
      <c r="CX66" s="112"/>
      <c r="CY66" s="112"/>
      <c r="CZ66" s="112"/>
      <c r="DA66" s="112"/>
      <c r="DB66" s="112"/>
      <c r="DC66" s="112"/>
      <c r="DD66" s="112"/>
      <c r="DE66" s="112"/>
      <c r="DF66" s="112"/>
      <c r="DG66" s="112"/>
      <c r="DH66" s="112"/>
      <c r="DI66" s="112"/>
      <c r="DJ66" s="112"/>
      <c r="DK66" s="112"/>
      <c r="DL66" s="112"/>
      <c r="DM66" s="112"/>
      <c r="DN66" s="112"/>
      <c r="DO66" s="112"/>
      <c r="DP66" s="112"/>
      <c r="DQ66" s="112"/>
      <c r="DR66" s="112"/>
      <c r="DS66" s="112"/>
      <c r="DT66" s="112"/>
      <c r="DU66" s="112"/>
      <c r="DV66" s="112"/>
      <c r="DW66" s="112"/>
      <c r="DX66" s="112"/>
      <c r="DY66" s="112"/>
      <c r="DZ66" s="112"/>
      <c r="EA66" s="112"/>
      <c r="EB66" s="112"/>
      <c r="EC66" s="112"/>
      <c r="ED66" s="112"/>
      <c r="EE66" s="112"/>
      <c r="EF66" s="112"/>
      <c r="EG66" s="112"/>
      <c r="EH66" s="112"/>
      <c r="EI66" s="112"/>
      <c r="EJ66" s="112"/>
      <c r="EK66" s="112"/>
      <c r="EL66" s="112"/>
      <c r="EM66" s="112"/>
      <c r="EN66" s="112"/>
      <c r="EO66" s="112"/>
      <c r="EP66" s="112"/>
      <c r="EQ66" s="112"/>
      <c r="ER66" s="112"/>
      <c r="ES66" s="112"/>
      <c r="ET66" s="112"/>
      <c r="EU66" s="112"/>
      <c r="EV66" s="112"/>
      <c r="EW66" s="112"/>
      <c r="EX66" s="112"/>
      <c r="EY66" s="112"/>
      <c r="EZ66" s="112"/>
      <c r="FA66" s="112"/>
      <c r="FB66" s="112"/>
      <c r="FC66" s="112"/>
      <c r="FD66" s="112"/>
      <c r="FE66" s="112"/>
      <c r="FF66" s="112"/>
      <c r="FG66" s="112"/>
      <c r="FH66" s="112"/>
      <c r="FI66" s="112"/>
      <c r="FJ66" s="112"/>
      <c r="FK66" s="112"/>
      <c r="FL66" s="112"/>
      <c r="FM66" s="112"/>
      <c r="FN66" s="112"/>
      <c r="FO66" s="112"/>
      <c r="FP66" s="112"/>
      <c r="FQ66" s="112"/>
      <c r="FR66" s="112"/>
      <c r="FS66" s="112"/>
      <c r="FT66" s="112"/>
      <c r="FU66" s="112"/>
      <c r="FV66" s="112"/>
      <c r="FW66" s="112"/>
      <c r="FX66" s="112"/>
      <c r="FY66" s="112"/>
      <c r="FZ66" s="112"/>
      <c r="GA66" s="112"/>
      <c r="GB66" s="112"/>
      <c r="GC66" s="112"/>
      <c r="GD66" s="112"/>
      <c r="GE66" s="112"/>
      <c r="GF66" s="112"/>
      <c r="GG66" s="112"/>
      <c r="GH66" s="112"/>
      <c r="GI66" s="112"/>
      <c r="GJ66" s="112"/>
      <c r="GK66" s="112"/>
      <c r="GL66" s="112"/>
      <c r="GM66" s="112"/>
      <c r="GN66" s="112"/>
      <c r="GO66" s="112"/>
      <c r="GP66" s="112"/>
      <c r="GQ66" s="112"/>
      <c r="GR66" s="112"/>
      <c r="GS66" s="112"/>
      <c r="GT66" s="112"/>
      <c r="GU66" s="112"/>
      <c r="GV66" s="112"/>
      <c r="GW66" s="112"/>
      <c r="GX66" s="112"/>
      <c r="GY66" s="112"/>
      <c r="GZ66" s="112"/>
      <c r="HA66" s="112"/>
      <c r="HB66" s="112"/>
      <c r="HC66" s="112"/>
      <c r="HD66" s="112"/>
      <c r="HE66" s="112"/>
      <c r="HF66" s="112"/>
      <c r="HG66" s="112"/>
      <c r="HH66" s="112"/>
      <c r="HI66" s="112"/>
      <c r="HJ66" s="112"/>
      <c r="HK66" s="112"/>
      <c r="HL66" s="112"/>
      <c r="HM66" s="112"/>
      <c r="HN66" s="112"/>
      <c r="HO66" s="112"/>
      <c r="HP66" s="112"/>
      <c r="HQ66" s="112"/>
      <c r="HR66" s="112"/>
      <c r="HS66" s="112"/>
      <c r="HT66" s="112"/>
      <c r="HU66" s="112"/>
      <c r="HV66" s="112"/>
      <c r="HW66" s="112"/>
      <c r="HX66" s="112"/>
      <c r="HY66" s="112"/>
      <c r="HZ66" s="112"/>
      <c r="IA66" s="112"/>
      <c r="IB66" s="112"/>
      <c r="IC66" s="112"/>
      <c r="ID66" s="112"/>
      <c r="IE66" s="112"/>
      <c r="IF66" s="112"/>
      <c r="IG66" s="112"/>
      <c r="IH66" s="112"/>
      <c r="II66" s="112"/>
      <c r="IJ66" s="112"/>
      <c r="IK66" s="112"/>
      <c r="IL66" s="112"/>
      <c r="IM66" s="112"/>
      <c r="IN66" s="112"/>
      <c r="IO66" s="112"/>
    </row>
    <row r="67" spans="1:249" ht="94.5" x14ac:dyDescent="0.25">
      <c r="A67" s="132" t="s">
        <v>1083</v>
      </c>
      <c r="B67" s="150" t="s">
        <v>1082</v>
      </c>
      <c r="C67" s="133">
        <v>40</v>
      </c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12"/>
      <c r="AN67" s="112"/>
      <c r="AO67" s="112"/>
      <c r="AP67" s="112"/>
      <c r="AQ67" s="112"/>
      <c r="AR67" s="112"/>
      <c r="AS67" s="112"/>
      <c r="AT67" s="112"/>
      <c r="AU67" s="112"/>
      <c r="AV67" s="112"/>
      <c r="AW67" s="112"/>
      <c r="AX67" s="112"/>
      <c r="AY67" s="112"/>
      <c r="AZ67" s="112"/>
      <c r="BA67" s="112"/>
      <c r="BB67" s="112"/>
      <c r="BC67" s="112"/>
      <c r="BD67" s="112"/>
      <c r="BE67" s="112"/>
      <c r="BF67" s="112"/>
      <c r="BG67" s="112"/>
      <c r="BH67" s="112"/>
      <c r="BI67" s="112"/>
      <c r="BJ67" s="112"/>
      <c r="BK67" s="112"/>
      <c r="BL67" s="112"/>
      <c r="BM67" s="112"/>
      <c r="BN67" s="112"/>
      <c r="BO67" s="112"/>
      <c r="BP67" s="112"/>
      <c r="BQ67" s="112"/>
      <c r="BR67" s="112"/>
      <c r="BS67" s="112"/>
      <c r="BT67" s="112"/>
      <c r="BU67" s="112"/>
      <c r="BV67" s="112"/>
      <c r="BW67" s="112"/>
      <c r="BX67" s="112"/>
      <c r="BY67" s="112"/>
      <c r="BZ67" s="112"/>
      <c r="CA67" s="112"/>
      <c r="CB67" s="112"/>
      <c r="CC67" s="112"/>
      <c r="CD67" s="112"/>
      <c r="CE67" s="112"/>
      <c r="CF67" s="112"/>
      <c r="CG67" s="112"/>
      <c r="CH67" s="112"/>
      <c r="CI67" s="112"/>
      <c r="CJ67" s="112"/>
      <c r="CK67" s="112"/>
      <c r="CL67" s="112"/>
      <c r="CM67" s="112"/>
      <c r="CN67" s="112"/>
      <c r="CO67" s="112"/>
      <c r="CP67" s="112"/>
      <c r="CQ67" s="112"/>
      <c r="CR67" s="112"/>
      <c r="CS67" s="112"/>
      <c r="CT67" s="112"/>
      <c r="CU67" s="112"/>
      <c r="CV67" s="112"/>
      <c r="CW67" s="112"/>
      <c r="CX67" s="112"/>
      <c r="CY67" s="112"/>
      <c r="CZ67" s="112"/>
      <c r="DA67" s="112"/>
      <c r="DB67" s="112"/>
      <c r="DC67" s="112"/>
      <c r="DD67" s="112"/>
      <c r="DE67" s="112"/>
      <c r="DF67" s="112"/>
      <c r="DG67" s="112"/>
      <c r="DH67" s="112"/>
      <c r="DI67" s="112"/>
      <c r="DJ67" s="112"/>
      <c r="DK67" s="112"/>
      <c r="DL67" s="112"/>
      <c r="DM67" s="112"/>
      <c r="DN67" s="112"/>
      <c r="DO67" s="112"/>
      <c r="DP67" s="112"/>
      <c r="DQ67" s="112"/>
      <c r="DR67" s="112"/>
      <c r="DS67" s="112"/>
      <c r="DT67" s="112"/>
      <c r="DU67" s="112"/>
      <c r="DV67" s="112"/>
      <c r="DW67" s="112"/>
      <c r="DX67" s="112"/>
      <c r="DY67" s="112"/>
      <c r="DZ67" s="112"/>
      <c r="EA67" s="112"/>
      <c r="EB67" s="112"/>
      <c r="EC67" s="112"/>
      <c r="ED67" s="112"/>
      <c r="EE67" s="112"/>
      <c r="EF67" s="112"/>
      <c r="EG67" s="112"/>
      <c r="EH67" s="112"/>
      <c r="EI67" s="112"/>
      <c r="EJ67" s="112"/>
      <c r="EK67" s="112"/>
      <c r="EL67" s="112"/>
      <c r="EM67" s="112"/>
      <c r="EN67" s="112"/>
      <c r="EO67" s="112"/>
      <c r="EP67" s="112"/>
      <c r="EQ67" s="112"/>
      <c r="ER67" s="112"/>
      <c r="ES67" s="112"/>
      <c r="ET67" s="112"/>
      <c r="EU67" s="112"/>
      <c r="EV67" s="112"/>
      <c r="EW67" s="112"/>
      <c r="EX67" s="112"/>
      <c r="EY67" s="112"/>
      <c r="EZ67" s="112"/>
      <c r="FA67" s="112"/>
      <c r="FB67" s="112"/>
      <c r="FC67" s="112"/>
      <c r="FD67" s="112"/>
      <c r="FE67" s="112"/>
      <c r="FF67" s="112"/>
      <c r="FG67" s="112"/>
      <c r="FH67" s="112"/>
      <c r="FI67" s="112"/>
      <c r="FJ67" s="112"/>
      <c r="FK67" s="112"/>
      <c r="FL67" s="112"/>
      <c r="FM67" s="112"/>
      <c r="FN67" s="112"/>
      <c r="FO67" s="112"/>
      <c r="FP67" s="112"/>
      <c r="FQ67" s="112"/>
      <c r="FR67" s="112"/>
      <c r="FS67" s="112"/>
      <c r="FT67" s="112"/>
      <c r="FU67" s="112"/>
      <c r="FV67" s="112"/>
      <c r="FW67" s="112"/>
      <c r="FX67" s="112"/>
      <c r="FY67" s="112"/>
      <c r="FZ67" s="112"/>
      <c r="GA67" s="112"/>
      <c r="GB67" s="112"/>
      <c r="GC67" s="112"/>
      <c r="GD67" s="112"/>
      <c r="GE67" s="112"/>
      <c r="GF67" s="112"/>
      <c r="GG67" s="112"/>
      <c r="GH67" s="112"/>
      <c r="GI67" s="112"/>
      <c r="GJ67" s="112"/>
      <c r="GK67" s="112"/>
      <c r="GL67" s="112"/>
      <c r="GM67" s="112"/>
      <c r="GN67" s="112"/>
      <c r="GO67" s="112"/>
      <c r="GP67" s="112"/>
      <c r="GQ67" s="112"/>
      <c r="GR67" s="112"/>
      <c r="GS67" s="112"/>
      <c r="GT67" s="112"/>
      <c r="GU67" s="112"/>
      <c r="GV67" s="112"/>
      <c r="GW67" s="112"/>
      <c r="GX67" s="112"/>
      <c r="GY67" s="112"/>
      <c r="GZ67" s="112"/>
      <c r="HA67" s="112"/>
      <c r="HB67" s="112"/>
      <c r="HC67" s="112"/>
      <c r="HD67" s="112"/>
      <c r="HE67" s="112"/>
      <c r="HF67" s="112"/>
      <c r="HG67" s="112"/>
      <c r="HH67" s="112"/>
      <c r="HI67" s="112"/>
      <c r="HJ67" s="112"/>
      <c r="HK67" s="112"/>
      <c r="HL67" s="112"/>
      <c r="HM67" s="112"/>
      <c r="HN67" s="112"/>
      <c r="HO67" s="112"/>
      <c r="HP67" s="112"/>
      <c r="HQ67" s="112"/>
      <c r="HR67" s="112"/>
      <c r="HS67" s="112"/>
      <c r="HT67" s="112"/>
      <c r="HU67" s="112"/>
      <c r="HV67" s="112"/>
      <c r="HW67" s="112"/>
      <c r="HX67" s="112"/>
      <c r="HY67" s="112"/>
      <c r="HZ67" s="112"/>
      <c r="IA67" s="112"/>
      <c r="IB67" s="112"/>
      <c r="IC67" s="112"/>
      <c r="ID67" s="112"/>
      <c r="IE67" s="112"/>
      <c r="IF67" s="112"/>
      <c r="IG67" s="112"/>
      <c r="IH67" s="112"/>
      <c r="II67" s="112"/>
      <c r="IJ67" s="112"/>
      <c r="IK67" s="112"/>
      <c r="IL67" s="112"/>
      <c r="IM67" s="112"/>
      <c r="IN67" s="112"/>
      <c r="IO67" s="112"/>
    </row>
    <row r="68" spans="1:249" ht="110.25" x14ac:dyDescent="0.25">
      <c r="A68" s="134" t="s">
        <v>1085</v>
      </c>
      <c r="B68" s="117" t="s">
        <v>1084</v>
      </c>
      <c r="C68" s="133">
        <v>12.3</v>
      </c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12"/>
      <c r="AN68" s="112"/>
      <c r="AO68" s="112"/>
      <c r="AP68" s="112"/>
      <c r="AQ68" s="112"/>
      <c r="AR68" s="112"/>
      <c r="AS68" s="112"/>
      <c r="AT68" s="112"/>
      <c r="AU68" s="112"/>
      <c r="AV68" s="112"/>
      <c r="AW68" s="112"/>
      <c r="AX68" s="112"/>
      <c r="AY68" s="112"/>
      <c r="AZ68" s="112"/>
      <c r="BA68" s="112"/>
      <c r="BB68" s="112"/>
      <c r="BC68" s="112"/>
      <c r="BD68" s="112"/>
      <c r="BE68" s="112"/>
      <c r="BF68" s="112"/>
      <c r="BG68" s="112"/>
      <c r="BH68" s="112"/>
      <c r="BI68" s="112"/>
      <c r="BJ68" s="112"/>
      <c r="BK68" s="112"/>
      <c r="BL68" s="112"/>
      <c r="BM68" s="112"/>
      <c r="BN68" s="112"/>
      <c r="BO68" s="112"/>
      <c r="BP68" s="112"/>
      <c r="BQ68" s="112"/>
      <c r="BR68" s="112"/>
      <c r="BS68" s="112"/>
      <c r="BT68" s="112"/>
      <c r="BU68" s="112"/>
      <c r="BV68" s="112"/>
      <c r="BW68" s="112"/>
      <c r="BX68" s="112"/>
      <c r="BY68" s="112"/>
      <c r="BZ68" s="112"/>
      <c r="CA68" s="112"/>
      <c r="CB68" s="112"/>
      <c r="CC68" s="112"/>
      <c r="CD68" s="112"/>
      <c r="CE68" s="112"/>
      <c r="CF68" s="112"/>
      <c r="CG68" s="112"/>
      <c r="CH68" s="112"/>
      <c r="CI68" s="112"/>
      <c r="CJ68" s="112"/>
      <c r="CK68" s="112"/>
      <c r="CL68" s="112"/>
      <c r="CM68" s="112"/>
      <c r="CN68" s="112"/>
      <c r="CO68" s="112"/>
      <c r="CP68" s="112"/>
      <c r="CQ68" s="112"/>
      <c r="CR68" s="112"/>
      <c r="CS68" s="112"/>
      <c r="CT68" s="112"/>
      <c r="CU68" s="112"/>
      <c r="CV68" s="112"/>
      <c r="CW68" s="112"/>
      <c r="CX68" s="112"/>
      <c r="CY68" s="112"/>
      <c r="CZ68" s="112"/>
      <c r="DA68" s="112"/>
      <c r="DB68" s="112"/>
      <c r="DC68" s="112"/>
      <c r="DD68" s="112"/>
      <c r="DE68" s="112"/>
      <c r="DF68" s="112"/>
      <c r="DG68" s="112"/>
      <c r="DH68" s="112"/>
      <c r="DI68" s="112"/>
      <c r="DJ68" s="112"/>
      <c r="DK68" s="112"/>
      <c r="DL68" s="112"/>
      <c r="DM68" s="112"/>
      <c r="DN68" s="112"/>
      <c r="DO68" s="112"/>
      <c r="DP68" s="112"/>
      <c r="DQ68" s="112"/>
      <c r="DR68" s="112"/>
      <c r="DS68" s="112"/>
      <c r="DT68" s="112"/>
      <c r="DU68" s="112"/>
      <c r="DV68" s="112"/>
      <c r="DW68" s="112"/>
      <c r="DX68" s="112"/>
      <c r="DY68" s="112"/>
      <c r="DZ68" s="112"/>
      <c r="EA68" s="112"/>
      <c r="EB68" s="112"/>
      <c r="EC68" s="112"/>
      <c r="ED68" s="112"/>
      <c r="EE68" s="112"/>
      <c r="EF68" s="112"/>
      <c r="EG68" s="112"/>
      <c r="EH68" s="112"/>
      <c r="EI68" s="112"/>
      <c r="EJ68" s="112"/>
      <c r="EK68" s="112"/>
      <c r="EL68" s="112"/>
      <c r="EM68" s="112"/>
      <c r="EN68" s="112"/>
      <c r="EO68" s="112"/>
      <c r="EP68" s="112"/>
      <c r="EQ68" s="112"/>
      <c r="ER68" s="112"/>
      <c r="ES68" s="112"/>
      <c r="ET68" s="112"/>
      <c r="EU68" s="112"/>
      <c r="EV68" s="112"/>
      <c r="EW68" s="112"/>
      <c r="EX68" s="112"/>
      <c r="EY68" s="112"/>
      <c r="EZ68" s="112"/>
      <c r="FA68" s="112"/>
      <c r="FB68" s="112"/>
      <c r="FC68" s="112"/>
      <c r="FD68" s="112"/>
      <c r="FE68" s="112"/>
      <c r="FF68" s="112"/>
      <c r="FG68" s="112"/>
      <c r="FH68" s="112"/>
      <c r="FI68" s="112"/>
      <c r="FJ68" s="112"/>
      <c r="FK68" s="112"/>
      <c r="FL68" s="112"/>
      <c r="FM68" s="112"/>
      <c r="FN68" s="112"/>
      <c r="FO68" s="112"/>
      <c r="FP68" s="112"/>
      <c r="FQ68" s="112"/>
      <c r="FR68" s="112"/>
      <c r="FS68" s="112"/>
      <c r="FT68" s="112"/>
      <c r="FU68" s="112"/>
      <c r="FV68" s="112"/>
      <c r="FW68" s="112"/>
      <c r="FX68" s="112"/>
      <c r="FY68" s="112"/>
      <c r="FZ68" s="112"/>
      <c r="GA68" s="112"/>
      <c r="GB68" s="112"/>
      <c r="GC68" s="112"/>
      <c r="GD68" s="112"/>
      <c r="GE68" s="112"/>
      <c r="GF68" s="112"/>
      <c r="GG68" s="112"/>
      <c r="GH68" s="112"/>
      <c r="GI68" s="112"/>
      <c r="GJ68" s="112"/>
      <c r="GK68" s="112"/>
      <c r="GL68" s="112"/>
      <c r="GM68" s="112"/>
      <c r="GN68" s="112"/>
      <c r="GO68" s="112"/>
      <c r="GP68" s="112"/>
      <c r="GQ68" s="112"/>
      <c r="GR68" s="112"/>
      <c r="GS68" s="112"/>
      <c r="GT68" s="112"/>
      <c r="GU68" s="112"/>
      <c r="GV68" s="112"/>
      <c r="GW68" s="112"/>
      <c r="GX68" s="112"/>
      <c r="GY68" s="112"/>
      <c r="GZ68" s="112"/>
      <c r="HA68" s="112"/>
      <c r="HB68" s="112"/>
      <c r="HC68" s="112"/>
      <c r="HD68" s="112"/>
      <c r="HE68" s="112"/>
      <c r="HF68" s="112"/>
      <c r="HG68" s="112"/>
      <c r="HH68" s="112"/>
      <c r="HI68" s="112"/>
      <c r="HJ68" s="112"/>
      <c r="HK68" s="112"/>
      <c r="HL68" s="112"/>
      <c r="HM68" s="112"/>
      <c r="HN68" s="112"/>
      <c r="HO68" s="112"/>
      <c r="HP68" s="112"/>
      <c r="HQ68" s="112"/>
      <c r="HR68" s="112"/>
      <c r="HS68" s="112"/>
      <c r="HT68" s="112"/>
      <c r="HU68" s="112"/>
      <c r="HV68" s="112"/>
      <c r="HW68" s="112"/>
      <c r="HX68" s="112"/>
      <c r="HY68" s="112"/>
      <c r="HZ68" s="112"/>
      <c r="IA68" s="112"/>
      <c r="IB68" s="112"/>
      <c r="IC68" s="112"/>
      <c r="ID68" s="112"/>
      <c r="IE68" s="112"/>
      <c r="IF68" s="112"/>
      <c r="IG68" s="112"/>
      <c r="IH68" s="112"/>
      <c r="II68" s="112"/>
      <c r="IJ68" s="112"/>
      <c r="IK68" s="112"/>
      <c r="IL68" s="112"/>
      <c r="IM68" s="112"/>
      <c r="IN68" s="112"/>
      <c r="IO68" s="112"/>
    </row>
    <row r="69" spans="1:249" ht="94.5" x14ac:dyDescent="0.25">
      <c r="A69" s="114" t="s">
        <v>1087</v>
      </c>
      <c r="B69" s="150" t="s">
        <v>1086</v>
      </c>
      <c r="C69" s="133">
        <v>10</v>
      </c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12"/>
      <c r="AN69" s="112"/>
      <c r="AO69" s="112"/>
      <c r="AP69" s="112"/>
      <c r="AQ69" s="112"/>
      <c r="AR69" s="112"/>
      <c r="AS69" s="112"/>
      <c r="AT69" s="112"/>
      <c r="AU69" s="112"/>
      <c r="AV69" s="112"/>
      <c r="AW69" s="112"/>
      <c r="AX69" s="112"/>
      <c r="AY69" s="112"/>
      <c r="AZ69" s="112"/>
      <c r="BA69" s="112"/>
      <c r="BB69" s="112"/>
      <c r="BC69" s="112"/>
      <c r="BD69" s="112"/>
      <c r="BE69" s="112"/>
      <c r="BF69" s="112"/>
      <c r="BG69" s="112"/>
      <c r="BH69" s="112"/>
      <c r="BI69" s="112"/>
      <c r="BJ69" s="112"/>
      <c r="BK69" s="112"/>
      <c r="BL69" s="112"/>
      <c r="BM69" s="112"/>
      <c r="BN69" s="112"/>
      <c r="BO69" s="112"/>
      <c r="BP69" s="112"/>
      <c r="BQ69" s="112"/>
      <c r="BR69" s="112"/>
      <c r="BS69" s="112"/>
      <c r="BT69" s="112"/>
      <c r="BU69" s="112"/>
      <c r="BV69" s="112"/>
      <c r="BW69" s="112"/>
      <c r="BX69" s="112"/>
      <c r="BY69" s="112"/>
      <c r="BZ69" s="112"/>
      <c r="CA69" s="112"/>
      <c r="CB69" s="112"/>
      <c r="CC69" s="112"/>
      <c r="CD69" s="112"/>
      <c r="CE69" s="112"/>
      <c r="CF69" s="112"/>
      <c r="CG69" s="112"/>
      <c r="CH69" s="112"/>
      <c r="CI69" s="112"/>
      <c r="CJ69" s="112"/>
      <c r="CK69" s="112"/>
      <c r="CL69" s="112"/>
      <c r="CM69" s="112"/>
      <c r="CN69" s="112"/>
      <c r="CO69" s="112"/>
      <c r="CP69" s="112"/>
      <c r="CQ69" s="112"/>
      <c r="CR69" s="112"/>
      <c r="CS69" s="112"/>
      <c r="CT69" s="112"/>
      <c r="CU69" s="112"/>
      <c r="CV69" s="112"/>
      <c r="CW69" s="112"/>
      <c r="CX69" s="112"/>
      <c r="CY69" s="112"/>
      <c r="CZ69" s="112"/>
      <c r="DA69" s="112"/>
      <c r="DB69" s="112"/>
      <c r="DC69" s="112"/>
      <c r="DD69" s="112"/>
      <c r="DE69" s="112"/>
      <c r="DF69" s="112"/>
      <c r="DG69" s="112"/>
      <c r="DH69" s="112"/>
      <c r="DI69" s="112"/>
      <c r="DJ69" s="112"/>
      <c r="DK69" s="112"/>
      <c r="DL69" s="112"/>
      <c r="DM69" s="112"/>
      <c r="DN69" s="112"/>
      <c r="DO69" s="112"/>
      <c r="DP69" s="112"/>
      <c r="DQ69" s="112"/>
      <c r="DR69" s="112"/>
      <c r="DS69" s="112"/>
      <c r="DT69" s="112"/>
      <c r="DU69" s="112"/>
      <c r="DV69" s="112"/>
      <c r="DW69" s="112"/>
      <c r="DX69" s="112"/>
      <c r="DY69" s="112"/>
      <c r="DZ69" s="112"/>
      <c r="EA69" s="112"/>
      <c r="EB69" s="112"/>
      <c r="EC69" s="112"/>
      <c r="ED69" s="112"/>
      <c r="EE69" s="112"/>
      <c r="EF69" s="112"/>
      <c r="EG69" s="112"/>
      <c r="EH69" s="112"/>
      <c r="EI69" s="112"/>
      <c r="EJ69" s="112"/>
      <c r="EK69" s="112"/>
      <c r="EL69" s="112"/>
      <c r="EM69" s="112"/>
      <c r="EN69" s="112"/>
      <c r="EO69" s="112"/>
      <c r="EP69" s="112"/>
      <c r="EQ69" s="112"/>
      <c r="ER69" s="112"/>
      <c r="ES69" s="112"/>
      <c r="ET69" s="112"/>
      <c r="EU69" s="112"/>
      <c r="EV69" s="112"/>
      <c r="EW69" s="112"/>
      <c r="EX69" s="112"/>
      <c r="EY69" s="112"/>
      <c r="EZ69" s="112"/>
      <c r="FA69" s="112"/>
      <c r="FB69" s="112"/>
      <c r="FC69" s="112"/>
      <c r="FD69" s="112"/>
      <c r="FE69" s="112"/>
      <c r="FF69" s="112"/>
      <c r="FG69" s="112"/>
      <c r="FH69" s="112"/>
      <c r="FI69" s="112"/>
      <c r="FJ69" s="112"/>
      <c r="FK69" s="112"/>
      <c r="FL69" s="112"/>
      <c r="FM69" s="112"/>
      <c r="FN69" s="112"/>
      <c r="FO69" s="112"/>
      <c r="FP69" s="112"/>
      <c r="FQ69" s="112"/>
      <c r="FR69" s="112"/>
      <c r="FS69" s="112"/>
      <c r="FT69" s="112"/>
      <c r="FU69" s="112"/>
      <c r="FV69" s="112"/>
      <c r="FW69" s="112"/>
      <c r="FX69" s="112"/>
      <c r="FY69" s="112"/>
      <c r="FZ69" s="112"/>
      <c r="GA69" s="112"/>
      <c r="GB69" s="112"/>
      <c r="GC69" s="112"/>
      <c r="GD69" s="112"/>
      <c r="GE69" s="112"/>
      <c r="GF69" s="112"/>
      <c r="GG69" s="112"/>
      <c r="GH69" s="112"/>
      <c r="GI69" s="112"/>
      <c r="GJ69" s="112"/>
      <c r="GK69" s="112"/>
      <c r="GL69" s="112"/>
      <c r="GM69" s="112"/>
      <c r="GN69" s="112"/>
      <c r="GO69" s="112"/>
      <c r="GP69" s="112"/>
      <c r="GQ69" s="112"/>
      <c r="GR69" s="112"/>
      <c r="GS69" s="112"/>
      <c r="GT69" s="112"/>
      <c r="GU69" s="112"/>
      <c r="GV69" s="112"/>
      <c r="GW69" s="112"/>
      <c r="GX69" s="112"/>
      <c r="GY69" s="112"/>
      <c r="GZ69" s="112"/>
      <c r="HA69" s="112"/>
      <c r="HB69" s="112"/>
      <c r="HC69" s="112"/>
      <c r="HD69" s="112"/>
      <c r="HE69" s="112"/>
      <c r="HF69" s="112"/>
      <c r="HG69" s="112"/>
      <c r="HH69" s="112"/>
      <c r="HI69" s="112"/>
      <c r="HJ69" s="112"/>
      <c r="HK69" s="112"/>
      <c r="HL69" s="112"/>
      <c r="HM69" s="112"/>
      <c r="HN69" s="112"/>
      <c r="HO69" s="112"/>
      <c r="HP69" s="112"/>
      <c r="HQ69" s="112"/>
      <c r="HR69" s="112"/>
      <c r="HS69" s="112"/>
      <c r="HT69" s="112"/>
      <c r="HU69" s="112"/>
      <c r="HV69" s="112"/>
      <c r="HW69" s="112"/>
      <c r="HX69" s="112"/>
      <c r="HY69" s="112"/>
      <c r="HZ69" s="112"/>
      <c r="IA69" s="112"/>
      <c r="IB69" s="112"/>
      <c r="IC69" s="112"/>
      <c r="ID69" s="112"/>
      <c r="IE69" s="112"/>
      <c r="IF69" s="112"/>
      <c r="IG69" s="112"/>
      <c r="IH69" s="112"/>
      <c r="II69" s="112"/>
      <c r="IJ69" s="112"/>
      <c r="IK69" s="112"/>
      <c r="IL69" s="112"/>
      <c r="IM69" s="112"/>
      <c r="IN69" s="112"/>
      <c r="IO69" s="112"/>
    </row>
    <row r="70" spans="1:249" ht="94.5" x14ac:dyDescent="0.25">
      <c r="A70" s="114" t="s">
        <v>1089</v>
      </c>
      <c r="B70" s="117" t="s">
        <v>1088</v>
      </c>
      <c r="C70" s="116">
        <v>35</v>
      </c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12"/>
      <c r="AN70" s="112"/>
      <c r="AO70" s="112"/>
      <c r="AP70" s="112"/>
      <c r="AQ70" s="112"/>
      <c r="AR70" s="112"/>
      <c r="AS70" s="112"/>
      <c r="AT70" s="112"/>
      <c r="AU70" s="112"/>
      <c r="AV70" s="112"/>
      <c r="AW70" s="112"/>
      <c r="AX70" s="112"/>
      <c r="AY70" s="112"/>
      <c r="AZ70" s="112"/>
      <c r="BA70" s="112"/>
      <c r="BB70" s="112"/>
      <c r="BC70" s="112"/>
      <c r="BD70" s="112"/>
      <c r="BE70" s="112"/>
      <c r="BF70" s="112"/>
      <c r="BG70" s="112"/>
      <c r="BH70" s="112"/>
      <c r="BI70" s="112"/>
      <c r="BJ70" s="112"/>
      <c r="BK70" s="112"/>
      <c r="BL70" s="112"/>
      <c r="BM70" s="112"/>
      <c r="BN70" s="112"/>
      <c r="BO70" s="112"/>
      <c r="BP70" s="112"/>
      <c r="BQ70" s="112"/>
      <c r="BR70" s="112"/>
      <c r="BS70" s="112"/>
      <c r="BT70" s="112"/>
      <c r="BU70" s="112"/>
      <c r="BV70" s="112"/>
      <c r="BW70" s="112"/>
      <c r="BX70" s="112"/>
      <c r="BY70" s="112"/>
      <c r="BZ70" s="112"/>
      <c r="CA70" s="112"/>
      <c r="CB70" s="112"/>
      <c r="CC70" s="112"/>
      <c r="CD70" s="112"/>
      <c r="CE70" s="112"/>
      <c r="CF70" s="112"/>
      <c r="CG70" s="112"/>
      <c r="CH70" s="112"/>
      <c r="CI70" s="112"/>
      <c r="CJ70" s="112"/>
      <c r="CK70" s="112"/>
      <c r="CL70" s="112"/>
      <c r="CM70" s="112"/>
      <c r="CN70" s="112"/>
      <c r="CO70" s="112"/>
      <c r="CP70" s="112"/>
      <c r="CQ70" s="112"/>
      <c r="CR70" s="112"/>
      <c r="CS70" s="112"/>
      <c r="CT70" s="112"/>
      <c r="CU70" s="112"/>
      <c r="CV70" s="112"/>
      <c r="CW70" s="112"/>
      <c r="CX70" s="112"/>
      <c r="CY70" s="112"/>
      <c r="CZ70" s="112"/>
      <c r="DA70" s="112"/>
      <c r="DB70" s="112"/>
      <c r="DC70" s="112"/>
      <c r="DD70" s="112"/>
      <c r="DE70" s="112"/>
      <c r="DF70" s="112"/>
      <c r="DG70" s="112"/>
      <c r="DH70" s="112"/>
      <c r="DI70" s="112"/>
      <c r="DJ70" s="112"/>
      <c r="DK70" s="112"/>
      <c r="DL70" s="112"/>
      <c r="DM70" s="112"/>
      <c r="DN70" s="112"/>
      <c r="DO70" s="112"/>
      <c r="DP70" s="112"/>
      <c r="DQ70" s="112"/>
      <c r="DR70" s="112"/>
      <c r="DS70" s="112"/>
      <c r="DT70" s="112"/>
      <c r="DU70" s="112"/>
      <c r="DV70" s="112"/>
      <c r="DW70" s="112"/>
      <c r="DX70" s="112"/>
      <c r="DY70" s="112"/>
      <c r="DZ70" s="112"/>
      <c r="EA70" s="112"/>
      <c r="EB70" s="112"/>
      <c r="EC70" s="112"/>
      <c r="ED70" s="112"/>
      <c r="EE70" s="112"/>
      <c r="EF70" s="112"/>
      <c r="EG70" s="112"/>
      <c r="EH70" s="112"/>
      <c r="EI70" s="112"/>
      <c r="EJ70" s="112"/>
      <c r="EK70" s="112"/>
      <c r="EL70" s="112"/>
      <c r="EM70" s="112"/>
      <c r="EN70" s="112"/>
      <c r="EO70" s="112"/>
      <c r="EP70" s="112"/>
      <c r="EQ70" s="112"/>
      <c r="ER70" s="112"/>
      <c r="ES70" s="112"/>
      <c r="ET70" s="112"/>
      <c r="EU70" s="112"/>
      <c r="EV70" s="112"/>
      <c r="EW70" s="112"/>
      <c r="EX70" s="112"/>
      <c r="EY70" s="112"/>
      <c r="EZ70" s="112"/>
      <c r="FA70" s="112"/>
      <c r="FB70" s="112"/>
      <c r="FC70" s="112"/>
      <c r="FD70" s="112"/>
      <c r="FE70" s="112"/>
      <c r="FF70" s="112"/>
      <c r="FG70" s="112"/>
      <c r="FH70" s="112"/>
      <c r="FI70" s="112"/>
      <c r="FJ70" s="112"/>
      <c r="FK70" s="112"/>
      <c r="FL70" s="112"/>
      <c r="FM70" s="112"/>
      <c r="FN70" s="112"/>
      <c r="FO70" s="112"/>
      <c r="FP70" s="112"/>
      <c r="FQ70" s="112"/>
      <c r="FR70" s="112"/>
      <c r="FS70" s="112"/>
      <c r="FT70" s="112"/>
      <c r="FU70" s="112"/>
      <c r="FV70" s="112"/>
      <c r="FW70" s="112"/>
      <c r="FX70" s="112"/>
      <c r="FY70" s="112"/>
      <c r="FZ70" s="112"/>
      <c r="GA70" s="112"/>
      <c r="GB70" s="112"/>
      <c r="GC70" s="112"/>
      <c r="GD70" s="112"/>
      <c r="GE70" s="112"/>
      <c r="GF70" s="112"/>
      <c r="GG70" s="112"/>
      <c r="GH70" s="112"/>
      <c r="GI70" s="112"/>
      <c r="GJ70" s="112"/>
      <c r="GK70" s="112"/>
      <c r="GL70" s="112"/>
      <c r="GM70" s="112"/>
      <c r="GN70" s="112"/>
      <c r="GO70" s="112"/>
      <c r="GP70" s="112"/>
      <c r="GQ70" s="112"/>
      <c r="GR70" s="112"/>
      <c r="GS70" s="112"/>
      <c r="GT70" s="112"/>
      <c r="GU70" s="112"/>
      <c r="GV70" s="112"/>
      <c r="GW70" s="112"/>
      <c r="GX70" s="112"/>
      <c r="GY70" s="112"/>
      <c r="GZ70" s="112"/>
      <c r="HA70" s="112"/>
      <c r="HB70" s="112"/>
      <c r="HC70" s="112"/>
      <c r="HD70" s="112"/>
      <c r="HE70" s="112"/>
      <c r="HF70" s="112"/>
      <c r="HG70" s="112"/>
      <c r="HH70" s="112"/>
      <c r="HI70" s="112"/>
      <c r="HJ70" s="112"/>
      <c r="HK70" s="112"/>
      <c r="HL70" s="112"/>
      <c r="HM70" s="112"/>
      <c r="HN70" s="112"/>
      <c r="HO70" s="112"/>
      <c r="HP70" s="112"/>
      <c r="HQ70" s="112"/>
      <c r="HR70" s="112"/>
      <c r="HS70" s="112"/>
      <c r="HT70" s="112"/>
      <c r="HU70" s="112"/>
      <c r="HV70" s="112"/>
      <c r="HW70" s="112"/>
      <c r="HX70" s="112"/>
      <c r="HY70" s="112"/>
      <c r="HZ70" s="112"/>
      <c r="IA70" s="112"/>
      <c r="IB70" s="112"/>
      <c r="IC70" s="112"/>
      <c r="ID70" s="112"/>
      <c r="IE70" s="112"/>
      <c r="IF70" s="112"/>
      <c r="IG70" s="112"/>
      <c r="IH70" s="112"/>
      <c r="II70" s="112"/>
      <c r="IJ70" s="112"/>
      <c r="IK70" s="112"/>
      <c r="IL70" s="112"/>
      <c r="IM70" s="112"/>
      <c r="IN70" s="112"/>
      <c r="IO70" s="112"/>
    </row>
    <row r="71" spans="1:249" ht="63" x14ac:dyDescent="0.25">
      <c r="A71" s="125" t="s">
        <v>1091</v>
      </c>
      <c r="B71" s="124" t="s">
        <v>1090</v>
      </c>
      <c r="C71" s="116">
        <v>0</v>
      </c>
      <c r="D71" s="135"/>
      <c r="E71" s="135"/>
      <c r="F71" s="135"/>
      <c r="G71" s="135"/>
      <c r="H71" s="135"/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5"/>
      <c r="AJ71" s="135"/>
      <c r="AK71" s="135"/>
      <c r="AL71" s="135"/>
      <c r="AM71" s="135"/>
      <c r="AN71" s="135"/>
      <c r="AO71" s="135"/>
      <c r="AP71" s="135"/>
      <c r="AQ71" s="135"/>
      <c r="AR71" s="135"/>
      <c r="AS71" s="135"/>
      <c r="AT71" s="135"/>
      <c r="AU71" s="135"/>
      <c r="AV71" s="135"/>
      <c r="AW71" s="135"/>
      <c r="AX71" s="135"/>
      <c r="AY71" s="135"/>
      <c r="AZ71" s="135"/>
      <c r="BA71" s="135"/>
      <c r="BB71" s="135"/>
      <c r="BC71" s="135"/>
      <c r="BD71" s="135"/>
      <c r="BE71" s="135"/>
      <c r="BF71" s="135"/>
      <c r="BG71" s="135"/>
      <c r="BH71" s="135"/>
      <c r="BI71" s="135"/>
      <c r="BJ71" s="135"/>
      <c r="BK71" s="135"/>
      <c r="BL71" s="135"/>
      <c r="BM71" s="135"/>
      <c r="BN71" s="135"/>
      <c r="BO71" s="135"/>
      <c r="BP71" s="135"/>
      <c r="BQ71" s="135"/>
      <c r="BR71" s="135"/>
      <c r="BS71" s="135"/>
      <c r="BT71" s="135"/>
      <c r="BU71" s="135"/>
      <c r="BV71" s="135"/>
      <c r="BW71" s="135"/>
      <c r="BX71" s="135"/>
      <c r="BY71" s="135"/>
      <c r="BZ71" s="135"/>
      <c r="CA71" s="135"/>
      <c r="CB71" s="135"/>
      <c r="CC71" s="135"/>
      <c r="CD71" s="135"/>
      <c r="CE71" s="135"/>
      <c r="CF71" s="135"/>
      <c r="CG71" s="135"/>
      <c r="CH71" s="135"/>
      <c r="CI71" s="135"/>
      <c r="CJ71" s="135"/>
      <c r="CK71" s="135"/>
      <c r="CL71" s="135"/>
      <c r="CM71" s="135"/>
      <c r="CN71" s="135"/>
      <c r="CO71" s="135"/>
      <c r="CP71" s="135"/>
      <c r="CQ71" s="135"/>
      <c r="CR71" s="135"/>
      <c r="CS71" s="135"/>
      <c r="CT71" s="135"/>
      <c r="CU71" s="135"/>
      <c r="CV71" s="135"/>
      <c r="CW71" s="135"/>
      <c r="CX71" s="135"/>
      <c r="CY71" s="135"/>
      <c r="CZ71" s="135"/>
      <c r="DA71" s="135"/>
      <c r="DB71" s="135"/>
      <c r="DC71" s="135"/>
      <c r="DD71" s="135"/>
      <c r="DE71" s="135"/>
      <c r="DF71" s="135"/>
      <c r="DG71" s="135"/>
      <c r="DH71" s="135"/>
      <c r="DI71" s="135"/>
      <c r="DJ71" s="135"/>
      <c r="DK71" s="135"/>
      <c r="DL71" s="135"/>
      <c r="DM71" s="135"/>
      <c r="DN71" s="135"/>
      <c r="DO71" s="135"/>
      <c r="DP71" s="135"/>
      <c r="DQ71" s="135"/>
      <c r="DR71" s="135"/>
      <c r="DS71" s="135"/>
      <c r="DT71" s="135"/>
      <c r="DU71" s="135"/>
      <c r="DV71" s="135"/>
      <c r="DW71" s="135"/>
      <c r="DX71" s="135"/>
      <c r="DY71" s="135"/>
      <c r="DZ71" s="135"/>
      <c r="EA71" s="135"/>
      <c r="EB71" s="135"/>
      <c r="EC71" s="135"/>
      <c r="ED71" s="135"/>
      <c r="EE71" s="135"/>
      <c r="EF71" s="135"/>
      <c r="EG71" s="135"/>
      <c r="EH71" s="135"/>
      <c r="EI71" s="135"/>
      <c r="EJ71" s="135"/>
      <c r="EK71" s="135"/>
      <c r="EL71" s="135"/>
      <c r="EM71" s="135"/>
      <c r="EN71" s="135"/>
      <c r="EO71" s="135"/>
      <c r="EP71" s="135"/>
      <c r="EQ71" s="135"/>
      <c r="ER71" s="135"/>
      <c r="ES71" s="135"/>
      <c r="ET71" s="135"/>
      <c r="EU71" s="135"/>
      <c r="EV71" s="135"/>
      <c r="EW71" s="135"/>
      <c r="EX71" s="135"/>
      <c r="EY71" s="135"/>
      <c r="EZ71" s="135"/>
      <c r="FA71" s="135"/>
      <c r="FB71" s="135"/>
      <c r="FC71" s="135"/>
      <c r="FD71" s="135"/>
      <c r="FE71" s="135"/>
      <c r="FF71" s="135"/>
      <c r="FG71" s="135"/>
      <c r="FH71" s="135"/>
      <c r="FI71" s="135"/>
      <c r="FJ71" s="135"/>
      <c r="FK71" s="135"/>
      <c r="FL71" s="135"/>
      <c r="FM71" s="135"/>
      <c r="FN71" s="135"/>
      <c r="FO71" s="135"/>
      <c r="FP71" s="135"/>
      <c r="FQ71" s="135"/>
      <c r="FR71" s="135"/>
      <c r="FS71" s="135"/>
      <c r="FT71" s="135"/>
      <c r="FU71" s="135"/>
      <c r="FV71" s="135"/>
      <c r="FW71" s="135"/>
      <c r="FX71" s="135"/>
      <c r="FY71" s="135"/>
      <c r="FZ71" s="135"/>
      <c r="GA71" s="135"/>
      <c r="GB71" s="135"/>
      <c r="GC71" s="135"/>
      <c r="GD71" s="135"/>
      <c r="GE71" s="135"/>
      <c r="GF71" s="135"/>
      <c r="GG71" s="135"/>
      <c r="GH71" s="135"/>
      <c r="GI71" s="135"/>
      <c r="GJ71" s="135"/>
      <c r="GK71" s="135"/>
      <c r="GL71" s="135"/>
      <c r="GM71" s="135"/>
      <c r="GN71" s="135"/>
      <c r="GO71" s="135"/>
      <c r="GP71" s="135"/>
      <c r="GQ71" s="135"/>
      <c r="GR71" s="135"/>
      <c r="GS71" s="135"/>
      <c r="GT71" s="135"/>
      <c r="GU71" s="135"/>
      <c r="GV71" s="135"/>
      <c r="GW71" s="135"/>
      <c r="GX71" s="135"/>
      <c r="GY71" s="135"/>
      <c r="GZ71" s="135"/>
      <c r="HA71" s="135"/>
      <c r="HB71" s="135"/>
      <c r="HC71" s="135"/>
      <c r="HD71" s="135"/>
      <c r="HE71" s="135"/>
      <c r="HF71" s="135"/>
      <c r="HG71" s="135"/>
      <c r="HH71" s="135"/>
      <c r="HI71" s="135"/>
      <c r="HJ71" s="135"/>
      <c r="HK71" s="135"/>
      <c r="HL71" s="135"/>
      <c r="HM71" s="135"/>
      <c r="HN71" s="135"/>
      <c r="HO71" s="135"/>
      <c r="HP71" s="135"/>
      <c r="HQ71" s="135"/>
      <c r="HR71" s="135"/>
      <c r="HS71" s="135"/>
      <c r="HT71" s="135"/>
      <c r="HU71" s="135"/>
      <c r="HV71" s="135"/>
      <c r="HW71" s="135"/>
      <c r="HX71" s="135"/>
      <c r="HY71" s="135"/>
      <c r="HZ71" s="135"/>
      <c r="IA71" s="135"/>
      <c r="IB71" s="135"/>
      <c r="IC71" s="135"/>
      <c r="ID71" s="135"/>
      <c r="IE71" s="135"/>
      <c r="IF71" s="135"/>
      <c r="IG71" s="135"/>
      <c r="IH71" s="135"/>
      <c r="II71" s="135"/>
      <c r="IJ71" s="135"/>
      <c r="IK71" s="135"/>
      <c r="IL71" s="135"/>
      <c r="IM71" s="135"/>
      <c r="IN71" s="135"/>
      <c r="IO71" s="135"/>
    </row>
    <row r="72" spans="1:249" ht="94.5" x14ac:dyDescent="0.25">
      <c r="A72" s="114" t="s">
        <v>1093</v>
      </c>
      <c r="B72" s="117" t="s">
        <v>1092</v>
      </c>
      <c r="C72" s="116">
        <v>3.3</v>
      </c>
    </row>
    <row r="73" spans="1:249" ht="126" x14ac:dyDescent="0.25">
      <c r="A73" s="114" t="s">
        <v>1095</v>
      </c>
      <c r="B73" s="150" t="s">
        <v>1094</v>
      </c>
      <c r="C73" s="116">
        <v>274.10000000000002</v>
      </c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12"/>
      <c r="AN73" s="112"/>
      <c r="AO73" s="112"/>
      <c r="AP73" s="112"/>
      <c r="AQ73" s="112"/>
      <c r="AR73" s="112"/>
      <c r="AS73" s="112"/>
      <c r="AT73" s="112"/>
      <c r="AU73" s="112"/>
      <c r="AV73" s="112"/>
      <c r="AW73" s="112"/>
      <c r="AX73" s="112"/>
      <c r="AY73" s="112"/>
      <c r="AZ73" s="112"/>
      <c r="BA73" s="112"/>
      <c r="BB73" s="112"/>
      <c r="BC73" s="112"/>
      <c r="BD73" s="112"/>
      <c r="BE73" s="112"/>
      <c r="BF73" s="112"/>
      <c r="BG73" s="112"/>
      <c r="BH73" s="112"/>
      <c r="BI73" s="112"/>
      <c r="BJ73" s="112"/>
      <c r="BK73" s="112"/>
      <c r="BL73" s="112"/>
      <c r="BM73" s="112"/>
      <c r="BN73" s="112"/>
      <c r="BO73" s="112"/>
      <c r="BP73" s="112"/>
      <c r="BQ73" s="112"/>
      <c r="BR73" s="112"/>
      <c r="BS73" s="112"/>
      <c r="BT73" s="112"/>
      <c r="BU73" s="112"/>
      <c r="BV73" s="112"/>
      <c r="BW73" s="112"/>
      <c r="BX73" s="112"/>
      <c r="BY73" s="112"/>
      <c r="BZ73" s="112"/>
      <c r="CA73" s="112"/>
      <c r="CB73" s="112"/>
      <c r="CC73" s="112"/>
      <c r="CD73" s="112"/>
      <c r="CE73" s="112"/>
      <c r="CF73" s="112"/>
      <c r="CG73" s="112"/>
      <c r="CH73" s="112"/>
      <c r="CI73" s="112"/>
      <c r="CJ73" s="112"/>
      <c r="CK73" s="112"/>
      <c r="CL73" s="112"/>
      <c r="CM73" s="112"/>
      <c r="CN73" s="112"/>
      <c r="CO73" s="112"/>
      <c r="CP73" s="112"/>
      <c r="CQ73" s="112"/>
      <c r="CR73" s="112"/>
      <c r="CS73" s="112"/>
      <c r="CT73" s="112"/>
      <c r="CU73" s="112"/>
      <c r="CV73" s="112"/>
      <c r="CW73" s="112"/>
      <c r="CX73" s="112"/>
      <c r="CY73" s="112"/>
      <c r="CZ73" s="112"/>
      <c r="DA73" s="112"/>
      <c r="DB73" s="112"/>
      <c r="DC73" s="112"/>
      <c r="DD73" s="112"/>
      <c r="DE73" s="112"/>
      <c r="DF73" s="112"/>
      <c r="DG73" s="112"/>
      <c r="DH73" s="112"/>
      <c r="DI73" s="112"/>
      <c r="DJ73" s="112"/>
      <c r="DK73" s="112"/>
      <c r="DL73" s="112"/>
      <c r="DM73" s="112"/>
      <c r="DN73" s="112"/>
      <c r="DO73" s="112"/>
      <c r="DP73" s="112"/>
      <c r="DQ73" s="112"/>
      <c r="DR73" s="112"/>
      <c r="DS73" s="112"/>
      <c r="DT73" s="112"/>
      <c r="DU73" s="112"/>
      <c r="DV73" s="112"/>
      <c r="DW73" s="112"/>
      <c r="DX73" s="112"/>
      <c r="DY73" s="112"/>
      <c r="DZ73" s="112"/>
      <c r="EA73" s="112"/>
      <c r="EB73" s="112"/>
      <c r="EC73" s="112"/>
      <c r="ED73" s="112"/>
      <c r="EE73" s="112"/>
      <c r="EF73" s="112"/>
      <c r="EG73" s="112"/>
      <c r="EH73" s="112"/>
      <c r="EI73" s="112"/>
      <c r="EJ73" s="112"/>
      <c r="EK73" s="112"/>
      <c r="EL73" s="112"/>
      <c r="EM73" s="112"/>
      <c r="EN73" s="112"/>
      <c r="EO73" s="112"/>
      <c r="EP73" s="112"/>
      <c r="EQ73" s="112"/>
      <c r="ER73" s="112"/>
      <c r="ES73" s="112"/>
      <c r="ET73" s="112"/>
      <c r="EU73" s="112"/>
      <c r="EV73" s="112"/>
      <c r="EW73" s="112"/>
      <c r="EX73" s="112"/>
      <c r="EY73" s="112"/>
      <c r="EZ73" s="112"/>
      <c r="FA73" s="112"/>
      <c r="FB73" s="112"/>
      <c r="FC73" s="112"/>
      <c r="FD73" s="112"/>
      <c r="FE73" s="112"/>
      <c r="FF73" s="112"/>
      <c r="FG73" s="112"/>
      <c r="FH73" s="112"/>
      <c r="FI73" s="112"/>
      <c r="FJ73" s="112"/>
      <c r="FK73" s="112"/>
      <c r="FL73" s="112"/>
      <c r="FM73" s="112"/>
      <c r="FN73" s="112"/>
      <c r="FO73" s="112"/>
      <c r="FP73" s="112"/>
      <c r="FQ73" s="112"/>
      <c r="FR73" s="112"/>
      <c r="FS73" s="112"/>
      <c r="FT73" s="112"/>
      <c r="FU73" s="112"/>
      <c r="FV73" s="112"/>
      <c r="FW73" s="112"/>
      <c r="FX73" s="112"/>
      <c r="FY73" s="112"/>
      <c r="FZ73" s="112"/>
      <c r="GA73" s="112"/>
      <c r="GB73" s="112"/>
      <c r="GC73" s="112"/>
      <c r="GD73" s="112"/>
      <c r="GE73" s="112"/>
      <c r="GF73" s="112"/>
      <c r="GG73" s="112"/>
      <c r="GH73" s="112"/>
      <c r="GI73" s="112"/>
      <c r="GJ73" s="112"/>
      <c r="GK73" s="112"/>
      <c r="GL73" s="112"/>
      <c r="GM73" s="112"/>
      <c r="GN73" s="112"/>
      <c r="GO73" s="112"/>
      <c r="GP73" s="112"/>
      <c r="GQ73" s="112"/>
      <c r="GR73" s="112"/>
      <c r="GS73" s="112"/>
      <c r="GT73" s="112"/>
      <c r="GU73" s="112"/>
      <c r="GV73" s="112"/>
      <c r="GW73" s="112"/>
      <c r="GX73" s="112"/>
      <c r="GY73" s="112"/>
      <c r="GZ73" s="112"/>
      <c r="HA73" s="112"/>
      <c r="HB73" s="112"/>
      <c r="HC73" s="112"/>
      <c r="HD73" s="112"/>
      <c r="HE73" s="112"/>
      <c r="HF73" s="112"/>
      <c r="HG73" s="112"/>
      <c r="HH73" s="112"/>
      <c r="HI73" s="112"/>
      <c r="HJ73" s="112"/>
      <c r="HK73" s="112"/>
      <c r="HL73" s="112"/>
      <c r="HM73" s="112"/>
      <c r="HN73" s="112"/>
      <c r="HO73" s="112"/>
      <c r="HP73" s="112"/>
      <c r="HQ73" s="112"/>
      <c r="HR73" s="112"/>
      <c r="HS73" s="112"/>
      <c r="HT73" s="112"/>
      <c r="HU73" s="112"/>
      <c r="HV73" s="112"/>
      <c r="HW73" s="112"/>
      <c r="HX73" s="112"/>
      <c r="HY73" s="112"/>
      <c r="HZ73" s="112"/>
      <c r="IA73" s="112"/>
      <c r="IB73" s="112"/>
      <c r="IC73" s="112"/>
      <c r="ID73" s="112"/>
      <c r="IE73" s="112"/>
      <c r="IF73" s="112"/>
      <c r="IG73" s="112"/>
      <c r="IH73" s="112"/>
      <c r="II73" s="112"/>
      <c r="IJ73" s="112"/>
      <c r="IK73" s="112"/>
      <c r="IL73" s="112"/>
      <c r="IM73" s="112"/>
      <c r="IN73" s="112"/>
      <c r="IO73" s="112"/>
    </row>
    <row r="74" spans="1:249" ht="141.75" x14ac:dyDescent="0.25">
      <c r="A74" s="114" t="s">
        <v>1097</v>
      </c>
      <c r="B74" s="117" t="s">
        <v>1096</v>
      </c>
      <c r="C74" s="116">
        <v>55.5</v>
      </c>
      <c r="D74" s="135"/>
      <c r="E74" s="135"/>
      <c r="F74" s="135"/>
      <c r="G74" s="135"/>
      <c r="H74" s="135"/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35"/>
      <c r="AK74" s="135"/>
      <c r="AL74" s="135"/>
      <c r="AM74" s="135"/>
      <c r="AN74" s="135"/>
      <c r="AO74" s="135"/>
      <c r="AP74" s="135"/>
      <c r="AQ74" s="135"/>
      <c r="AR74" s="135"/>
      <c r="AS74" s="135"/>
      <c r="AT74" s="135"/>
      <c r="AU74" s="135"/>
      <c r="AV74" s="135"/>
      <c r="AW74" s="135"/>
      <c r="AX74" s="135"/>
      <c r="AY74" s="135"/>
      <c r="AZ74" s="135"/>
      <c r="BA74" s="135"/>
      <c r="BB74" s="135"/>
      <c r="BC74" s="135"/>
      <c r="BD74" s="135"/>
      <c r="BE74" s="135"/>
      <c r="BF74" s="135"/>
      <c r="BG74" s="135"/>
      <c r="BH74" s="135"/>
      <c r="BI74" s="135"/>
      <c r="BJ74" s="135"/>
      <c r="BK74" s="135"/>
      <c r="BL74" s="135"/>
      <c r="BM74" s="135"/>
      <c r="BN74" s="135"/>
      <c r="BO74" s="135"/>
      <c r="BP74" s="135"/>
      <c r="BQ74" s="135"/>
      <c r="BR74" s="135"/>
      <c r="BS74" s="135"/>
      <c r="BT74" s="135"/>
      <c r="BU74" s="135"/>
      <c r="BV74" s="135"/>
      <c r="BW74" s="135"/>
      <c r="BX74" s="135"/>
      <c r="BY74" s="135"/>
      <c r="BZ74" s="135"/>
      <c r="CA74" s="135"/>
      <c r="CB74" s="135"/>
      <c r="CC74" s="135"/>
      <c r="CD74" s="135"/>
      <c r="CE74" s="135"/>
      <c r="CF74" s="135"/>
      <c r="CG74" s="135"/>
      <c r="CH74" s="135"/>
      <c r="CI74" s="135"/>
      <c r="CJ74" s="135"/>
      <c r="CK74" s="135"/>
      <c r="CL74" s="135"/>
      <c r="CM74" s="135"/>
      <c r="CN74" s="135"/>
      <c r="CO74" s="135"/>
      <c r="CP74" s="135"/>
      <c r="CQ74" s="135"/>
      <c r="CR74" s="135"/>
      <c r="CS74" s="135"/>
      <c r="CT74" s="135"/>
      <c r="CU74" s="135"/>
      <c r="CV74" s="135"/>
      <c r="CW74" s="135"/>
      <c r="CX74" s="135"/>
      <c r="CY74" s="135"/>
      <c r="CZ74" s="135"/>
      <c r="DA74" s="135"/>
      <c r="DB74" s="135"/>
      <c r="DC74" s="135"/>
      <c r="DD74" s="135"/>
      <c r="DE74" s="135"/>
      <c r="DF74" s="135"/>
      <c r="DG74" s="135"/>
      <c r="DH74" s="135"/>
      <c r="DI74" s="135"/>
      <c r="DJ74" s="135"/>
      <c r="DK74" s="135"/>
      <c r="DL74" s="135"/>
      <c r="DM74" s="135"/>
      <c r="DN74" s="135"/>
      <c r="DO74" s="135"/>
      <c r="DP74" s="135"/>
      <c r="DQ74" s="135"/>
      <c r="DR74" s="135"/>
      <c r="DS74" s="135"/>
      <c r="DT74" s="135"/>
      <c r="DU74" s="135"/>
      <c r="DV74" s="135"/>
      <c r="DW74" s="135"/>
      <c r="DX74" s="135"/>
      <c r="DY74" s="135"/>
      <c r="DZ74" s="135"/>
      <c r="EA74" s="135"/>
      <c r="EB74" s="135"/>
      <c r="EC74" s="135"/>
      <c r="ED74" s="135"/>
      <c r="EE74" s="135"/>
      <c r="EF74" s="135"/>
      <c r="EG74" s="135"/>
      <c r="EH74" s="135"/>
      <c r="EI74" s="135"/>
      <c r="EJ74" s="135"/>
      <c r="EK74" s="135"/>
      <c r="EL74" s="135"/>
      <c r="EM74" s="135"/>
      <c r="EN74" s="135"/>
      <c r="EO74" s="135"/>
      <c r="EP74" s="135"/>
      <c r="EQ74" s="135"/>
      <c r="ER74" s="135"/>
      <c r="ES74" s="135"/>
      <c r="ET74" s="135"/>
      <c r="EU74" s="135"/>
      <c r="EV74" s="135"/>
      <c r="EW74" s="135"/>
      <c r="EX74" s="135"/>
      <c r="EY74" s="135"/>
      <c r="EZ74" s="135"/>
      <c r="FA74" s="135"/>
      <c r="FB74" s="135"/>
      <c r="FC74" s="135"/>
      <c r="FD74" s="135"/>
      <c r="FE74" s="135"/>
      <c r="FF74" s="135"/>
      <c r="FG74" s="135"/>
      <c r="FH74" s="135"/>
      <c r="FI74" s="135"/>
      <c r="FJ74" s="135"/>
      <c r="FK74" s="135"/>
      <c r="FL74" s="135"/>
      <c r="FM74" s="135"/>
      <c r="FN74" s="135"/>
      <c r="FO74" s="135"/>
      <c r="FP74" s="135"/>
      <c r="FQ74" s="135"/>
      <c r="FR74" s="135"/>
      <c r="FS74" s="135"/>
      <c r="FT74" s="135"/>
      <c r="FU74" s="135"/>
      <c r="FV74" s="135"/>
      <c r="FW74" s="135"/>
      <c r="FX74" s="135"/>
      <c r="FY74" s="135"/>
      <c r="FZ74" s="135"/>
      <c r="GA74" s="135"/>
      <c r="GB74" s="135"/>
      <c r="GC74" s="135"/>
      <c r="GD74" s="135"/>
      <c r="GE74" s="135"/>
      <c r="GF74" s="135"/>
      <c r="GG74" s="135"/>
      <c r="GH74" s="135"/>
      <c r="GI74" s="135"/>
      <c r="GJ74" s="135"/>
      <c r="GK74" s="135"/>
      <c r="GL74" s="135"/>
      <c r="GM74" s="135"/>
      <c r="GN74" s="135"/>
      <c r="GO74" s="135"/>
      <c r="GP74" s="135"/>
      <c r="GQ74" s="135"/>
      <c r="GR74" s="135"/>
      <c r="GS74" s="135"/>
      <c r="GT74" s="135"/>
      <c r="GU74" s="135"/>
      <c r="GV74" s="135"/>
      <c r="GW74" s="135"/>
      <c r="GX74" s="135"/>
      <c r="GY74" s="135"/>
      <c r="GZ74" s="135"/>
      <c r="HA74" s="135"/>
      <c r="HB74" s="135"/>
      <c r="HC74" s="135"/>
      <c r="HD74" s="135"/>
      <c r="HE74" s="135"/>
      <c r="HF74" s="135"/>
      <c r="HG74" s="135"/>
      <c r="HH74" s="135"/>
      <c r="HI74" s="135"/>
      <c r="HJ74" s="135"/>
      <c r="HK74" s="135"/>
      <c r="HL74" s="135"/>
      <c r="HM74" s="135"/>
      <c r="HN74" s="135"/>
      <c r="HO74" s="135"/>
      <c r="HP74" s="135"/>
      <c r="HQ74" s="135"/>
      <c r="HR74" s="135"/>
      <c r="HS74" s="135"/>
      <c r="HT74" s="135"/>
      <c r="HU74" s="135"/>
      <c r="HV74" s="135"/>
      <c r="HW74" s="135"/>
      <c r="HX74" s="135"/>
      <c r="HY74" s="135"/>
      <c r="HZ74" s="135"/>
      <c r="IA74" s="135"/>
      <c r="IB74" s="135"/>
      <c r="IC74" s="135"/>
      <c r="ID74" s="135"/>
      <c r="IE74" s="135"/>
      <c r="IF74" s="135"/>
      <c r="IG74" s="135"/>
      <c r="IH74" s="135"/>
      <c r="II74" s="135"/>
      <c r="IJ74" s="135"/>
      <c r="IK74" s="135"/>
      <c r="IL74" s="135"/>
      <c r="IM74" s="135"/>
      <c r="IN74" s="135"/>
      <c r="IO74" s="135"/>
    </row>
    <row r="75" spans="1:249" ht="141.75" x14ac:dyDescent="0.25">
      <c r="A75" s="114" t="s">
        <v>1099</v>
      </c>
      <c r="B75" s="117" t="s">
        <v>1098</v>
      </c>
      <c r="C75" s="116">
        <v>15</v>
      </c>
      <c r="D75" s="135"/>
      <c r="E75" s="135"/>
      <c r="F75" s="135"/>
      <c r="G75" s="135"/>
      <c r="H75" s="135"/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135"/>
      <c r="AS75" s="135"/>
      <c r="AT75" s="135"/>
      <c r="AU75" s="135"/>
      <c r="AV75" s="135"/>
      <c r="AW75" s="135"/>
      <c r="AX75" s="135"/>
      <c r="AY75" s="135"/>
      <c r="AZ75" s="135"/>
      <c r="BA75" s="135"/>
      <c r="BB75" s="135"/>
      <c r="BC75" s="135"/>
      <c r="BD75" s="135"/>
      <c r="BE75" s="135"/>
      <c r="BF75" s="135"/>
      <c r="BG75" s="135"/>
      <c r="BH75" s="135"/>
      <c r="BI75" s="135"/>
      <c r="BJ75" s="135"/>
      <c r="BK75" s="135"/>
      <c r="BL75" s="135"/>
      <c r="BM75" s="135"/>
      <c r="BN75" s="135"/>
      <c r="BO75" s="135"/>
      <c r="BP75" s="135"/>
      <c r="BQ75" s="135"/>
      <c r="BR75" s="135"/>
      <c r="BS75" s="135"/>
      <c r="BT75" s="135"/>
      <c r="BU75" s="135"/>
      <c r="BV75" s="135"/>
      <c r="BW75" s="135"/>
      <c r="BX75" s="135"/>
      <c r="BY75" s="135"/>
      <c r="BZ75" s="135"/>
      <c r="CA75" s="135"/>
      <c r="CB75" s="135"/>
      <c r="CC75" s="135"/>
      <c r="CD75" s="135"/>
      <c r="CE75" s="135"/>
      <c r="CF75" s="135"/>
      <c r="CG75" s="135"/>
      <c r="CH75" s="135"/>
      <c r="CI75" s="135"/>
      <c r="CJ75" s="135"/>
      <c r="CK75" s="135"/>
      <c r="CL75" s="135"/>
      <c r="CM75" s="135"/>
      <c r="CN75" s="135"/>
      <c r="CO75" s="135"/>
      <c r="CP75" s="135"/>
      <c r="CQ75" s="135"/>
      <c r="CR75" s="135"/>
      <c r="CS75" s="135"/>
      <c r="CT75" s="135"/>
      <c r="CU75" s="135"/>
      <c r="CV75" s="135"/>
      <c r="CW75" s="135"/>
      <c r="CX75" s="135"/>
      <c r="CY75" s="135"/>
      <c r="CZ75" s="135"/>
      <c r="DA75" s="135"/>
      <c r="DB75" s="135"/>
      <c r="DC75" s="135"/>
      <c r="DD75" s="135"/>
      <c r="DE75" s="135"/>
      <c r="DF75" s="135"/>
      <c r="DG75" s="135"/>
      <c r="DH75" s="135"/>
      <c r="DI75" s="135"/>
      <c r="DJ75" s="135"/>
      <c r="DK75" s="135"/>
      <c r="DL75" s="135"/>
      <c r="DM75" s="135"/>
      <c r="DN75" s="135"/>
      <c r="DO75" s="135"/>
      <c r="DP75" s="135"/>
      <c r="DQ75" s="135"/>
      <c r="DR75" s="135"/>
      <c r="DS75" s="135"/>
      <c r="DT75" s="135"/>
      <c r="DU75" s="135"/>
      <c r="DV75" s="135"/>
      <c r="DW75" s="135"/>
      <c r="DX75" s="135"/>
      <c r="DY75" s="135"/>
      <c r="DZ75" s="135"/>
      <c r="EA75" s="135"/>
      <c r="EB75" s="135"/>
      <c r="EC75" s="135"/>
      <c r="ED75" s="135"/>
      <c r="EE75" s="135"/>
      <c r="EF75" s="135"/>
      <c r="EG75" s="135"/>
      <c r="EH75" s="135"/>
      <c r="EI75" s="135"/>
      <c r="EJ75" s="135"/>
      <c r="EK75" s="135"/>
      <c r="EL75" s="135"/>
      <c r="EM75" s="135"/>
      <c r="EN75" s="135"/>
      <c r="EO75" s="135"/>
      <c r="EP75" s="135"/>
      <c r="EQ75" s="135"/>
      <c r="ER75" s="135"/>
      <c r="ES75" s="135"/>
      <c r="ET75" s="135"/>
      <c r="EU75" s="135"/>
      <c r="EV75" s="135"/>
      <c r="EW75" s="135"/>
      <c r="EX75" s="135"/>
      <c r="EY75" s="135"/>
      <c r="EZ75" s="135"/>
      <c r="FA75" s="135"/>
      <c r="FB75" s="135"/>
      <c r="FC75" s="135"/>
      <c r="FD75" s="135"/>
      <c r="FE75" s="135"/>
      <c r="FF75" s="135"/>
      <c r="FG75" s="135"/>
      <c r="FH75" s="135"/>
      <c r="FI75" s="135"/>
      <c r="FJ75" s="135"/>
      <c r="FK75" s="135"/>
      <c r="FL75" s="135"/>
      <c r="FM75" s="135"/>
      <c r="FN75" s="135"/>
      <c r="FO75" s="135"/>
      <c r="FP75" s="135"/>
      <c r="FQ75" s="135"/>
      <c r="FR75" s="135"/>
      <c r="FS75" s="135"/>
      <c r="FT75" s="135"/>
      <c r="FU75" s="135"/>
      <c r="FV75" s="135"/>
      <c r="FW75" s="135"/>
      <c r="FX75" s="135"/>
      <c r="FY75" s="135"/>
      <c r="FZ75" s="135"/>
      <c r="GA75" s="135"/>
      <c r="GB75" s="135"/>
      <c r="GC75" s="135"/>
      <c r="GD75" s="135"/>
      <c r="GE75" s="135"/>
      <c r="GF75" s="135"/>
      <c r="GG75" s="135"/>
      <c r="GH75" s="135"/>
      <c r="GI75" s="135"/>
      <c r="GJ75" s="135"/>
      <c r="GK75" s="135"/>
      <c r="GL75" s="135"/>
      <c r="GM75" s="135"/>
      <c r="GN75" s="135"/>
      <c r="GO75" s="135"/>
      <c r="GP75" s="135"/>
      <c r="GQ75" s="135"/>
      <c r="GR75" s="135"/>
      <c r="GS75" s="135"/>
      <c r="GT75" s="135"/>
      <c r="GU75" s="135"/>
      <c r="GV75" s="135"/>
      <c r="GW75" s="135"/>
      <c r="GX75" s="135"/>
      <c r="GY75" s="135"/>
      <c r="GZ75" s="135"/>
      <c r="HA75" s="135"/>
      <c r="HB75" s="135"/>
      <c r="HC75" s="135"/>
      <c r="HD75" s="135"/>
      <c r="HE75" s="135"/>
      <c r="HF75" s="135"/>
      <c r="HG75" s="135"/>
      <c r="HH75" s="135"/>
      <c r="HI75" s="135"/>
      <c r="HJ75" s="135"/>
      <c r="HK75" s="135"/>
      <c r="HL75" s="135"/>
      <c r="HM75" s="135"/>
      <c r="HN75" s="135"/>
      <c r="HO75" s="135"/>
      <c r="HP75" s="135"/>
      <c r="HQ75" s="135"/>
      <c r="HR75" s="135"/>
      <c r="HS75" s="135"/>
      <c r="HT75" s="135"/>
      <c r="HU75" s="135"/>
      <c r="HV75" s="135"/>
      <c r="HW75" s="135"/>
      <c r="HX75" s="135"/>
      <c r="HY75" s="135"/>
      <c r="HZ75" s="135"/>
      <c r="IA75" s="135"/>
      <c r="IB75" s="135"/>
      <c r="IC75" s="135"/>
      <c r="ID75" s="135"/>
      <c r="IE75" s="135"/>
      <c r="IF75" s="135"/>
      <c r="IG75" s="135"/>
      <c r="IH75" s="135"/>
      <c r="II75" s="135"/>
      <c r="IJ75" s="135"/>
      <c r="IK75" s="135"/>
      <c r="IL75" s="135"/>
      <c r="IM75" s="135"/>
      <c r="IN75" s="135"/>
      <c r="IO75" s="135"/>
    </row>
    <row r="76" spans="1:249" ht="110.25" x14ac:dyDescent="0.25">
      <c r="A76" s="126" t="s">
        <v>1101</v>
      </c>
      <c r="B76" s="117" t="s">
        <v>1100</v>
      </c>
      <c r="C76" s="116">
        <v>4.5</v>
      </c>
      <c r="D76" s="135"/>
      <c r="E76" s="135"/>
      <c r="F76" s="135"/>
      <c r="G76" s="135"/>
      <c r="H76" s="135"/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135"/>
      <c r="AS76" s="135"/>
      <c r="AT76" s="135"/>
      <c r="AU76" s="135"/>
      <c r="AV76" s="135"/>
      <c r="AW76" s="135"/>
      <c r="AX76" s="135"/>
      <c r="AY76" s="135"/>
      <c r="AZ76" s="135"/>
      <c r="BA76" s="135"/>
      <c r="BB76" s="135"/>
      <c r="BC76" s="135"/>
      <c r="BD76" s="135"/>
      <c r="BE76" s="135"/>
      <c r="BF76" s="135"/>
      <c r="BG76" s="135"/>
      <c r="BH76" s="135"/>
      <c r="BI76" s="135"/>
      <c r="BJ76" s="135"/>
      <c r="BK76" s="135"/>
      <c r="BL76" s="135"/>
      <c r="BM76" s="135"/>
      <c r="BN76" s="135"/>
      <c r="BO76" s="135"/>
      <c r="BP76" s="135"/>
      <c r="BQ76" s="135"/>
      <c r="BR76" s="135"/>
      <c r="BS76" s="135"/>
      <c r="BT76" s="135"/>
      <c r="BU76" s="135"/>
      <c r="BV76" s="135"/>
      <c r="BW76" s="135"/>
      <c r="BX76" s="135"/>
      <c r="BY76" s="135"/>
      <c r="BZ76" s="135"/>
      <c r="CA76" s="135"/>
      <c r="CB76" s="135"/>
      <c r="CC76" s="135"/>
      <c r="CD76" s="135"/>
      <c r="CE76" s="135"/>
      <c r="CF76" s="135"/>
      <c r="CG76" s="135"/>
      <c r="CH76" s="135"/>
      <c r="CI76" s="135"/>
      <c r="CJ76" s="135"/>
      <c r="CK76" s="135"/>
      <c r="CL76" s="135"/>
      <c r="CM76" s="135"/>
      <c r="CN76" s="135"/>
      <c r="CO76" s="135"/>
      <c r="CP76" s="135"/>
      <c r="CQ76" s="135"/>
      <c r="CR76" s="135"/>
      <c r="CS76" s="135"/>
      <c r="CT76" s="135"/>
      <c r="CU76" s="135"/>
      <c r="CV76" s="135"/>
      <c r="CW76" s="135"/>
      <c r="CX76" s="135"/>
      <c r="CY76" s="135"/>
      <c r="CZ76" s="135"/>
      <c r="DA76" s="135"/>
      <c r="DB76" s="135"/>
      <c r="DC76" s="135"/>
      <c r="DD76" s="135"/>
      <c r="DE76" s="135"/>
      <c r="DF76" s="135"/>
      <c r="DG76" s="135"/>
      <c r="DH76" s="135"/>
      <c r="DI76" s="135"/>
      <c r="DJ76" s="135"/>
      <c r="DK76" s="135"/>
      <c r="DL76" s="135"/>
      <c r="DM76" s="135"/>
      <c r="DN76" s="135"/>
      <c r="DO76" s="135"/>
      <c r="DP76" s="135"/>
      <c r="DQ76" s="135"/>
      <c r="DR76" s="135"/>
      <c r="DS76" s="135"/>
      <c r="DT76" s="135"/>
      <c r="DU76" s="135"/>
      <c r="DV76" s="135"/>
      <c r="DW76" s="135"/>
      <c r="DX76" s="135"/>
      <c r="DY76" s="135"/>
      <c r="DZ76" s="135"/>
      <c r="EA76" s="135"/>
      <c r="EB76" s="135"/>
      <c r="EC76" s="135"/>
      <c r="ED76" s="135"/>
      <c r="EE76" s="135"/>
      <c r="EF76" s="135"/>
      <c r="EG76" s="135"/>
      <c r="EH76" s="135"/>
      <c r="EI76" s="135"/>
      <c r="EJ76" s="135"/>
      <c r="EK76" s="135"/>
      <c r="EL76" s="135"/>
      <c r="EM76" s="135"/>
      <c r="EN76" s="135"/>
      <c r="EO76" s="135"/>
      <c r="EP76" s="135"/>
      <c r="EQ76" s="135"/>
      <c r="ER76" s="135"/>
      <c r="ES76" s="135"/>
      <c r="ET76" s="135"/>
      <c r="EU76" s="135"/>
      <c r="EV76" s="135"/>
      <c r="EW76" s="135"/>
      <c r="EX76" s="135"/>
      <c r="EY76" s="135"/>
      <c r="EZ76" s="135"/>
      <c r="FA76" s="135"/>
      <c r="FB76" s="135"/>
      <c r="FC76" s="135"/>
      <c r="FD76" s="135"/>
      <c r="FE76" s="135"/>
      <c r="FF76" s="135"/>
      <c r="FG76" s="135"/>
      <c r="FH76" s="135"/>
      <c r="FI76" s="135"/>
      <c r="FJ76" s="135"/>
      <c r="FK76" s="135"/>
      <c r="FL76" s="135"/>
      <c r="FM76" s="135"/>
      <c r="FN76" s="135"/>
      <c r="FO76" s="135"/>
      <c r="FP76" s="135"/>
      <c r="FQ76" s="135"/>
      <c r="FR76" s="135"/>
      <c r="FS76" s="135"/>
      <c r="FT76" s="135"/>
      <c r="FU76" s="135"/>
      <c r="FV76" s="135"/>
      <c r="FW76" s="135"/>
      <c r="FX76" s="135"/>
      <c r="FY76" s="135"/>
      <c r="FZ76" s="135"/>
      <c r="GA76" s="135"/>
      <c r="GB76" s="135"/>
      <c r="GC76" s="135"/>
      <c r="GD76" s="135"/>
      <c r="GE76" s="135"/>
      <c r="GF76" s="135"/>
      <c r="GG76" s="135"/>
      <c r="GH76" s="135"/>
      <c r="GI76" s="135"/>
      <c r="GJ76" s="135"/>
      <c r="GK76" s="135"/>
      <c r="GL76" s="135"/>
      <c r="GM76" s="135"/>
      <c r="GN76" s="135"/>
      <c r="GO76" s="135"/>
      <c r="GP76" s="135"/>
      <c r="GQ76" s="135"/>
      <c r="GR76" s="135"/>
      <c r="GS76" s="135"/>
      <c r="GT76" s="135"/>
      <c r="GU76" s="135"/>
      <c r="GV76" s="135"/>
      <c r="GW76" s="135"/>
      <c r="GX76" s="135"/>
      <c r="GY76" s="135"/>
      <c r="GZ76" s="135"/>
      <c r="HA76" s="135"/>
      <c r="HB76" s="135"/>
      <c r="HC76" s="135"/>
      <c r="HD76" s="135"/>
      <c r="HE76" s="135"/>
      <c r="HF76" s="135"/>
      <c r="HG76" s="135"/>
      <c r="HH76" s="135"/>
      <c r="HI76" s="135"/>
      <c r="HJ76" s="135"/>
      <c r="HK76" s="135"/>
      <c r="HL76" s="135"/>
      <c r="HM76" s="135"/>
      <c r="HN76" s="135"/>
      <c r="HO76" s="135"/>
      <c r="HP76" s="135"/>
      <c r="HQ76" s="135"/>
      <c r="HR76" s="135"/>
      <c r="HS76" s="135"/>
      <c r="HT76" s="135"/>
      <c r="HU76" s="135"/>
      <c r="HV76" s="135"/>
      <c r="HW76" s="135"/>
      <c r="HX76" s="135"/>
      <c r="HY76" s="135"/>
      <c r="HZ76" s="135"/>
      <c r="IA76" s="135"/>
      <c r="IB76" s="135"/>
      <c r="IC76" s="135"/>
      <c r="ID76" s="135"/>
      <c r="IE76" s="135"/>
      <c r="IF76" s="135"/>
      <c r="IG76" s="135"/>
      <c r="IH76" s="135"/>
      <c r="II76" s="135"/>
      <c r="IJ76" s="135"/>
      <c r="IK76" s="135"/>
      <c r="IL76" s="135"/>
      <c r="IM76" s="135"/>
      <c r="IN76" s="135"/>
      <c r="IO76" s="135"/>
    </row>
    <row r="77" spans="1:249" ht="141.75" x14ac:dyDescent="0.25">
      <c r="A77" s="114" t="s">
        <v>1103</v>
      </c>
      <c r="B77" s="150" t="s">
        <v>1102</v>
      </c>
      <c r="C77" s="116">
        <v>1</v>
      </c>
      <c r="D77" s="135"/>
      <c r="E77" s="135"/>
      <c r="F77" s="135"/>
      <c r="G77" s="135"/>
      <c r="H77" s="135"/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135"/>
      <c r="AS77" s="135"/>
      <c r="AT77" s="135"/>
      <c r="AU77" s="135"/>
      <c r="AV77" s="135"/>
      <c r="AW77" s="135"/>
      <c r="AX77" s="135"/>
      <c r="AY77" s="135"/>
      <c r="AZ77" s="135"/>
      <c r="BA77" s="135"/>
      <c r="BB77" s="135"/>
      <c r="BC77" s="135"/>
      <c r="BD77" s="135"/>
      <c r="BE77" s="135"/>
      <c r="BF77" s="135"/>
      <c r="BG77" s="135"/>
      <c r="BH77" s="135"/>
      <c r="BI77" s="135"/>
      <c r="BJ77" s="135"/>
      <c r="BK77" s="135"/>
      <c r="BL77" s="135"/>
      <c r="BM77" s="135"/>
      <c r="BN77" s="135"/>
      <c r="BO77" s="135"/>
      <c r="BP77" s="135"/>
      <c r="BQ77" s="135"/>
      <c r="BR77" s="135"/>
      <c r="BS77" s="135"/>
      <c r="BT77" s="135"/>
      <c r="BU77" s="135"/>
      <c r="BV77" s="135"/>
      <c r="BW77" s="135"/>
      <c r="BX77" s="135"/>
      <c r="BY77" s="135"/>
      <c r="BZ77" s="135"/>
      <c r="CA77" s="135"/>
      <c r="CB77" s="135"/>
      <c r="CC77" s="135"/>
      <c r="CD77" s="135"/>
      <c r="CE77" s="135"/>
      <c r="CF77" s="135"/>
      <c r="CG77" s="135"/>
      <c r="CH77" s="135"/>
      <c r="CI77" s="135"/>
      <c r="CJ77" s="135"/>
      <c r="CK77" s="135"/>
      <c r="CL77" s="135"/>
      <c r="CM77" s="135"/>
      <c r="CN77" s="135"/>
      <c r="CO77" s="135"/>
      <c r="CP77" s="135"/>
      <c r="CQ77" s="135"/>
      <c r="CR77" s="135"/>
      <c r="CS77" s="135"/>
      <c r="CT77" s="135"/>
      <c r="CU77" s="135"/>
      <c r="CV77" s="135"/>
      <c r="CW77" s="135"/>
      <c r="CX77" s="135"/>
      <c r="CY77" s="135"/>
      <c r="CZ77" s="135"/>
      <c r="DA77" s="135"/>
      <c r="DB77" s="135"/>
      <c r="DC77" s="135"/>
      <c r="DD77" s="135"/>
      <c r="DE77" s="135"/>
      <c r="DF77" s="135"/>
      <c r="DG77" s="135"/>
      <c r="DH77" s="135"/>
      <c r="DI77" s="135"/>
      <c r="DJ77" s="135"/>
      <c r="DK77" s="135"/>
      <c r="DL77" s="135"/>
      <c r="DM77" s="135"/>
      <c r="DN77" s="135"/>
      <c r="DO77" s="135"/>
      <c r="DP77" s="135"/>
      <c r="DQ77" s="135"/>
      <c r="DR77" s="135"/>
      <c r="DS77" s="135"/>
      <c r="DT77" s="135"/>
      <c r="DU77" s="135"/>
      <c r="DV77" s="135"/>
      <c r="DW77" s="135"/>
      <c r="DX77" s="135"/>
      <c r="DY77" s="135"/>
      <c r="DZ77" s="135"/>
      <c r="EA77" s="135"/>
      <c r="EB77" s="135"/>
      <c r="EC77" s="135"/>
      <c r="ED77" s="135"/>
      <c r="EE77" s="135"/>
      <c r="EF77" s="135"/>
      <c r="EG77" s="135"/>
      <c r="EH77" s="135"/>
      <c r="EI77" s="135"/>
      <c r="EJ77" s="135"/>
      <c r="EK77" s="135"/>
      <c r="EL77" s="135"/>
      <c r="EM77" s="135"/>
      <c r="EN77" s="135"/>
      <c r="EO77" s="135"/>
      <c r="EP77" s="135"/>
      <c r="EQ77" s="135"/>
      <c r="ER77" s="135"/>
      <c r="ES77" s="135"/>
      <c r="ET77" s="135"/>
      <c r="EU77" s="135"/>
      <c r="EV77" s="135"/>
      <c r="EW77" s="135"/>
      <c r="EX77" s="135"/>
      <c r="EY77" s="135"/>
      <c r="EZ77" s="135"/>
      <c r="FA77" s="135"/>
      <c r="FB77" s="135"/>
      <c r="FC77" s="135"/>
      <c r="FD77" s="135"/>
      <c r="FE77" s="135"/>
      <c r="FF77" s="135"/>
      <c r="FG77" s="135"/>
      <c r="FH77" s="135"/>
      <c r="FI77" s="135"/>
      <c r="FJ77" s="135"/>
      <c r="FK77" s="135"/>
      <c r="FL77" s="135"/>
      <c r="FM77" s="135"/>
      <c r="FN77" s="135"/>
      <c r="FO77" s="135"/>
      <c r="FP77" s="135"/>
      <c r="FQ77" s="135"/>
      <c r="FR77" s="135"/>
      <c r="FS77" s="135"/>
      <c r="FT77" s="135"/>
      <c r="FU77" s="135"/>
      <c r="FV77" s="135"/>
      <c r="FW77" s="135"/>
      <c r="FX77" s="135"/>
      <c r="FY77" s="135"/>
      <c r="FZ77" s="135"/>
      <c r="GA77" s="135"/>
      <c r="GB77" s="135"/>
      <c r="GC77" s="135"/>
      <c r="GD77" s="135"/>
      <c r="GE77" s="135"/>
      <c r="GF77" s="135"/>
      <c r="GG77" s="135"/>
      <c r="GH77" s="135"/>
      <c r="GI77" s="135"/>
      <c r="GJ77" s="135"/>
      <c r="GK77" s="135"/>
      <c r="GL77" s="135"/>
      <c r="GM77" s="135"/>
      <c r="GN77" s="135"/>
      <c r="GO77" s="135"/>
      <c r="GP77" s="135"/>
      <c r="GQ77" s="135"/>
      <c r="GR77" s="135"/>
      <c r="GS77" s="135"/>
      <c r="GT77" s="135"/>
      <c r="GU77" s="135"/>
      <c r="GV77" s="135"/>
      <c r="GW77" s="135"/>
      <c r="GX77" s="135"/>
      <c r="GY77" s="135"/>
      <c r="GZ77" s="135"/>
      <c r="HA77" s="135"/>
      <c r="HB77" s="135"/>
      <c r="HC77" s="135"/>
      <c r="HD77" s="135"/>
      <c r="HE77" s="135"/>
      <c r="HF77" s="135"/>
      <c r="HG77" s="135"/>
      <c r="HH77" s="135"/>
      <c r="HI77" s="135"/>
      <c r="HJ77" s="135"/>
      <c r="HK77" s="135"/>
      <c r="HL77" s="135"/>
      <c r="HM77" s="135"/>
      <c r="HN77" s="135"/>
      <c r="HO77" s="135"/>
      <c r="HP77" s="135"/>
      <c r="HQ77" s="135"/>
      <c r="HR77" s="135"/>
      <c r="HS77" s="135"/>
      <c r="HT77" s="135"/>
      <c r="HU77" s="135"/>
      <c r="HV77" s="135"/>
      <c r="HW77" s="135"/>
      <c r="HX77" s="135"/>
      <c r="HY77" s="135"/>
      <c r="HZ77" s="135"/>
      <c r="IA77" s="135"/>
      <c r="IB77" s="135"/>
      <c r="IC77" s="135"/>
      <c r="ID77" s="135"/>
      <c r="IE77" s="135"/>
      <c r="IF77" s="135"/>
      <c r="IG77" s="135"/>
      <c r="IH77" s="135"/>
      <c r="II77" s="135"/>
      <c r="IJ77" s="135"/>
      <c r="IK77" s="135"/>
      <c r="IL77" s="135"/>
      <c r="IM77" s="135"/>
      <c r="IN77" s="135"/>
      <c r="IO77" s="135"/>
    </row>
    <row r="78" spans="1:249" ht="94.5" x14ac:dyDescent="0.25">
      <c r="A78" s="114" t="s">
        <v>1105</v>
      </c>
      <c r="B78" s="150" t="s">
        <v>1104</v>
      </c>
      <c r="C78" s="116">
        <v>373.3</v>
      </c>
      <c r="D78" s="135"/>
      <c r="E78" s="135"/>
      <c r="F78" s="135"/>
      <c r="G78" s="135"/>
      <c r="H78" s="135"/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135"/>
      <c r="AS78" s="135"/>
      <c r="AT78" s="135"/>
      <c r="AU78" s="135"/>
      <c r="AV78" s="135"/>
      <c r="AW78" s="135"/>
      <c r="AX78" s="135"/>
      <c r="AY78" s="135"/>
      <c r="AZ78" s="135"/>
      <c r="BA78" s="135"/>
      <c r="BB78" s="135"/>
      <c r="BC78" s="135"/>
      <c r="BD78" s="135"/>
      <c r="BE78" s="135"/>
      <c r="BF78" s="135"/>
      <c r="BG78" s="135"/>
      <c r="BH78" s="135"/>
      <c r="BI78" s="135"/>
      <c r="BJ78" s="135"/>
      <c r="BK78" s="135"/>
      <c r="BL78" s="135"/>
      <c r="BM78" s="135"/>
      <c r="BN78" s="135"/>
      <c r="BO78" s="135"/>
      <c r="BP78" s="135"/>
      <c r="BQ78" s="135"/>
      <c r="BR78" s="135"/>
      <c r="BS78" s="135"/>
      <c r="BT78" s="135"/>
      <c r="BU78" s="135"/>
      <c r="BV78" s="135"/>
      <c r="BW78" s="135"/>
      <c r="BX78" s="135"/>
      <c r="BY78" s="135"/>
      <c r="BZ78" s="135"/>
      <c r="CA78" s="135"/>
      <c r="CB78" s="135"/>
      <c r="CC78" s="135"/>
      <c r="CD78" s="135"/>
      <c r="CE78" s="135"/>
      <c r="CF78" s="135"/>
      <c r="CG78" s="135"/>
      <c r="CH78" s="135"/>
      <c r="CI78" s="135"/>
      <c r="CJ78" s="135"/>
      <c r="CK78" s="135"/>
      <c r="CL78" s="135"/>
      <c r="CM78" s="135"/>
      <c r="CN78" s="135"/>
      <c r="CO78" s="135"/>
      <c r="CP78" s="135"/>
      <c r="CQ78" s="135"/>
      <c r="CR78" s="135"/>
      <c r="CS78" s="135"/>
      <c r="CT78" s="135"/>
      <c r="CU78" s="135"/>
      <c r="CV78" s="135"/>
      <c r="CW78" s="135"/>
      <c r="CX78" s="135"/>
      <c r="CY78" s="135"/>
      <c r="CZ78" s="135"/>
      <c r="DA78" s="135"/>
      <c r="DB78" s="135"/>
      <c r="DC78" s="135"/>
      <c r="DD78" s="135"/>
      <c r="DE78" s="135"/>
      <c r="DF78" s="135"/>
      <c r="DG78" s="135"/>
      <c r="DH78" s="135"/>
      <c r="DI78" s="135"/>
      <c r="DJ78" s="135"/>
      <c r="DK78" s="135"/>
      <c r="DL78" s="135"/>
      <c r="DM78" s="135"/>
      <c r="DN78" s="135"/>
      <c r="DO78" s="135"/>
      <c r="DP78" s="135"/>
      <c r="DQ78" s="135"/>
      <c r="DR78" s="135"/>
      <c r="DS78" s="135"/>
      <c r="DT78" s="135"/>
      <c r="DU78" s="135"/>
      <c r="DV78" s="135"/>
      <c r="DW78" s="135"/>
      <c r="DX78" s="135"/>
      <c r="DY78" s="135"/>
      <c r="DZ78" s="135"/>
      <c r="EA78" s="135"/>
      <c r="EB78" s="135"/>
      <c r="EC78" s="135"/>
      <c r="ED78" s="135"/>
      <c r="EE78" s="135"/>
      <c r="EF78" s="135"/>
      <c r="EG78" s="135"/>
      <c r="EH78" s="135"/>
      <c r="EI78" s="135"/>
      <c r="EJ78" s="135"/>
      <c r="EK78" s="135"/>
      <c r="EL78" s="135"/>
      <c r="EM78" s="135"/>
      <c r="EN78" s="135"/>
      <c r="EO78" s="135"/>
      <c r="EP78" s="135"/>
      <c r="EQ78" s="135"/>
      <c r="ER78" s="135"/>
      <c r="ES78" s="135"/>
      <c r="ET78" s="135"/>
      <c r="EU78" s="135"/>
      <c r="EV78" s="135"/>
      <c r="EW78" s="135"/>
      <c r="EX78" s="135"/>
      <c r="EY78" s="135"/>
      <c r="EZ78" s="135"/>
      <c r="FA78" s="135"/>
      <c r="FB78" s="135"/>
      <c r="FC78" s="135"/>
      <c r="FD78" s="135"/>
      <c r="FE78" s="135"/>
      <c r="FF78" s="135"/>
      <c r="FG78" s="135"/>
      <c r="FH78" s="135"/>
      <c r="FI78" s="135"/>
      <c r="FJ78" s="135"/>
      <c r="FK78" s="135"/>
      <c r="FL78" s="135"/>
      <c r="FM78" s="135"/>
      <c r="FN78" s="135"/>
      <c r="FO78" s="135"/>
      <c r="FP78" s="135"/>
      <c r="FQ78" s="135"/>
      <c r="FR78" s="135"/>
      <c r="FS78" s="135"/>
      <c r="FT78" s="135"/>
      <c r="FU78" s="135"/>
      <c r="FV78" s="135"/>
      <c r="FW78" s="135"/>
      <c r="FX78" s="135"/>
      <c r="FY78" s="135"/>
      <c r="FZ78" s="135"/>
      <c r="GA78" s="135"/>
      <c r="GB78" s="135"/>
      <c r="GC78" s="135"/>
      <c r="GD78" s="135"/>
      <c r="GE78" s="135"/>
      <c r="GF78" s="135"/>
      <c r="GG78" s="135"/>
      <c r="GH78" s="135"/>
      <c r="GI78" s="135"/>
      <c r="GJ78" s="135"/>
      <c r="GK78" s="135"/>
      <c r="GL78" s="135"/>
      <c r="GM78" s="135"/>
      <c r="GN78" s="135"/>
      <c r="GO78" s="135"/>
      <c r="GP78" s="135"/>
      <c r="GQ78" s="135"/>
      <c r="GR78" s="135"/>
      <c r="GS78" s="135"/>
      <c r="GT78" s="135"/>
      <c r="GU78" s="135"/>
      <c r="GV78" s="135"/>
      <c r="GW78" s="135"/>
      <c r="GX78" s="135"/>
      <c r="GY78" s="135"/>
      <c r="GZ78" s="135"/>
      <c r="HA78" s="135"/>
      <c r="HB78" s="135"/>
      <c r="HC78" s="135"/>
      <c r="HD78" s="135"/>
      <c r="HE78" s="135"/>
      <c r="HF78" s="135"/>
      <c r="HG78" s="135"/>
      <c r="HH78" s="135"/>
      <c r="HI78" s="135"/>
      <c r="HJ78" s="135"/>
      <c r="HK78" s="135"/>
      <c r="HL78" s="135"/>
      <c r="HM78" s="135"/>
      <c r="HN78" s="135"/>
      <c r="HO78" s="135"/>
      <c r="HP78" s="135"/>
      <c r="HQ78" s="135"/>
      <c r="HR78" s="135"/>
      <c r="HS78" s="135"/>
      <c r="HT78" s="135"/>
      <c r="HU78" s="135"/>
      <c r="HV78" s="135"/>
      <c r="HW78" s="135"/>
      <c r="HX78" s="135"/>
      <c r="HY78" s="135"/>
      <c r="HZ78" s="135"/>
      <c r="IA78" s="135"/>
      <c r="IB78" s="135"/>
      <c r="IC78" s="135"/>
      <c r="ID78" s="135"/>
      <c r="IE78" s="135"/>
      <c r="IF78" s="135"/>
      <c r="IG78" s="135"/>
      <c r="IH78" s="135"/>
      <c r="II78" s="135"/>
      <c r="IJ78" s="135"/>
      <c r="IK78" s="135"/>
      <c r="IL78" s="135"/>
      <c r="IM78" s="135"/>
      <c r="IN78" s="135"/>
      <c r="IO78" s="135"/>
    </row>
    <row r="79" spans="1:249" ht="110.25" x14ac:dyDescent="0.25">
      <c r="A79" s="114" t="s">
        <v>1107</v>
      </c>
      <c r="B79" s="150" t="s">
        <v>1106</v>
      </c>
      <c r="C79" s="116">
        <v>294.10000000000002</v>
      </c>
      <c r="D79" s="135"/>
      <c r="E79" s="135"/>
      <c r="F79" s="135"/>
      <c r="G79" s="135"/>
      <c r="H79" s="135"/>
      <c r="I79" s="135"/>
      <c r="J79" s="135"/>
      <c r="K79" s="135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5"/>
      <c r="Y79" s="135"/>
      <c r="Z79" s="135"/>
      <c r="AA79" s="135"/>
      <c r="AB79" s="135"/>
      <c r="AC79" s="135"/>
      <c r="AD79" s="135"/>
      <c r="AE79" s="135"/>
      <c r="AF79" s="135"/>
      <c r="AG79" s="135"/>
      <c r="AH79" s="135"/>
      <c r="AI79" s="135"/>
      <c r="AJ79" s="135"/>
      <c r="AK79" s="135"/>
      <c r="AL79" s="135"/>
      <c r="AM79" s="135"/>
      <c r="AN79" s="135"/>
      <c r="AO79" s="135"/>
      <c r="AP79" s="135"/>
      <c r="AQ79" s="135"/>
      <c r="AR79" s="135"/>
      <c r="AS79" s="135"/>
      <c r="AT79" s="135"/>
      <c r="AU79" s="135"/>
      <c r="AV79" s="135"/>
      <c r="AW79" s="135"/>
      <c r="AX79" s="135"/>
      <c r="AY79" s="135"/>
      <c r="AZ79" s="135"/>
      <c r="BA79" s="135"/>
      <c r="BB79" s="135"/>
      <c r="BC79" s="135"/>
      <c r="BD79" s="135"/>
      <c r="BE79" s="135"/>
      <c r="BF79" s="135"/>
      <c r="BG79" s="135"/>
      <c r="BH79" s="135"/>
      <c r="BI79" s="135"/>
      <c r="BJ79" s="135"/>
      <c r="BK79" s="135"/>
      <c r="BL79" s="135"/>
      <c r="BM79" s="135"/>
      <c r="BN79" s="135"/>
      <c r="BO79" s="135"/>
      <c r="BP79" s="135"/>
      <c r="BQ79" s="135"/>
      <c r="BR79" s="135"/>
      <c r="BS79" s="135"/>
      <c r="BT79" s="135"/>
      <c r="BU79" s="135"/>
      <c r="BV79" s="135"/>
      <c r="BW79" s="135"/>
      <c r="BX79" s="135"/>
      <c r="BY79" s="135"/>
      <c r="BZ79" s="135"/>
      <c r="CA79" s="135"/>
      <c r="CB79" s="135"/>
      <c r="CC79" s="135"/>
      <c r="CD79" s="135"/>
      <c r="CE79" s="135"/>
      <c r="CF79" s="135"/>
      <c r="CG79" s="135"/>
      <c r="CH79" s="135"/>
      <c r="CI79" s="135"/>
      <c r="CJ79" s="135"/>
      <c r="CK79" s="135"/>
      <c r="CL79" s="135"/>
      <c r="CM79" s="135"/>
      <c r="CN79" s="135"/>
      <c r="CO79" s="135"/>
      <c r="CP79" s="135"/>
      <c r="CQ79" s="135"/>
      <c r="CR79" s="135"/>
      <c r="CS79" s="135"/>
      <c r="CT79" s="135"/>
      <c r="CU79" s="135"/>
      <c r="CV79" s="135"/>
      <c r="CW79" s="135"/>
      <c r="CX79" s="135"/>
      <c r="CY79" s="135"/>
      <c r="CZ79" s="135"/>
      <c r="DA79" s="135"/>
      <c r="DB79" s="135"/>
      <c r="DC79" s="135"/>
      <c r="DD79" s="135"/>
      <c r="DE79" s="135"/>
      <c r="DF79" s="135"/>
      <c r="DG79" s="135"/>
      <c r="DH79" s="135"/>
      <c r="DI79" s="135"/>
      <c r="DJ79" s="135"/>
      <c r="DK79" s="135"/>
      <c r="DL79" s="135"/>
      <c r="DM79" s="135"/>
      <c r="DN79" s="135"/>
      <c r="DO79" s="135"/>
      <c r="DP79" s="135"/>
      <c r="DQ79" s="135"/>
      <c r="DR79" s="135"/>
      <c r="DS79" s="135"/>
      <c r="DT79" s="135"/>
      <c r="DU79" s="135"/>
      <c r="DV79" s="135"/>
      <c r="DW79" s="135"/>
      <c r="DX79" s="135"/>
      <c r="DY79" s="135"/>
      <c r="DZ79" s="135"/>
      <c r="EA79" s="135"/>
      <c r="EB79" s="135"/>
      <c r="EC79" s="135"/>
      <c r="ED79" s="135"/>
      <c r="EE79" s="135"/>
      <c r="EF79" s="135"/>
      <c r="EG79" s="135"/>
      <c r="EH79" s="135"/>
      <c r="EI79" s="135"/>
      <c r="EJ79" s="135"/>
      <c r="EK79" s="135"/>
      <c r="EL79" s="135"/>
      <c r="EM79" s="135"/>
      <c r="EN79" s="135"/>
      <c r="EO79" s="135"/>
      <c r="EP79" s="135"/>
      <c r="EQ79" s="135"/>
      <c r="ER79" s="135"/>
      <c r="ES79" s="135"/>
      <c r="ET79" s="135"/>
      <c r="EU79" s="135"/>
      <c r="EV79" s="135"/>
      <c r="EW79" s="135"/>
      <c r="EX79" s="135"/>
      <c r="EY79" s="135"/>
      <c r="EZ79" s="135"/>
      <c r="FA79" s="135"/>
      <c r="FB79" s="135"/>
      <c r="FC79" s="135"/>
      <c r="FD79" s="135"/>
      <c r="FE79" s="135"/>
      <c r="FF79" s="135"/>
      <c r="FG79" s="135"/>
      <c r="FH79" s="135"/>
      <c r="FI79" s="135"/>
      <c r="FJ79" s="135"/>
      <c r="FK79" s="135"/>
      <c r="FL79" s="135"/>
      <c r="FM79" s="135"/>
      <c r="FN79" s="135"/>
      <c r="FO79" s="135"/>
      <c r="FP79" s="135"/>
      <c r="FQ79" s="135"/>
      <c r="FR79" s="135"/>
      <c r="FS79" s="135"/>
      <c r="FT79" s="135"/>
      <c r="FU79" s="135"/>
      <c r="FV79" s="135"/>
      <c r="FW79" s="135"/>
      <c r="FX79" s="135"/>
      <c r="FY79" s="135"/>
      <c r="FZ79" s="135"/>
      <c r="GA79" s="135"/>
      <c r="GB79" s="135"/>
      <c r="GC79" s="135"/>
      <c r="GD79" s="135"/>
      <c r="GE79" s="135"/>
      <c r="GF79" s="135"/>
      <c r="GG79" s="135"/>
      <c r="GH79" s="135"/>
      <c r="GI79" s="135"/>
      <c r="GJ79" s="135"/>
      <c r="GK79" s="135"/>
      <c r="GL79" s="135"/>
      <c r="GM79" s="135"/>
      <c r="GN79" s="135"/>
      <c r="GO79" s="135"/>
      <c r="GP79" s="135"/>
      <c r="GQ79" s="135"/>
      <c r="GR79" s="135"/>
      <c r="GS79" s="135"/>
      <c r="GT79" s="135"/>
      <c r="GU79" s="135"/>
      <c r="GV79" s="135"/>
      <c r="GW79" s="135"/>
      <c r="GX79" s="135"/>
      <c r="GY79" s="135"/>
      <c r="GZ79" s="135"/>
      <c r="HA79" s="135"/>
      <c r="HB79" s="135"/>
      <c r="HC79" s="135"/>
      <c r="HD79" s="135"/>
      <c r="HE79" s="135"/>
      <c r="HF79" s="135"/>
      <c r="HG79" s="135"/>
      <c r="HH79" s="135"/>
      <c r="HI79" s="135"/>
      <c r="HJ79" s="135"/>
      <c r="HK79" s="135"/>
      <c r="HL79" s="135"/>
      <c r="HM79" s="135"/>
      <c r="HN79" s="135"/>
      <c r="HO79" s="135"/>
      <c r="HP79" s="135"/>
      <c r="HQ79" s="135"/>
      <c r="HR79" s="135"/>
      <c r="HS79" s="135"/>
      <c r="HT79" s="135"/>
      <c r="HU79" s="135"/>
      <c r="HV79" s="135"/>
      <c r="HW79" s="135"/>
      <c r="HX79" s="135"/>
      <c r="HY79" s="135"/>
      <c r="HZ79" s="135"/>
      <c r="IA79" s="135"/>
      <c r="IB79" s="135"/>
      <c r="IC79" s="135"/>
      <c r="ID79" s="135"/>
      <c r="IE79" s="135"/>
      <c r="IF79" s="135"/>
      <c r="IG79" s="135"/>
      <c r="IH79" s="135"/>
      <c r="II79" s="135"/>
      <c r="IJ79" s="135"/>
      <c r="IK79" s="135"/>
      <c r="IL79" s="135"/>
      <c r="IM79" s="135"/>
      <c r="IN79" s="135"/>
      <c r="IO79" s="135"/>
    </row>
    <row r="80" spans="1:249" ht="63" x14ac:dyDescent="0.25">
      <c r="A80" s="114" t="s">
        <v>1109</v>
      </c>
      <c r="B80" s="150" t="s">
        <v>1108</v>
      </c>
      <c r="C80" s="116">
        <v>88.8</v>
      </c>
      <c r="D80" s="135"/>
      <c r="E80" s="135"/>
      <c r="F80" s="135"/>
      <c r="G80" s="135"/>
      <c r="H80" s="135"/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5"/>
      <c r="Z80" s="135"/>
      <c r="AA80" s="135"/>
      <c r="AB80" s="135"/>
      <c r="AC80" s="135"/>
      <c r="AD80" s="135"/>
      <c r="AE80" s="135"/>
      <c r="AF80" s="135"/>
      <c r="AG80" s="135"/>
      <c r="AH80" s="135"/>
      <c r="AI80" s="135"/>
      <c r="AJ80" s="135"/>
      <c r="AK80" s="135"/>
      <c r="AL80" s="135"/>
      <c r="AM80" s="135"/>
      <c r="AN80" s="135"/>
      <c r="AO80" s="135"/>
      <c r="AP80" s="135"/>
      <c r="AQ80" s="135"/>
      <c r="AR80" s="135"/>
      <c r="AS80" s="135"/>
      <c r="AT80" s="135"/>
      <c r="AU80" s="135"/>
      <c r="AV80" s="135"/>
      <c r="AW80" s="135"/>
      <c r="AX80" s="135"/>
      <c r="AY80" s="135"/>
      <c r="AZ80" s="135"/>
      <c r="BA80" s="135"/>
      <c r="BB80" s="135"/>
      <c r="BC80" s="135"/>
      <c r="BD80" s="135"/>
      <c r="BE80" s="135"/>
      <c r="BF80" s="135"/>
      <c r="BG80" s="135"/>
      <c r="BH80" s="135"/>
      <c r="BI80" s="135"/>
      <c r="BJ80" s="135"/>
      <c r="BK80" s="135"/>
      <c r="BL80" s="135"/>
      <c r="BM80" s="135"/>
      <c r="BN80" s="135"/>
      <c r="BO80" s="135"/>
      <c r="BP80" s="135"/>
      <c r="BQ80" s="135"/>
      <c r="BR80" s="135"/>
      <c r="BS80" s="135"/>
      <c r="BT80" s="135"/>
      <c r="BU80" s="135"/>
      <c r="BV80" s="135"/>
      <c r="BW80" s="135"/>
      <c r="BX80" s="135"/>
      <c r="BY80" s="135"/>
      <c r="BZ80" s="135"/>
      <c r="CA80" s="135"/>
      <c r="CB80" s="135"/>
      <c r="CC80" s="135"/>
      <c r="CD80" s="135"/>
      <c r="CE80" s="135"/>
      <c r="CF80" s="135"/>
      <c r="CG80" s="135"/>
      <c r="CH80" s="135"/>
      <c r="CI80" s="135"/>
      <c r="CJ80" s="135"/>
      <c r="CK80" s="135"/>
      <c r="CL80" s="135"/>
      <c r="CM80" s="135"/>
      <c r="CN80" s="135"/>
      <c r="CO80" s="135"/>
      <c r="CP80" s="135"/>
      <c r="CQ80" s="135"/>
      <c r="CR80" s="135"/>
      <c r="CS80" s="135"/>
      <c r="CT80" s="135"/>
      <c r="CU80" s="135"/>
      <c r="CV80" s="135"/>
      <c r="CW80" s="135"/>
      <c r="CX80" s="135"/>
      <c r="CY80" s="135"/>
      <c r="CZ80" s="135"/>
      <c r="DA80" s="135"/>
      <c r="DB80" s="135"/>
      <c r="DC80" s="135"/>
      <c r="DD80" s="135"/>
      <c r="DE80" s="135"/>
      <c r="DF80" s="135"/>
      <c r="DG80" s="135"/>
      <c r="DH80" s="135"/>
      <c r="DI80" s="135"/>
      <c r="DJ80" s="135"/>
      <c r="DK80" s="135"/>
      <c r="DL80" s="135"/>
      <c r="DM80" s="135"/>
      <c r="DN80" s="135"/>
      <c r="DO80" s="135"/>
      <c r="DP80" s="135"/>
      <c r="DQ80" s="135"/>
      <c r="DR80" s="135"/>
      <c r="DS80" s="135"/>
      <c r="DT80" s="135"/>
      <c r="DU80" s="135"/>
      <c r="DV80" s="135"/>
      <c r="DW80" s="135"/>
      <c r="DX80" s="135"/>
      <c r="DY80" s="135"/>
      <c r="DZ80" s="135"/>
      <c r="EA80" s="135"/>
      <c r="EB80" s="135"/>
      <c r="EC80" s="135"/>
      <c r="ED80" s="135"/>
      <c r="EE80" s="135"/>
      <c r="EF80" s="135"/>
      <c r="EG80" s="135"/>
      <c r="EH80" s="135"/>
      <c r="EI80" s="135"/>
      <c r="EJ80" s="135"/>
      <c r="EK80" s="135"/>
      <c r="EL80" s="135"/>
      <c r="EM80" s="135"/>
      <c r="EN80" s="135"/>
      <c r="EO80" s="135"/>
      <c r="EP80" s="135"/>
      <c r="EQ80" s="135"/>
      <c r="ER80" s="135"/>
      <c r="ES80" s="135"/>
      <c r="ET80" s="135"/>
      <c r="EU80" s="135"/>
      <c r="EV80" s="135"/>
      <c r="EW80" s="135"/>
      <c r="EX80" s="135"/>
      <c r="EY80" s="135"/>
      <c r="EZ80" s="135"/>
      <c r="FA80" s="135"/>
      <c r="FB80" s="135"/>
      <c r="FC80" s="135"/>
      <c r="FD80" s="135"/>
      <c r="FE80" s="135"/>
      <c r="FF80" s="135"/>
      <c r="FG80" s="135"/>
      <c r="FH80" s="135"/>
      <c r="FI80" s="135"/>
      <c r="FJ80" s="135"/>
      <c r="FK80" s="135"/>
      <c r="FL80" s="135"/>
      <c r="FM80" s="135"/>
      <c r="FN80" s="135"/>
      <c r="FO80" s="135"/>
      <c r="FP80" s="135"/>
      <c r="FQ80" s="135"/>
      <c r="FR80" s="135"/>
      <c r="FS80" s="135"/>
      <c r="FT80" s="135"/>
      <c r="FU80" s="135"/>
      <c r="FV80" s="135"/>
      <c r="FW80" s="135"/>
      <c r="FX80" s="135"/>
      <c r="FY80" s="135"/>
      <c r="FZ80" s="135"/>
      <c r="GA80" s="135"/>
      <c r="GB80" s="135"/>
      <c r="GC80" s="135"/>
      <c r="GD80" s="135"/>
      <c r="GE80" s="135"/>
      <c r="GF80" s="135"/>
      <c r="GG80" s="135"/>
      <c r="GH80" s="135"/>
      <c r="GI80" s="135"/>
      <c r="GJ80" s="135"/>
      <c r="GK80" s="135"/>
      <c r="GL80" s="135"/>
      <c r="GM80" s="135"/>
      <c r="GN80" s="135"/>
      <c r="GO80" s="135"/>
      <c r="GP80" s="135"/>
      <c r="GQ80" s="135"/>
      <c r="GR80" s="135"/>
      <c r="GS80" s="135"/>
      <c r="GT80" s="135"/>
      <c r="GU80" s="135"/>
      <c r="GV80" s="135"/>
      <c r="GW80" s="135"/>
      <c r="GX80" s="135"/>
      <c r="GY80" s="135"/>
      <c r="GZ80" s="135"/>
      <c r="HA80" s="135"/>
      <c r="HB80" s="135"/>
      <c r="HC80" s="135"/>
      <c r="HD80" s="135"/>
      <c r="HE80" s="135"/>
      <c r="HF80" s="135"/>
      <c r="HG80" s="135"/>
      <c r="HH80" s="135"/>
      <c r="HI80" s="135"/>
      <c r="HJ80" s="135"/>
      <c r="HK80" s="135"/>
      <c r="HL80" s="135"/>
      <c r="HM80" s="135"/>
      <c r="HN80" s="135"/>
      <c r="HO80" s="135"/>
      <c r="HP80" s="135"/>
      <c r="HQ80" s="135"/>
      <c r="HR80" s="135"/>
      <c r="HS80" s="135"/>
      <c r="HT80" s="135"/>
      <c r="HU80" s="135"/>
      <c r="HV80" s="135"/>
      <c r="HW80" s="135"/>
      <c r="HX80" s="135"/>
      <c r="HY80" s="135"/>
      <c r="HZ80" s="135"/>
      <c r="IA80" s="135"/>
      <c r="IB80" s="135"/>
      <c r="IC80" s="135"/>
      <c r="ID80" s="135"/>
      <c r="IE80" s="135"/>
      <c r="IF80" s="135"/>
      <c r="IG80" s="135"/>
      <c r="IH80" s="135"/>
      <c r="II80" s="135"/>
      <c r="IJ80" s="135"/>
      <c r="IK80" s="135"/>
      <c r="IL80" s="135"/>
      <c r="IM80" s="135"/>
      <c r="IN80" s="135"/>
      <c r="IO80" s="135"/>
    </row>
    <row r="81" spans="1:249" ht="31.5" x14ac:dyDescent="0.25">
      <c r="A81" s="114" t="s">
        <v>1111</v>
      </c>
      <c r="B81" s="150" t="s">
        <v>1110</v>
      </c>
      <c r="C81" s="116">
        <v>0</v>
      </c>
      <c r="D81" s="135"/>
      <c r="E81" s="135"/>
      <c r="F81" s="135"/>
      <c r="G81" s="135"/>
      <c r="H81" s="135"/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135"/>
      <c r="AS81" s="135"/>
      <c r="AT81" s="135"/>
      <c r="AU81" s="135"/>
      <c r="AV81" s="135"/>
      <c r="AW81" s="135"/>
      <c r="AX81" s="135"/>
      <c r="AY81" s="135"/>
      <c r="AZ81" s="135"/>
      <c r="BA81" s="135"/>
      <c r="BB81" s="135"/>
      <c r="BC81" s="135"/>
      <c r="BD81" s="135"/>
      <c r="BE81" s="135"/>
      <c r="BF81" s="135"/>
      <c r="BG81" s="135"/>
      <c r="BH81" s="135"/>
      <c r="BI81" s="135"/>
      <c r="BJ81" s="135"/>
      <c r="BK81" s="135"/>
      <c r="BL81" s="135"/>
      <c r="BM81" s="135"/>
      <c r="BN81" s="135"/>
      <c r="BO81" s="135"/>
      <c r="BP81" s="135"/>
      <c r="BQ81" s="135"/>
      <c r="BR81" s="135"/>
      <c r="BS81" s="135"/>
      <c r="BT81" s="135"/>
      <c r="BU81" s="135"/>
      <c r="BV81" s="135"/>
      <c r="BW81" s="135"/>
      <c r="BX81" s="135"/>
      <c r="BY81" s="135"/>
      <c r="BZ81" s="135"/>
      <c r="CA81" s="135"/>
      <c r="CB81" s="135"/>
      <c r="CC81" s="135"/>
      <c r="CD81" s="135"/>
      <c r="CE81" s="135"/>
      <c r="CF81" s="135"/>
      <c r="CG81" s="135"/>
      <c r="CH81" s="135"/>
      <c r="CI81" s="135"/>
      <c r="CJ81" s="135"/>
      <c r="CK81" s="135"/>
      <c r="CL81" s="135"/>
      <c r="CM81" s="135"/>
      <c r="CN81" s="135"/>
      <c r="CO81" s="135"/>
      <c r="CP81" s="135"/>
      <c r="CQ81" s="135"/>
      <c r="CR81" s="135"/>
      <c r="CS81" s="135"/>
      <c r="CT81" s="135"/>
      <c r="CU81" s="135"/>
      <c r="CV81" s="135"/>
      <c r="CW81" s="135"/>
      <c r="CX81" s="135"/>
      <c r="CY81" s="135"/>
      <c r="CZ81" s="135"/>
      <c r="DA81" s="135"/>
      <c r="DB81" s="135"/>
      <c r="DC81" s="135"/>
      <c r="DD81" s="135"/>
      <c r="DE81" s="135"/>
      <c r="DF81" s="135"/>
      <c r="DG81" s="135"/>
      <c r="DH81" s="135"/>
      <c r="DI81" s="135"/>
      <c r="DJ81" s="135"/>
      <c r="DK81" s="135"/>
      <c r="DL81" s="135"/>
      <c r="DM81" s="135"/>
      <c r="DN81" s="135"/>
      <c r="DO81" s="135"/>
      <c r="DP81" s="135"/>
      <c r="DQ81" s="135"/>
      <c r="DR81" s="135"/>
      <c r="DS81" s="135"/>
      <c r="DT81" s="135"/>
      <c r="DU81" s="135"/>
      <c r="DV81" s="135"/>
      <c r="DW81" s="135"/>
      <c r="DX81" s="135"/>
      <c r="DY81" s="135"/>
      <c r="DZ81" s="135"/>
      <c r="EA81" s="135"/>
      <c r="EB81" s="135"/>
      <c r="EC81" s="135"/>
      <c r="ED81" s="135"/>
      <c r="EE81" s="135"/>
      <c r="EF81" s="135"/>
      <c r="EG81" s="135"/>
      <c r="EH81" s="135"/>
      <c r="EI81" s="135"/>
      <c r="EJ81" s="135"/>
      <c r="EK81" s="135"/>
      <c r="EL81" s="135"/>
      <c r="EM81" s="135"/>
      <c r="EN81" s="135"/>
      <c r="EO81" s="135"/>
      <c r="EP81" s="135"/>
      <c r="EQ81" s="135"/>
      <c r="ER81" s="135"/>
      <c r="ES81" s="135"/>
      <c r="ET81" s="135"/>
      <c r="EU81" s="135"/>
      <c r="EV81" s="135"/>
      <c r="EW81" s="135"/>
      <c r="EX81" s="135"/>
      <c r="EY81" s="135"/>
      <c r="EZ81" s="135"/>
      <c r="FA81" s="135"/>
      <c r="FB81" s="135"/>
      <c r="FC81" s="135"/>
      <c r="FD81" s="135"/>
      <c r="FE81" s="135"/>
      <c r="FF81" s="135"/>
      <c r="FG81" s="135"/>
      <c r="FH81" s="135"/>
      <c r="FI81" s="135"/>
      <c r="FJ81" s="135"/>
      <c r="FK81" s="135"/>
      <c r="FL81" s="135"/>
      <c r="FM81" s="135"/>
      <c r="FN81" s="135"/>
      <c r="FO81" s="135"/>
      <c r="FP81" s="135"/>
      <c r="FQ81" s="135"/>
      <c r="FR81" s="135"/>
      <c r="FS81" s="135"/>
      <c r="FT81" s="135"/>
      <c r="FU81" s="135"/>
      <c r="FV81" s="135"/>
      <c r="FW81" s="135"/>
      <c r="FX81" s="135"/>
      <c r="FY81" s="135"/>
      <c r="FZ81" s="135"/>
      <c r="GA81" s="135"/>
      <c r="GB81" s="135"/>
      <c r="GC81" s="135"/>
      <c r="GD81" s="135"/>
      <c r="GE81" s="135"/>
      <c r="GF81" s="135"/>
      <c r="GG81" s="135"/>
      <c r="GH81" s="135"/>
      <c r="GI81" s="135"/>
      <c r="GJ81" s="135"/>
      <c r="GK81" s="135"/>
      <c r="GL81" s="135"/>
      <c r="GM81" s="135"/>
      <c r="GN81" s="135"/>
      <c r="GO81" s="135"/>
      <c r="GP81" s="135"/>
      <c r="GQ81" s="135"/>
      <c r="GR81" s="135"/>
      <c r="GS81" s="135"/>
      <c r="GT81" s="135"/>
      <c r="GU81" s="135"/>
      <c r="GV81" s="135"/>
      <c r="GW81" s="135"/>
      <c r="GX81" s="135"/>
      <c r="GY81" s="135"/>
      <c r="GZ81" s="135"/>
      <c r="HA81" s="135"/>
      <c r="HB81" s="135"/>
      <c r="HC81" s="135"/>
      <c r="HD81" s="135"/>
      <c r="HE81" s="135"/>
      <c r="HF81" s="135"/>
      <c r="HG81" s="135"/>
      <c r="HH81" s="135"/>
      <c r="HI81" s="135"/>
      <c r="HJ81" s="135"/>
      <c r="HK81" s="135"/>
      <c r="HL81" s="135"/>
      <c r="HM81" s="135"/>
      <c r="HN81" s="135"/>
      <c r="HO81" s="135"/>
      <c r="HP81" s="135"/>
      <c r="HQ81" s="135"/>
      <c r="HR81" s="135"/>
      <c r="HS81" s="135"/>
      <c r="HT81" s="135"/>
      <c r="HU81" s="135"/>
      <c r="HV81" s="135"/>
      <c r="HW81" s="135"/>
      <c r="HX81" s="135"/>
      <c r="HY81" s="135"/>
      <c r="HZ81" s="135"/>
      <c r="IA81" s="135"/>
      <c r="IB81" s="135"/>
      <c r="IC81" s="135"/>
      <c r="ID81" s="135"/>
      <c r="IE81" s="135"/>
      <c r="IF81" s="135"/>
      <c r="IG81" s="135"/>
      <c r="IH81" s="135"/>
      <c r="II81" s="135"/>
      <c r="IJ81" s="135"/>
      <c r="IK81" s="135"/>
      <c r="IL81" s="135"/>
      <c r="IM81" s="135"/>
      <c r="IN81" s="135"/>
      <c r="IO81" s="135"/>
    </row>
    <row r="82" spans="1:249" ht="94.5" x14ac:dyDescent="0.25">
      <c r="A82" s="114" t="s">
        <v>1113</v>
      </c>
      <c r="B82" s="150" t="s">
        <v>1112</v>
      </c>
      <c r="C82" s="116">
        <v>616.9</v>
      </c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5"/>
      <c r="X82" s="135"/>
      <c r="Y82" s="135"/>
      <c r="Z82" s="135"/>
      <c r="AA82" s="135"/>
      <c r="AB82" s="135"/>
      <c r="AC82" s="135"/>
      <c r="AD82" s="135"/>
      <c r="AE82" s="135"/>
      <c r="AF82" s="135"/>
      <c r="AG82" s="135"/>
      <c r="AH82" s="135"/>
      <c r="AI82" s="135"/>
      <c r="AJ82" s="135"/>
      <c r="AK82" s="135"/>
      <c r="AL82" s="135"/>
      <c r="AM82" s="135"/>
      <c r="AN82" s="135"/>
      <c r="AO82" s="135"/>
      <c r="AP82" s="135"/>
      <c r="AQ82" s="135"/>
      <c r="AR82" s="135"/>
      <c r="AS82" s="135"/>
      <c r="AT82" s="135"/>
      <c r="AU82" s="135"/>
      <c r="AV82" s="135"/>
      <c r="AW82" s="135"/>
      <c r="AX82" s="135"/>
      <c r="AY82" s="135"/>
      <c r="AZ82" s="135"/>
      <c r="BA82" s="135"/>
      <c r="BB82" s="135"/>
      <c r="BC82" s="135"/>
      <c r="BD82" s="135"/>
      <c r="BE82" s="135"/>
      <c r="BF82" s="135"/>
      <c r="BG82" s="135"/>
      <c r="BH82" s="135"/>
      <c r="BI82" s="135"/>
      <c r="BJ82" s="135"/>
      <c r="BK82" s="135"/>
      <c r="BL82" s="135"/>
      <c r="BM82" s="135"/>
      <c r="BN82" s="135"/>
      <c r="BO82" s="135"/>
      <c r="BP82" s="135"/>
      <c r="BQ82" s="135"/>
      <c r="BR82" s="135"/>
      <c r="BS82" s="135"/>
      <c r="BT82" s="135"/>
      <c r="BU82" s="135"/>
      <c r="BV82" s="135"/>
      <c r="BW82" s="135"/>
      <c r="BX82" s="135"/>
      <c r="BY82" s="135"/>
      <c r="BZ82" s="135"/>
      <c r="CA82" s="135"/>
      <c r="CB82" s="135"/>
      <c r="CC82" s="135"/>
      <c r="CD82" s="135"/>
      <c r="CE82" s="135"/>
      <c r="CF82" s="135"/>
      <c r="CG82" s="135"/>
      <c r="CH82" s="135"/>
      <c r="CI82" s="135"/>
      <c r="CJ82" s="135"/>
      <c r="CK82" s="135"/>
      <c r="CL82" s="135"/>
      <c r="CM82" s="135"/>
      <c r="CN82" s="135"/>
      <c r="CO82" s="135"/>
      <c r="CP82" s="135"/>
      <c r="CQ82" s="135"/>
      <c r="CR82" s="135"/>
      <c r="CS82" s="135"/>
      <c r="CT82" s="135"/>
      <c r="CU82" s="135"/>
      <c r="CV82" s="135"/>
      <c r="CW82" s="135"/>
      <c r="CX82" s="135"/>
      <c r="CY82" s="135"/>
      <c r="CZ82" s="135"/>
      <c r="DA82" s="135"/>
      <c r="DB82" s="135"/>
      <c r="DC82" s="135"/>
      <c r="DD82" s="135"/>
      <c r="DE82" s="135"/>
      <c r="DF82" s="135"/>
      <c r="DG82" s="135"/>
      <c r="DH82" s="135"/>
      <c r="DI82" s="135"/>
      <c r="DJ82" s="135"/>
      <c r="DK82" s="135"/>
      <c r="DL82" s="135"/>
      <c r="DM82" s="135"/>
      <c r="DN82" s="135"/>
      <c r="DO82" s="135"/>
      <c r="DP82" s="135"/>
      <c r="DQ82" s="135"/>
      <c r="DR82" s="135"/>
      <c r="DS82" s="135"/>
      <c r="DT82" s="135"/>
      <c r="DU82" s="135"/>
      <c r="DV82" s="135"/>
      <c r="DW82" s="135"/>
      <c r="DX82" s="135"/>
      <c r="DY82" s="135"/>
      <c r="DZ82" s="135"/>
      <c r="EA82" s="135"/>
      <c r="EB82" s="135"/>
      <c r="EC82" s="135"/>
      <c r="ED82" s="135"/>
      <c r="EE82" s="135"/>
      <c r="EF82" s="135"/>
      <c r="EG82" s="135"/>
      <c r="EH82" s="135"/>
      <c r="EI82" s="135"/>
      <c r="EJ82" s="135"/>
      <c r="EK82" s="135"/>
      <c r="EL82" s="135"/>
      <c r="EM82" s="135"/>
      <c r="EN82" s="135"/>
      <c r="EO82" s="135"/>
      <c r="EP82" s="135"/>
      <c r="EQ82" s="135"/>
      <c r="ER82" s="135"/>
      <c r="ES82" s="135"/>
      <c r="ET82" s="135"/>
      <c r="EU82" s="135"/>
      <c r="EV82" s="135"/>
      <c r="EW82" s="135"/>
      <c r="EX82" s="135"/>
      <c r="EY82" s="135"/>
      <c r="EZ82" s="135"/>
      <c r="FA82" s="135"/>
      <c r="FB82" s="135"/>
      <c r="FC82" s="135"/>
      <c r="FD82" s="135"/>
      <c r="FE82" s="135"/>
      <c r="FF82" s="135"/>
      <c r="FG82" s="135"/>
      <c r="FH82" s="135"/>
      <c r="FI82" s="135"/>
      <c r="FJ82" s="135"/>
      <c r="FK82" s="135"/>
      <c r="FL82" s="135"/>
      <c r="FM82" s="135"/>
      <c r="FN82" s="135"/>
      <c r="FO82" s="135"/>
      <c r="FP82" s="135"/>
      <c r="FQ82" s="135"/>
      <c r="FR82" s="135"/>
      <c r="FS82" s="135"/>
      <c r="FT82" s="135"/>
      <c r="FU82" s="135"/>
      <c r="FV82" s="135"/>
      <c r="FW82" s="135"/>
      <c r="FX82" s="135"/>
      <c r="FY82" s="135"/>
      <c r="FZ82" s="135"/>
      <c r="GA82" s="135"/>
      <c r="GB82" s="135"/>
      <c r="GC82" s="135"/>
      <c r="GD82" s="135"/>
      <c r="GE82" s="135"/>
      <c r="GF82" s="135"/>
      <c r="GG82" s="135"/>
      <c r="GH82" s="135"/>
      <c r="GI82" s="135"/>
      <c r="GJ82" s="135"/>
      <c r="GK82" s="135"/>
      <c r="GL82" s="135"/>
      <c r="GM82" s="135"/>
      <c r="GN82" s="135"/>
      <c r="GO82" s="135"/>
      <c r="GP82" s="135"/>
      <c r="GQ82" s="135"/>
      <c r="GR82" s="135"/>
      <c r="GS82" s="135"/>
      <c r="GT82" s="135"/>
      <c r="GU82" s="135"/>
      <c r="GV82" s="135"/>
      <c r="GW82" s="135"/>
      <c r="GX82" s="135"/>
      <c r="GY82" s="135"/>
      <c r="GZ82" s="135"/>
      <c r="HA82" s="135"/>
      <c r="HB82" s="135"/>
      <c r="HC82" s="135"/>
      <c r="HD82" s="135"/>
      <c r="HE82" s="135"/>
      <c r="HF82" s="135"/>
      <c r="HG82" s="135"/>
      <c r="HH82" s="135"/>
      <c r="HI82" s="135"/>
      <c r="HJ82" s="135"/>
      <c r="HK82" s="135"/>
      <c r="HL82" s="135"/>
      <c r="HM82" s="135"/>
      <c r="HN82" s="135"/>
      <c r="HO82" s="135"/>
      <c r="HP82" s="135"/>
      <c r="HQ82" s="135"/>
      <c r="HR82" s="135"/>
      <c r="HS82" s="135"/>
      <c r="HT82" s="135"/>
      <c r="HU82" s="135"/>
      <c r="HV82" s="135"/>
      <c r="HW82" s="135"/>
      <c r="HX82" s="135"/>
      <c r="HY82" s="135"/>
      <c r="HZ82" s="135"/>
      <c r="IA82" s="135"/>
      <c r="IB82" s="135"/>
      <c r="IC82" s="135"/>
      <c r="ID82" s="135"/>
      <c r="IE82" s="135"/>
      <c r="IF82" s="135"/>
      <c r="IG82" s="135"/>
      <c r="IH82" s="135"/>
      <c r="II82" s="135"/>
      <c r="IJ82" s="135"/>
      <c r="IK82" s="135"/>
      <c r="IL82" s="135"/>
      <c r="IM82" s="135"/>
      <c r="IN82" s="135"/>
      <c r="IO82" s="135"/>
    </row>
    <row r="83" spans="1:249" ht="94.5" x14ac:dyDescent="0.25">
      <c r="A83" s="114" t="s">
        <v>1115</v>
      </c>
      <c r="B83" s="150" t="s">
        <v>1114</v>
      </c>
      <c r="C83" s="116">
        <v>3132.4</v>
      </c>
      <c r="D83" s="135"/>
      <c r="E83" s="135"/>
      <c r="F83" s="135"/>
      <c r="G83" s="135"/>
      <c r="H83" s="135"/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  <c r="AB83" s="135"/>
      <c r="AC83" s="135"/>
      <c r="AD83" s="135"/>
      <c r="AE83" s="135"/>
      <c r="AF83" s="135"/>
      <c r="AG83" s="135"/>
      <c r="AH83" s="135"/>
      <c r="AI83" s="135"/>
      <c r="AJ83" s="135"/>
      <c r="AK83" s="135"/>
      <c r="AL83" s="135"/>
      <c r="AM83" s="135"/>
      <c r="AN83" s="135"/>
      <c r="AO83" s="135"/>
      <c r="AP83" s="135"/>
      <c r="AQ83" s="135"/>
      <c r="AR83" s="135"/>
      <c r="AS83" s="135"/>
      <c r="AT83" s="135"/>
      <c r="AU83" s="135"/>
      <c r="AV83" s="135"/>
      <c r="AW83" s="135"/>
      <c r="AX83" s="135"/>
      <c r="AY83" s="135"/>
      <c r="AZ83" s="135"/>
      <c r="BA83" s="135"/>
      <c r="BB83" s="135"/>
      <c r="BC83" s="135"/>
      <c r="BD83" s="135"/>
      <c r="BE83" s="135"/>
      <c r="BF83" s="135"/>
      <c r="BG83" s="135"/>
      <c r="BH83" s="135"/>
      <c r="BI83" s="135"/>
      <c r="BJ83" s="135"/>
      <c r="BK83" s="135"/>
      <c r="BL83" s="135"/>
      <c r="BM83" s="135"/>
      <c r="BN83" s="135"/>
      <c r="BO83" s="135"/>
      <c r="BP83" s="135"/>
      <c r="BQ83" s="135"/>
      <c r="BR83" s="135"/>
      <c r="BS83" s="135"/>
      <c r="BT83" s="135"/>
      <c r="BU83" s="135"/>
      <c r="BV83" s="135"/>
      <c r="BW83" s="135"/>
      <c r="BX83" s="135"/>
      <c r="BY83" s="135"/>
      <c r="BZ83" s="135"/>
      <c r="CA83" s="135"/>
      <c r="CB83" s="135"/>
      <c r="CC83" s="135"/>
      <c r="CD83" s="135"/>
      <c r="CE83" s="135"/>
      <c r="CF83" s="135"/>
      <c r="CG83" s="135"/>
      <c r="CH83" s="135"/>
      <c r="CI83" s="135"/>
      <c r="CJ83" s="135"/>
      <c r="CK83" s="135"/>
      <c r="CL83" s="135"/>
      <c r="CM83" s="135"/>
      <c r="CN83" s="135"/>
      <c r="CO83" s="135"/>
      <c r="CP83" s="135"/>
      <c r="CQ83" s="135"/>
      <c r="CR83" s="135"/>
      <c r="CS83" s="135"/>
      <c r="CT83" s="135"/>
      <c r="CU83" s="135"/>
      <c r="CV83" s="135"/>
      <c r="CW83" s="135"/>
      <c r="CX83" s="135"/>
      <c r="CY83" s="135"/>
      <c r="CZ83" s="135"/>
      <c r="DA83" s="135"/>
      <c r="DB83" s="135"/>
      <c r="DC83" s="135"/>
      <c r="DD83" s="135"/>
      <c r="DE83" s="135"/>
      <c r="DF83" s="135"/>
      <c r="DG83" s="135"/>
      <c r="DH83" s="135"/>
      <c r="DI83" s="135"/>
      <c r="DJ83" s="135"/>
      <c r="DK83" s="135"/>
      <c r="DL83" s="135"/>
      <c r="DM83" s="135"/>
      <c r="DN83" s="135"/>
      <c r="DO83" s="135"/>
      <c r="DP83" s="135"/>
      <c r="DQ83" s="135"/>
      <c r="DR83" s="135"/>
      <c r="DS83" s="135"/>
      <c r="DT83" s="135"/>
      <c r="DU83" s="135"/>
      <c r="DV83" s="135"/>
      <c r="DW83" s="135"/>
      <c r="DX83" s="135"/>
      <c r="DY83" s="135"/>
      <c r="DZ83" s="135"/>
      <c r="EA83" s="135"/>
      <c r="EB83" s="135"/>
      <c r="EC83" s="135"/>
      <c r="ED83" s="135"/>
      <c r="EE83" s="135"/>
      <c r="EF83" s="135"/>
      <c r="EG83" s="135"/>
      <c r="EH83" s="135"/>
      <c r="EI83" s="135"/>
      <c r="EJ83" s="135"/>
      <c r="EK83" s="135"/>
      <c r="EL83" s="135"/>
      <c r="EM83" s="135"/>
      <c r="EN83" s="135"/>
      <c r="EO83" s="135"/>
      <c r="EP83" s="135"/>
      <c r="EQ83" s="135"/>
      <c r="ER83" s="135"/>
      <c r="ES83" s="135"/>
      <c r="ET83" s="135"/>
      <c r="EU83" s="135"/>
      <c r="EV83" s="135"/>
      <c r="EW83" s="135"/>
      <c r="EX83" s="135"/>
      <c r="EY83" s="135"/>
      <c r="EZ83" s="135"/>
      <c r="FA83" s="135"/>
      <c r="FB83" s="135"/>
      <c r="FC83" s="135"/>
      <c r="FD83" s="135"/>
      <c r="FE83" s="135"/>
      <c r="FF83" s="135"/>
      <c r="FG83" s="135"/>
      <c r="FH83" s="135"/>
      <c r="FI83" s="135"/>
      <c r="FJ83" s="135"/>
      <c r="FK83" s="135"/>
      <c r="FL83" s="135"/>
      <c r="FM83" s="135"/>
      <c r="FN83" s="135"/>
      <c r="FO83" s="135"/>
      <c r="FP83" s="135"/>
      <c r="FQ83" s="135"/>
      <c r="FR83" s="135"/>
      <c r="FS83" s="135"/>
      <c r="FT83" s="135"/>
      <c r="FU83" s="135"/>
      <c r="FV83" s="135"/>
      <c r="FW83" s="135"/>
      <c r="FX83" s="135"/>
      <c r="FY83" s="135"/>
      <c r="FZ83" s="135"/>
      <c r="GA83" s="135"/>
      <c r="GB83" s="135"/>
      <c r="GC83" s="135"/>
      <c r="GD83" s="135"/>
      <c r="GE83" s="135"/>
      <c r="GF83" s="135"/>
      <c r="GG83" s="135"/>
      <c r="GH83" s="135"/>
      <c r="GI83" s="135"/>
      <c r="GJ83" s="135"/>
      <c r="GK83" s="135"/>
      <c r="GL83" s="135"/>
      <c r="GM83" s="135"/>
      <c r="GN83" s="135"/>
      <c r="GO83" s="135"/>
      <c r="GP83" s="135"/>
      <c r="GQ83" s="135"/>
      <c r="GR83" s="135"/>
      <c r="GS83" s="135"/>
      <c r="GT83" s="135"/>
      <c r="GU83" s="135"/>
      <c r="GV83" s="135"/>
      <c r="GW83" s="135"/>
      <c r="GX83" s="135"/>
      <c r="GY83" s="135"/>
      <c r="GZ83" s="135"/>
      <c r="HA83" s="135"/>
      <c r="HB83" s="135"/>
      <c r="HC83" s="135"/>
      <c r="HD83" s="135"/>
      <c r="HE83" s="135"/>
      <c r="HF83" s="135"/>
      <c r="HG83" s="135"/>
      <c r="HH83" s="135"/>
      <c r="HI83" s="135"/>
      <c r="HJ83" s="135"/>
      <c r="HK83" s="135"/>
      <c r="HL83" s="135"/>
      <c r="HM83" s="135"/>
      <c r="HN83" s="135"/>
      <c r="HO83" s="135"/>
      <c r="HP83" s="135"/>
      <c r="HQ83" s="135"/>
      <c r="HR83" s="135"/>
      <c r="HS83" s="135"/>
      <c r="HT83" s="135"/>
      <c r="HU83" s="135"/>
      <c r="HV83" s="135"/>
      <c r="HW83" s="135"/>
      <c r="HX83" s="135"/>
      <c r="HY83" s="135"/>
      <c r="HZ83" s="135"/>
      <c r="IA83" s="135"/>
      <c r="IB83" s="135"/>
      <c r="IC83" s="135"/>
      <c r="ID83" s="135"/>
      <c r="IE83" s="135"/>
      <c r="IF83" s="135"/>
      <c r="IG83" s="135"/>
      <c r="IH83" s="135"/>
      <c r="II83" s="135"/>
      <c r="IJ83" s="135"/>
      <c r="IK83" s="135"/>
      <c r="IL83" s="135"/>
      <c r="IM83" s="135"/>
      <c r="IN83" s="135"/>
      <c r="IO83" s="135"/>
    </row>
    <row r="84" spans="1:249" ht="47.25" x14ac:dyDescent="0.25">
      <c r="A84" s="114" t="s">
        <v>1117</v>
      </c>
      <c r="B84" s="117" t="s">
        <v>1116</v>
      </c>
      <c r="C84" s="116">
        <v>210.4</v>
      </c>
      <c r="D84" s="136"/>
      <c r="E84" s="137"/>
      <c r="F84" s="136"/>
      <c r="G84" s="137"/>
      <c r="H84" s="136"/>
      <c r="I84" s="137"/>
      <c r="J84" s="136"/>
      <c r="K84" s="137"/>
      <c r="L84" s="136"/>
      <c r="M84" s="137"/>
      <c r="N84" s="136"/>
      <c r="O84" s="137"/>
      <c r="P84" s="136"/>
      <c r="Q84" s="137"/>
      <c r="R84" s="136"/>
      <c r="S84" s="137"/>
      <c r="T84" s="136"/>
      <c r="U84" s="137"/>
      <c r="V84" s="136"/>
      <c r="W84" s="137"/>
      <c r="X84" s="136"/>
      <c r="Y84" s="137"/>
      <c r="Z84" s="136"/>
      <c r="AA84" s="137"/>
      <c r="AB84" s="136"/>
      <c r="AC84" s="137"/>
      <c r="AD84" s="136"/>
      <c r="AE84" s="137"/>
      <c r="AF84" s="136"/>
      <c r="AG84" s="137"/>
      <c r="AH84" s="136"/>
      <c r="AI84" s="137"/>
      <c r="AJ84" s="136"/>
      <c r="AK84" s="137"/>
      <c r="AL84" s="136"/>
      <c r="AM84" s="137"/>
      <c r="AN84" s="136"/>
      <c r="AO84" s="137"/>
      <c r="AP84" s="136"/>
      <c r="AQ84" s="137"/>
      <c r="AR84" s="136"/>
      <c r="AS84" s="137"/>
      <c r="AT84" s="136"/>
      <c r="AU84" s="137"/>
      <c r="AV84" s="136"/>
      <c r="AW84" s="137"/>
      <c r="AX84" s="136"/>
      <c r="AY84" s="137"/>
      <c r="AZ84" s="136"/>
      <c r="BA84" s="137"/>
      <c r="BB84" s="136"/>
      <c r="BC84" s="137"/>
      <c r="BD84" s="136"/>
      <c r="BE84" s="137"/>
      <c r="BF84" s="136"/>
      <c r="BG84" s="137"/>
      <c r="BH84" s="136"/>
      <c r="BI84" s="137"/>
      <c r="BJ84" s="136"/>
      <c r="BK84" s="137"/>
      <c r="BL84" s="136"/>
      <c r="BM84" s="137"/>
      <c r="BN84" s="136"/>
      <c r="BO84" s="137"/>
      <c r="BP84" s="136"/>
      <c r="BQ84" s="137"/>
      <c r="BR84" s="136"/>
      <c r="BS84" s="137"/>
      <c r="BT84" s="136"/>
      <c r="BU84" s="137"/>
      <c r="BV84" s="136"/>
      <c r="BW84" s="137"/>
      <c r="BX84" s="136"/>
      <c r="BY84" s="137"/>
      <c r="BZ84" s="136"/>
      <c r="CA84" s="137"/>
      <c r="CB84" s="136"/>
      <c r="CC84" s="137"/>
      <c r="CD84" s="136"/>
      <c r="CE84" s="137"/>
      <c r="CF84" s="136"/>
      <c r="CG84" s="137"/>
      <c r="CH84" s="136"/>
      <c r="CI84" s="137"/>
      <c r="CJ84" s="136"/>
      <c r="CK84" s="137"/>
      <c r="CL84" s="136"/>
      <c r="CM84" s="137"/>
      <c r="CN84" s="136"/>
      <c r="CO84" s="137"/>
      <c r="CP84" s="136"/>
      <c r="CQ84" s="137"/>
      <c r="CR84" s="136"/>
      <c r="CS84" s="137"/>
      <c r="CT84" s="136"/>
      <c r="CU84" s="137"/>
      <c r="CV84" s="136"/>
      <c r="CW84" s="137"/>
      <c r="CX84" s="136"/>
      <c r="CY84" s="137"/>
      <c r="CZ84" s="136"/>
      <c r="DA84" s="137"/>
      <c r="DB84" s="136"/>
      <c r="DC84" s="137"/>
      <c r="DD84" s="136"/>
      <c r="DE84" s="137"/>
      <c r="DF84" s="136"/>
      <c r="DG84" s="137"/>
      <c r="DH84" s="136"/>
      <c r="DI84" s="137"/>
      <c r="DJ84" s="136"/>
      <c r="DK84" s="137"/>
      <c r="DL84" s="136"/>
      <c r="DM84" s="137"/>
      <c r="DN84" s="136"/>
      <c r="DO84" s="137"/>
      <c r="DP84" s="136"/>
      <c r="DQ84" s="137"/>
      <c r="DR84" s="136"/>
      <c r="DS84" s="137"/>
      <c r="DT84" s="136"/>
      <c r="DU84" s="137"/>
      <c r="DV84" s="136"/>
      <c r="DW84" s="137"/>
      <c r="DX84" s="136"/>
      <c r="DY84" s="137"/>
      <c r="DZ84" s="136"/>
      <c r="EA84" s="137"/>
      <c r="EB84" s="136"/>
      <c r="EC84" s="137"/>
      <c r="ED84" s="136"/>
      <c r="EE84" s="137"/>
      <c r="EF84" s="136"/>
      <c r="EG84" s="137"/>
      <c r="EH84" s="136"/>
      <c r="EI84" s="137"/>
      <c r="EJ84" s="136"/>
      <c r="EK84" s="137"/>
      <c r="EL84" s="136"/>
      <c r="EM84" s="137"/>
      <c r="EN84" s="136"/>
      <c r="EO84" s="137"/>
      <c r="EP84" s="136"/>
      <c r="EQ84" s="137"/>
      <c r="ER84" s="136"/>
      <c r="ES84" s="137"/>
      <c r="ET84" s="136"/>
      <c r="EU84" s="137"/>
      <c r="EV84" s="136"/>
      <c r="EW84" s="137"/>
      <c r="EX84" s="136"/>
      <c r="EY84" s="137"/>
      <c r="EZ84" s="136"/>
      <c r="FA84" s="137"/>
      <c r="FB84" s="136"/>
      <c r="FC84" s="137"/>
      <c r="FD84" s="136"/>
      <c r="FE84" s="137"/>
      <c r="FF84" s="136"/>
      <c r="FG84" s="137"/>
      <c r="FH84" s="136"/>
      <c r="FI84" s="137"/>
      <c r="FJ84" s="136"/>
      <c r="FK84" s="137"/>
      <c r="FL84" s="136"/>
      <c r="FM84" s="137"/>
      <c r="FN84" s="136"/>
      <c r="FO84" s="137"/>
      <c r="FP84" s="136"/>
      <c r="FQ84" s="137"/>
      <c r="FR84" s="136"/>
      <c r="FS84" s="137"/>
      <c r="FT84" s="136"/>
      <c r="FU84" s="137"/>
      <c r="FV84" s="136"/>
      <c r="FW84" s="137"/>
      <c r="FX84" s="136"/>
      <c r="FY84" s="137"/>
      <c r="FZ84" s="136"/>
      <c r="GA84" s="137"/>
      <c r="GB84" s="136"/>
      <c r="GC84" s="137"/>
      <c r="GD84" s="136"/>
      <c r="GE84" s="137"/>
      <c r="GF84" s="136"/>
      <c r="GG84" s="137"/>
      <c r="GH84" s="136"/>
      <c r="GI84" s="137"/>
      <c r="GJ84" s="136"/>
      <c r="GK84" s="137"/>
      <c r="GL84" s="136"/>
      <c r="GM84" s="137"/>
      <c r="GN84" s="136"/>
      <c r="GO84" s="137"/>
      <c r="GP84" s="136"/>
      <c r="GQ84" s="137"/>
      <c r="GR84" s="136"/>
      <c r="GS84" s="137"/>
      <c r="GT84" s="136"/>
      <c r="GU84" s="137"/>
      <c r="GV84" s="136"/>
      <c r="GW84" s="137"/>
      <c r="GX84" s="136"/>
      <c r="GY84" s="137"/>
      <c r="GZ84" s="136"/>
      <c r="HA84" s="137"/>
      <c r="HB84" s="136"/>
      <c r="HC84" s="137"/>
      <c r="HD84" s="136"/>
      <c r="HE84" s="137"/>
      <c r="HF84" s="136"/>
      <c r="HG84" s="137"/>
      <c r="HH84" s="136"/>
      <c r="HI84" s="137"/>
      <c r="HJ84" s="136"/>
      <c r="HK84" s="137"/>
      <c r="HL84" s="136"/>
      <c r="HM84" s="137"/>
      <c r="HN84" s="136"/>
      <c r="HO84" s="137"/>
      <c r="HP84" s="136"/>
      <c r="HQ84" s="137"/>
      <c r="HR84" s="136"/>
      <c r="HS84" s="137"/>
      <c r="HT84" s="136"/>
      <c r="HU84" s="137"/>
      <c r="HV84" s="136"/>
      <c r="HW84" s="137"/>
      <c r="HX84" s="136"/>
      <c r="HY84" s="137"/>
      <c r="HZ84" s="136"/>
      <c r="IA84" s="137"/>
      <c r="IB84" s="136"/>
      <c r="IC84" s="137"/>
      <c r="ID84" s="136"/>
      <c r="IE84" s="137"/>
      <c r="IF84" s="136"/>
      <c r="IG84" s="137"/>
      <c r="IH84" s="136"/>
      <c r="II84" s="137"/>
      <c r="IJ84" s="136"/>
      <c r="IK84" s="138"/>
      <c r="IL84" s="138"/>
      <c r="IM84" s="138"/>
      <c r="IN84" s="138"/>
      <c r="IO84" s="138"/>
    </row>
    <row r="85" spans="1:249" ht="31.5" x14ac:dyDescent="0.25">
      <c r="A85" s="114" t="s">
        <v>1119</v>
      </c>
      <c r="B85" s="117" t="s">
        <v>1118</v>
      </c>
      <c r="C85" s="116">
        <v>7.3</v>
      </c>
      <c r="D85" s="135"/>
      <c r="E85" s="135"/>
      <c r="F85" s="135"/>
      <c r="G85" s="135"/>
      <c r="H85" s="135"/>
      <c r="I85" s="135"/>
      <c r="J85" s="135"/>
      <c r="K85" s="135"/>
      <c r="L85" s="135"/>
      <c r="M85" s="135"/>
      <c r="N85" s="135"/>
      <c r="O85" s="135"/>
      <c r="P85" s="135"/>
      <c r="Q85" s="135"/>
      <c r="R85" s="135"/>
      <c r="S85" s="135"/>
      <c r="T85" s="135"/>
      <c r="U85" s="135"/>
      <c r="V85" s="135"/>
      <c r="W85" s="135"/>
      <c r="X85" s="135"/>
      <c r="Y85" s="135"/>
      <c r="Z85" s="135"/>
      <c r="AA85" s="135"/>
      <c r="AB85" s="135"/>
      <c r="AC85" s="135"/>
      <c r="AD85" s="135"/>
      <c r="AE85" s="135"/>
      <c r="AF85" s="135"/>
      <c r="AG85" s="135"/>
      <c r="AH85" s="135"/>
      <c r="AI85" s="135"/>
      <c r="AJ85" s="135"/>
      <c r="AK85" s="135"/>
      <c r="AL85" s="135"/>
      <c r="AM85" s="135"/>
      <c r="AN85" s="135"/>
      <c r="AO85" s="135"/>
      <c r="AP85" s="135"/>
      <c r="AQ85" s="135"/>
      <c r="AR85" s="135"/>
      <c r="AS85" s="135"/>
      <c r="AT85" s="135"/>
      <c r="AU85" s="135"/>
      <c r="AV85" s="135"/>
      <c r="AW85" s="135"/>
      <c r="AX85" s="135"/>
      <c r="AY85" s="135"/>
      <c r="AZ85" s="135"/>
      <c r="BA85" s="135"/>
      <c r="BB85" s="135"/>
      <c r="BC85" s="135"/>
      <c r="BD85" s="135"/>
      <c r="BE85" s="135"/>
      <c r="BF85" s="135"/>
      <c r="BG85" s="135"/>
      <c r="BH85" s="135"/>
      <c r="BI85" s="135"/>
      <c r="BJ85" s="135"/>
      <c r="BK85" s="135"/>
      <c r="BL85" s="135"/>
      <c r="BM85" s="135"/>
      <c r="BN85" s="135"/>
      <c r="BO85" s="135"/>
      <c r="BP85" s="135"/>
      <c r="BQ85" s="135"/>
      <c r="BR85" s="135"/>
      <c r="BS85" s="135"/>
      <c r="BT85" s="135"/>
      <c r="BU85" s="135"/>
      <c r="BV85" s="135"/>
      <c r="BW85" s="135"/>
      <c r="BX85" s="135"/>
      <c r="BY85" s="135"/>
      <c r="BZ85" s="135"/>
      <c r="CA85" s="135"/>
      <c r="CB85" s="135"/>
      <c r="CC85" s="135"/>
      <c r="CD85" s="135"/>
      <c r="CE85" s="135"/>
      <c r="CF85" s="135"/>
      <c r="CG85" s="135"/>
      <c r="CH85" s="135"/>
      <c r="CI85" s="135"/>
      <c r="CJ85" s="135"/>
      <c r="CK85" s="135"/>
      <c r="CL85" s="135"/>
      <c r="CM85" s="135"/>
      <c r="CN85" s="135"/>
      <c r="CO85" s="135"/>
      <c r="CP85" s="135"/>
      <c r="CQ85" s="135"/>
      <c r="CR85" s="135"/>
      <c r="CS85" s="135"/>
      <c r="CT85" s="135"/>
      <c r="CU85" s="135"/>
      <c r="CV85" s="135"/>
      <c r="CW85" s="135"/>
      <c r="CX85" s="135"/>
      <c r="CY85" s="135"/>
      <c r="CZ85" s="135"/>
      <c r="DA85" s="135"/>
      <c r="DB85" s="135"/>
      <c r="DC85" s="135"/>
      <c r="DD85" s="135"/>
      <c r="DE85" s="135"/>
      <c r="DF85" s="135"/>
      <c r="DG85" s="135"/>
      <c r="DH85" s="135"/>
      <c r="DI85" s="135"/>
      <c r="DJ85" s="135"/>
      <c r="DK85" s="135"/>
      <c r="DL85" s="135"/>
      <c r="DM85" s="135"/>
      <c r="DN85" s="135"/>
      <c r="DO85" s="135"/>
      <c r="DP85" s="135"/>
      <c r="DQ85" s="135"/>
      <c r="DR85" s="135"/>
      <c r="DS85" s="135"/>
      <c r="DT85" s="135"/>
      <c r="DU85" s="135"/>
      <c r="DV85" s="135"/>
      <c r="DW85" s="135"/>
      <c r="DX85" s="135"/>
      <c r="DY85" s="135"/>
      <c r="DZ85" s="135"/>
      <c r="EA85" s="135"/>
      <c r="EB85" s="135"/>
      <c r="EC85" s="135"/>
      <c r="ED85" s="135"/>
      <c r="EE85" s="135"/>
      <c r="EF85" s="135"/>
      <c r="EG85" s="135"/>
      <c r="EH85" s="135"/>
      <c r="EI85" s="135"/>
      <c r="EJ85" s="135"/>
      <c r="EK85" s="135"/>
      <c r="EL85" s="135"/>
      <c r="EM85" s="135"/>
      <c r="EN85" s="135"/>
      <c r="EO85" s="135"/>
      <c r="EP85" s="135"/>
      <c r="EQ85" s="135"/>
      <c r="ER85" s="135"/>
      <c r="ES85" s="135"/>
      <c r="ET85" s="135"/>
      <c r="EU85" s="135"/>
      <c r="EV85" s="135"/>
      <c r="EW85" s="135"/>
      <c r="EX85" s="135"/>
      <c r="EY85" s="135"/>
      <c r="EZ85" s="135"/>
      <c r="FA85" s="135"/>
      <c r="FB85" s="135"/>
      <c r="FC85" s="135"/>
      <c r="FD85" s="135"/>
      <c r="FE85" s="135"/>
      <c r="FF85" s="135"/>
      <c r="FG85" s="135"/>
      <c r="FH85" s="135"/>
      <c r="FI85" s="135"/>
      <c r="FJ85" s="135"/>
      <c r="FK85" s="135"/>
      <c r="FL85" s="135"/>
      <c r="FM85" s="135"/>
      <c r="FN85" s="135"/>
      <c r="FO85" s="135"/>
      <c r="FP85" s="135"/>
      <c r="FQ85" s="135"/>
      <c r="FR85" s="135"/>
      <c r="FS85" s="135"/>
      <c r="FT85" s="135"/>
      <c r="FU85" s="135"/>
      <c r="FV85" s="135"/>
      <c r="FW85" s="135"/>
      <c r="FX85" s="135"/>
      <c r="FY85" s="135"/>
      <c r="FZ85" s="135"/>
      <c r="GA85" s="135"/>
      <c r="GB85" s="135"/>
      <c r="GC85" s="135"/>
      <c r="GD85" s="135"/>
      <c r="GE85" s="135"/>
      <c r="GF85" s="135"/>
      <c r="GG85" s="135"/>
      <c r="GH85" s="135"/>
      <c r="GI85" s="135"/>
      <c r="GJ85" s="135"/>
      <c r="GK85" s="135"/>
      <c r="GL85" s="135"/>
      <c r="GM85" s="135"/>
      <c r="GN85" s="135"/>
      <c r="GO85" s="135"/>
      <c r="GP85" s="135"/>
      <c r="GQ85" s="135"/>
      <c r="GR85" s="135"/>
      <c r="GS85" s="135"/>
      <c r="GT85" s="135"/>
      <c r="GU85" s="135"/>
      <c r="GV85" s="135"/>
      <c r="GW85" s="135"/>
      <c r="GX85" s="135"/>
      <c r="GY85" s="135"/>
      <c r="GZ85" s="135"/>
      <c r="HA85" s="135"/>
      <c r="HB85" s="135"/>
      <c r="HC85" s="135"/>
      <c r="HD85" s="135"/>
      <c r="HE85" s="135"/>
      <c r="HF85" s="135"/>
      <c r="HG85" s="135"/>
      <c r="HH85" s="135"/>
      <c r="HI85" s="135"/>
      <c r="HJ85" s="135"/>
      <c r="HK85" s="135"/>
      <c r="HL85" s="135"/>
      <c r="HM85" s="135"/>
      <c r="HN85" s="135"/>
      <c r="HO85" s="135"/>
      <c r="HP85" s="135"/>
      <c r="HQ85" s="135"/>
      <c r="HR85" s="135"/>
      <c r="HS85" s="135"/>
      <c r="HT85" s="135"/>
      <c r="HU85" s="135"/>
      <c r="HV85" s="135"/>
      <c r="HW85" s="135"/>
      <c r="HX85" s="135"/>
      <c r="HY85" s="135"/>
      <c r="HZ85" s="135"/>
      <c r="IA85" s="135"/>
      <c r="IB85" s="135"/>
      <c r="IC85" s="135"/>
      <c r="ID85" s="135"/>
      <c r="IE85" s="135"/>
      <c r="IF85" s="135"/>
      <c r="IG85" s="135"/>
      <c r="IH85" s="135"/>
      <c r="II85" s="135"/>
      <c r="IJ85" s="135"/>
      <c r="IK85" s="135"/>
      <c r="IL85" s="135"/>
      <c r="IM85" s="135"/>
      <c r="IN85" s="135"/>
      <c r="IO85" s="135"/>
    </row>
    <row r="86" spans="1:249" ht="63" x14ac:dyDescent="0.25">
      <c r="A86" s="114" t="s">
        <v>1121</v>
      </c>
      <c r="B86" s="117" t="s">
        <v>1120</v>
      </c>
      <c r="C86" s="116">
        <v>84.9</v>
      </c>
      <c r="D86" s="138"/>
      <c r="E86" s="138"/>
      <c r="F86" s="138"/>
      <c r="G86" s="138"/>
      <c r="H86" s="138"/>
      <c r="I86" s="138"/>
      <c r="J86" s="138"/>
      <c r="K86" s="138"/>
      <c r="L86" s="138"/>
      <c r="M86" s="138"/>
      <c r="N86" s="138"/>
      <c r="O86" s="138"/>
      <c r="P86" s="138"/>
      <c r="Q86" s="138"/>
      <c r="R86" s="138"/>
      <c r="S86" s="138"/>
      <c r="T86" s="138"/>
      <c r="U86" s="138"/>
      <c r="V86" s="138"/>
      <c r="W86" s="138"/>
      <c r="X86" s="138"/>
      <c r="Y86" s="138"/>
      <c r="Z86" s="138"/>
      <c r="AA86" s="138"/>
      <c r="AB86" s="138"/>
      <c r="AC86" s="138"/>
      <c r="AD86" s="138"/>
      <c r="AE86" s="138"/>
      <c r="AF86" s="138"/>
      <c r="AG86" s="138"/>
      <c r="AH86" s="138"/>
      <c r="AI86" s="138"/>
      <c r="AJ86" s="138"/>
      <c r="AK86" s="138"/>
      <c r="AL86" s="138"/>
      <c r="AM86" s="138"/>
      <c r="AN86" s="138"/>
      <c r="AO86" s="138"/>
      <c r="AP86" s="138"/>
      <c r="AQ86" s="138"/>
      <c r="AR86" s="138"/>
      <c r="AS86" s="138"/>
      <c r="AT86" s="138"/>
      <c r="AU86" s="138"/>
      <c r="AV86" s="138"/>
      <c r="AW86" s="138"/>
      <c r="AX86" s="138"/>
      <c r="AY86" s="138"/>
      <c r="AZ86" s="138"/>
      <c r="BA86" s="138"/>
      <c r="BB86" s="138"/>
      <c r="BC86" s="138"/>
      <c r="BD86" s="138"/>
      <c r="BE86" s="138"/>
      <c r="BF86" s="138"/>
      <c r="BG86" s="138"/>
      <c r="BH86" s="138"/>
      <c r="BI86" s="138"/>
      <c r="BJ86" s="138"/>
      <c r="BK86" s="138"/>
      <c r="BL86" s="138"/>
      <c r="BM86" s="138"/>
      <c r="BN86" s="138"/>
      <c r="BO86" s="138"/>
      <c r="BP86" s="138"/>
      <c r="BQ86" s="138"/>
      <c r="BR86" s="138"/>
      <c r="BS86" s="138"/>
      <c r="BT86" s="138"/>
      <c r="BU86" s="138"/>
      <c r="BV86" s="138"/>
      <c r="BW86" s="138"/>
      <c r="BX86" s="138"/>
      <c r="BY86" s="138"/>
      <c r="BZ86" s="138"/>
      <c r="CA86" s="138"/>
      <c r="CB86" s="138"/>
      <c r="CC86" s="138"/>
      <c r="CD86" s="138"/>
      <c r="CE86" s="138"/>
      <c r="CF86" s="138"/>
      <c r="CG86" s="138"/>
      <c r="CH86" s="138"/>
      <c r="CI86" s="138"/>
      <c r="CJ86" s="138"/>
      <c r="CK86" s="138"/>
      <c r="CL86" s="138"/>
      <c r="CM86" s="138"/>
      <c r="CN86" s="138"/>
      <c r="CO86" s="138"/>
      <c r="CP86" s="138"/>
      <c r="CQ86" s="138"/>
      <c r="CR86" s="138"/>
      <c r="CS86" s="138"/>
      <c r="CT86" s="138"/>
      <c r="CU86" s="138"/>
      <c r="CV86" s="138"/>
      <c r="CW86" s="138"/>
      <c r="CX86" s="138"/>
      <c r="CY86" s="138"/>
      <c r="CZ86" s="138"/>
      <c r="DA86" s="138"/>
      <c r="DB86" s="138"/>
      <c r="DC86" s="138"/>
      <c r="DD86" s="138"/>
      <c r="DE86" s="138"/>
      <c r="DF86" s="138"/>
      <c r="DG86" s="138"/>
      <c r="DH86" s="138"/>
      <c r="DI86" s="138"/>
      <c r="DJ86" s="138"/>
      <c r="DK86" s="138"/>
      <c r="DL86" s="138"/>
      <c r="DM86" s="138"/>
      <c r="DN86" s="138"/>
      <c r="DO86" s="138"/>
      <c r="DP86" s="138"/>
      <c r="DQ86" s="138"/>
      <c r="DR86" s="138"/>
      <c r="DS86" s="138"/>
      <c r="DT86" s="138"/>
      <c r="DU86" s="138"/>
      <c r="DV86" s="138"/>
      <c r="DW86" s="138"/>
      <c r="DX86" s="138"/>
      <c r="DY86" s="138"/>
      <c r="DZ86" s="138"/>
      <c r="EA86" s="138"/>
      <c r="EB86" s="138"/>
      <c r="EC86" s="138"/>
      <c r="ED86" s="138"/>
      <c r="EE86" s="138"/>
      <c r="EF86" s="138"/>
      <c r="EG86" s="138"/>
      <c r="EH86" s="138"/>
      <c r="EI86" s="138"/>
      <c r="EJ86" s="138"/>
      <c r="EK86" s="138"/>
      <c r="EL86" s="138"/>
      <c r="EM86" s="138"/>
      <c r="EN86" s="138"/>
      <c r="EO86" s="138"/>
      <c r="EP86" s="138"/>
      <c r="EQ86" s="138"/>
      <c r="ER86" s="138"/>
      <c r="ES86" s="138"/>
      <c r="ET86" s="138"/>
      <c r="EU86" s="138"/>
      <c r="EV86" s="138"/>
      <c r="EW86" s="138"/>
      <c r="EX86" s="138"/>
      <c r="EY86" s="138"/>
      <c r="EZ86" s="138"/>
      <c r="FA86" s="138"/>
      <c r="FB86" s="138"/>
      <c r="FC86" s="138"/>
      <c r="FD86" s="138"/>
      <c r="FE86" s="138"/>
      <c r="FF86" s="138"/>
      <c r="FG86" s="138"/>
      <c r="FH86" s="138"/>
      <c r="FI86" s="138"/>
      <c r="FJ86" s="138"/>
      <c r="FK86" s="138"/>
      <c r="FL86" s="138"/>
      <c r="FM86" s="138"/>
      <c r="FN86" s="138"/>
      <c r="FO86" s="138"/>
      <c r="FP86" s="138"/>
      <c r="FQ86" s="138"/>
      <c r="FR86" s="138"/>
      <c r="FS86" s="138"/>
      <c r="FT86" s="138"/>
      <c r="FU86" s="138"/>
      <c r="FV86" s="138"/>
      <c r="FW86" s="138"/>
      <c r="FX86" s="138"/>
      <c r="FY86" s="138"/>
      <c r="FZ86" s="138"/>
      <c r="GA86" s="138"/>
      <c r="GB86" s="138"/>
      <c r="GC86" s="138"/>
      <c r="GD86" s="138"/>
      <c r="GE86" s="138"/>
      <c r="GF86" s="138"/>
      <c r="GG86" s="138"/>
      <c r="GH86" s="138"/>
      <c r="GI86" s="138"/>
      <c r="GJ86" s="138"/>
      <c r="GK86" s="138"/>
      <c r="GL86" s="138"/>
      <c r="GM86" s="138"/>
      <c r="GN86" s="138"/>
      <c r="GO86" s="138"/>
      <c r="GP86" s="138"/>
      <c r="GQ86" s="138"/>
      <c r="GR86" s="138"/>
      <c r="GS86" s="138"/>
      <c r="GT86" s="138"/>
      <c r="GU86" s="138"/>
      <c r="GV86" s="138"/>
      <c r="GW86" s="138"/>
      <c r="GX86" s="138"/>
      <c r="GY86" s="138"/>
      <c r="GZ86" s="138"/>
      <c r="HA86" s="138"/>
      <c r="HB86" s="138"/>
      <c r="HC86" s="138"/>
      <c r="HD86" s="138"/>
      <c r="HE86" s="138"/>
      <c r="HF86" s="138"/>
      <c r="HG86" s="138"/>
      <c r="HH86" s="138"/>
      <c r="HI86" s="138"/>
      <c r="HJ86" s="138"/>
      <c r="HK86" s="138"/>
      <c r="HL86" s="138"/>
      <c r="HM86" s="138"/>
      <c r="HN86" s="138"/>
      <c r="HO86" s="138"/>
      <c r="HP86" s="138"/>
      <c r="HQ86" s="138"/>
      <c r="HR86" s="138"/>
      <c r="HS86" s="138"/>
      <c r="HT86" s="138"/>
      <c r="HU86" s="138"/>
      <c r="HV86" s="138"/>
      <c r="HW86" s="138"/>
      <c r="HX86" s="138"/>
      <c r="HY86" s="138"/>
      <c r="HZ86" s="138"/>
      <c r="IA86" s="138"/>
      <c r="IB86" s="138"/>
      <c r="IC86" s="138"/>
      <c r="ID86" s="138"/>
      <c r="IE86" s="138"/>
      <c r="IF86" s="138"/>
      <c r="IG86" s="138"/>
      <c r="IH86" s="138"/>
      <c r="II86" s="138"/>
      <c r="IJ86" s="138"/>
      <c r="IK86" s="138"/>
      <c r="IL86" s="138"/>
      <c r="IM86" s="138"/>
      <c r="IN86" s="138"/>
      <c r="IO86" s="138"/>
    </row>
    <row r="87" spans="1:249" ht="78.75" x14ac:dyDescent="0.25">
      <c r="A87" s="114" t="s">
        <v>1123</v>
      </c>
      <c r="B87" s="150" t="s">
        <v>1122</v>
      </c>
      <c r="C87" s="116">
        <v>10113.200000000001</v>
      </c>
      <c r="D87" s="136"/>
      <c r="E87" s="137"/>
      <c r="F87" s="136"/>
      <c r="G87" s="137"/>
      <c r="H87" s="136"/>
      <c r="I87" s="137"/>
      <c r="J87" s="136"/>
      <c r="K87" s="137"/>
      <c r="L87" s="136"/>
      <c r="M87" s="137"/>
      <c r="N87" s="136"/>
      <c r="O87" s="137"/>
      <c r="P87" s="136"/>
      <c r="Q87" s="137"/>
      <c r="R87" s="136"/>
      <c r="S87" s="137"/>
      <c r="T87" s="136"/>
      <c r="U87" s="137"/>
      <c r="V87" s="136"/>
      <c r="W87" s="137"/>
      <c r="X87" s="136"/>
      <c r="Y87" s="137"/>
      <c r="Z87" s="136"/>
      <c r="AA87" s="137"/>
      <c r="AB87" s="136"/>
      <c r="AC87" s="137"/>
      <c r="AD87" s="136"/>
      <c r="AE87" s="137"/>
      <c r="AF87" s="136"/>
      <c r="AG87" s="137"/>
      <c r="AH87" s="136"/>
      <c r="AI87" s="137"/>
      <c r="AJ87" s="136"/>
      <c r="AK87" s="137"/>
      <c r="AL87" s="136"/>
      <c r="AM87" s="137"/>
      <c r="AN87" s="136"/>
      <c r="AO87" s="137"/>
      <c r="AP87" s="136"/>
      <c r="AQ87" s="137"/>
      <c r="AR87" s="136"/>
      <c r="AS87" s="137"/>
      <c r="AT87" s="136"/>
      <c r="AU87" s="137"/>
      <c r="AV87" s="136"/>
      <c r="AW87" s="137"/>
      <c r="AX87" s="136"/>
      <c r="AY87" s="137"/>
      <c r="AZ87" s="136"/>
      <c r="BA87" s="137"/>
      <c r="BB87" s="136"/>
      <c r="BC87" s="137"/>
      <c r="BD87" s="136"/>
      <c r="BE87" s="137"/>
      <c r="BF87" s="136"/>
      <c r="BG87" s="137"/>
      <c r="BH87" s="136"/>
      <c r="BI87" s="137"/>
      <c r="BJ87" s="136"/>
      <c r="BK87" s="137"/>
      <c r="BL87" s="136"/>
      <c r="BM87" s="137"/>
      <c r="BN87" s="136"/>
      <c r="BO87" s="137"/>
      <c r="BP87" s="136"/>
      <c r="BQ87" s="137"/>
      <c r="BR87" s="136"/>
      <c r="BS87" s="137"/>
      <c r="BT87" s="136"/>
      <c r="BU87" s="137"/>
      <c r="BV87" s="136"/>
      <c r="BW87" s="137"/>
      <c r="BX87" s="136"/>
      <c r="BY87" s="137"/>
      <c r="BZ87" s="136"/>
      <c r="CA87" s="137"/>
      <c r="CB87" s="136"/>
      <c r="CC87" s="137"/>
      <c r="CD87" s="136"/>
      <c r="CE87" s="137"/>
      <c r="CF87" s="136"/>
      <c r="CG87" s="137"/>
      <c r="CH87" s="136"/>
      <c r="CI87" s="137"/>
      <c r="CJ87" s="136"/>
      <c r="CK87" s="137"/>
      <c r="CL87" s="136"/>
      <c r="CM87" s="137"/>
      <c r="CN87" s="136"/>
      <c r="CO87" s="137"/>
      <c r="CP87" s="136"/>
      <c r="CQ87" s="137"/>
      <c r="CR87" s="136"/>
      <c r="CS87" s="137"/>
      <c r="CT87" s="136"/>
      <c r="CU87" s="137"/>
      <c r="CV87" s="136"/>
      <c r="CW87" s="137"/>
      <c r="CX87" s="136"/>
      <c r="CY87" s="137"/>
      <c r="CZ87" s="136"/>
      <c r="DA87" s="137"/>
      <c r="DB87" s="136"/>
      <c r="DC87" s="137"/>
      <c r="DD87" s="136"/>
      <c r="DE87" s="137"/>
      <c r="DF87" s="136"/>
      <c r="DG87" s="137"/>
      <c r="DH87" s="136"/>
      <c r="DI87" s="137"/>
      <c r="DJ87" s="136"/>
      <c r="DK87" s="137"/>
      <c r="DL87" s="136"/>
      <c r="DM87" s="137"/>
      <c r="DN87" s="136"/>
      <c r="DO87" s="137"/>
      <c r="DP87" s="136"/>
      <c r="DQ87" s="137"/>
      <c r="DR87" s="136"/>
      <c r="DS87" s="137"/>
      <c r="DT87" s="136"/>
      <c r="DU87" s="137"/>
      <c r="DV87" s="136"/>
      <c r="DW87" s="137"/>
      <c r="DX87" s="136"/>
      <c r="DY87" s="137"/>
      <c r="DZ87" s="136"/>
      <c r="EA87" s="137"/>
      <c r="EB87" s="136"/>
      <c r="EC87" s="137"/>
      <c r="ED87" s="136"/>
      <c r="EE87" s="137"/>
      <c r="EF87" s="136"/>
      <c r="EG87" s="137"/>
      <c r="EH87" s="136"/>
      <c r="EI87" s="137"/>
      <c r="EJ87" s="136"/>
      <c r="EK87" s="137"/>
      <c r="EL87" s="136"/>
      <c r="EM87" s="137"/>
      <c r="EN87" s="136"/>
      <c r="EO87" s="137"/>
      <c r="EP87" s="136"/>
      <c r="EQ87" s="137"/>
      <c r="ER87" s="136"/>
      <c r="ES87" s="137"/>
      <c r="ET87" s="136"/>
      <c r="EU87" s="137"/>
      <c r="EV87" s="136"/>
      <c r="EW87" s="137"/>
      <c r="EX87" s="136"/>
      <c r="EY87" s="137"/>
      <c r="EZ87" s="136"/>
      <c r="FA87" s="137"/>
      <c r="FB87" s="136"/>
      <c r="FC87" s="137"/>
      <c r="FD87" s="136"/>
      <c r="FE87" s="137"/>
      <c r="FF87" s="136"/>
      <c r="FG87" s="137"/>
      <c r="FH87" s="136"/>
      <c r="FI87" s="137"/>
      <c r="FJ87" s="136"/>
      <c r="FK87" s="137"/>
      <c r="FL87" s="136"/>
      <c r="FM87" s="137"/>
      <c r="FN87" s="136"/>
      <c r="FO87" s="137"/>
      <c r="FP87" s="136"/>
      <c r="FQ87" s="137"/>
      <c r="FR87" s="136"/>
      <c r="FS87" s="137"/>
      <c r="FT87" s="136"/>
      <c r="FU87" s="137"/>
      <c r="FV87" s="136"/>
      <c r="FW87" s="137"/>
      <c r="FX87" s="136"/>
      <c r="FY87" s="137"/>
      <c r="FZ87" s="136"/>
      <c r="GA87" s="137"/>
      <c r="GB87" s="136"/>
      <c r="GC87" s="137"/>
      <c r="GD87" s="136"/>
      <c r="GE87" s="137"/>
      <c r="GF87" s="136"/>
      <c r="GG87" s="137"/>
      <c r="GH87" s="136"/>
      <c r="GI87" s="137"/>
      <c r="GJ87" s="136"/>
      <c r="GK87" s="137"/>
      <c r="GL87" s="136"/>
      <c r="GM87" s="137"/>
      <c r="GN87" s="136"/>
      <c r="GO87" s="137"/>
      <c r="GP87" s="136"/>
      <c r="GQ87" s="137"/>
      <c r="GR87" s="136"/>
      <c r="GS87" s="137"/>
      <c r="GT87" s="136"/>
      <c r="GU87" s="137"/>
      <c r="GV87" s="136"/>
      <c r="GW87" s="137"/>
      <c r="GX87" s="136"/>
      <c r="GY87" s="137"/>
      <c r="GZ87" s="136"/>
      <c r="HA87" s="137"/>
      <c r="HB87" s="136"/>
      <c r="HC87" s="137"/>
      <c r="HD87" s="136"/>
      <c r="HE87" s="137"/>
      <c r="HF87" s="136"/>
      <c r="HG87" s="137"/>
      <c r="HH87" s="136"/>
      <c r="HI87" s="137"/>
      <c r="HJ87" s="136"/>
      <c r="HK87" s="137"/>
      <c r="HL87" s="136"/>
      <c r="HM87" s="137"/>
      <c r="HN87" s="136"/>
      <c r="HO87" s="137"/>
      <c r="HP87" s="136"/>
      <c r="HQ87" s="137"/>
      <c r="HR87" s="136"/>
      <c r="HS87" s="137"/>
      <c r="HT87" s="136"/>
      <c r="HU87" s="137"/>
      <c r="HV87" s="136"/>
      <c r="HW87" s="137"/>
      <c r="HX87" s="136"/>
      <c r="HY87" s="137"/>
      <c r="HZ87" s="136"/>
      <c r="IA87" s="137"/>
      <c r="IB87" s="136"/>
      <c r="IC87" s="137"/>
      <c r="ID87" s="136"/>
      <c r="IE87" s="137"/>
      <c r="IF87" s="136"/>
      <c r="IG87" s="137"/>
      <c r="IH87" s="136"/>
      <c r="II87" s="137"/>
      <c r="IJ87" s="136"/>
      <c r="IK87" s="138"/>
      <c r="IL87" s="138"/>
      <c r="IM87" s="138"/>
      <c r="IN87" s="138"/>
      <c r="IO87" s="138"/>
    </row>
    <row r="88" spans="1:249" ht="94.5" x14ac:dyDescent="0.25">
      <c r="A88" s="114" t="s">
        <v>1125</v>
      </c>
      <c r="B88" s="117" t="s">
        <v>1124</v>
      </c>
      <c r="C88" s="116">
        <v>156.5</v>
      </c>
      <c r="D88" s="136"/>
      <c r="E88" s="137"/>
      <c r="F88" s="136"/>
      <c r="G88" s="137"/>
      <c r="H88" s="136"/>
      <c r="I88" s="137"/>
      <c r="J88" s="136"/>
      <c r="K88" s="137"/>
      <c r="L88" s="136"/>
      <c r="M88" s="137"/>
      <c r="N88" s="136"/>
      <c r="O88" s="137"/>
      <c r="P88" s="136"/>
      <c r="Q88" s="137"/>
      <c r="R88" s="136"/>
      <c r="S88" s="137"/>
      <c r="T88" s="136"/>
      <c r="U88" s="137"/>
      <c r="V88" s="136"/>
      <c r="W88" s="137"/>
      <c r="X88" s="136"/>
      <c r="Y88" s="137"/>
      <c r="Z88" s="136"/>
      <c r="AA88" s="137"/>
      <c r="AB88" s="136"/>
      <c r="AC88" s="137"/>
      <c r="AD88" s="136"/>
      <c r="AE88" s="137"/>
      <c r="AF88" s="136"/>
      <c r="AG88" s="137"/>
      <c r="AH88" s="136"/>
      <c r="AI88" s="137"/>
      <c r="AJ88" s="136"/>
      <c r="AK88" s="137"/>
      <c r="AL88" s="136"/>
      <c r="AM88" s="137"/>
      <c r="AN88" s="136"/>
      <c r="AO88" s="137"/>
      <c r="AP88" s="136"/>
      <c r="AQ88" s="137"/>
      <c r="AR88" s="136"/>
      <c r="AS88" s="137"/>
      <c r="AT88" s="136"/>
      <c r="AU88" s="137"/>
      <c r="AV88" s="136"/>
      <c r="AW88" s="137"/>
      <c r="AX88" s="136"/>
      <c r="AY88" s="137"/>
      <c r="AZ88" s="136"/>
      <c r="BA88" s="137"/>
      <c r="BB88" s="136"/>
      <c r="BC88" s="137"/>
      <c r="BD88" s="136"/>
      <c r="BE88" s="137"/>
      <c r="BF88" s="136"/>
      <c r="BG88" s="137"/>
      <c r="BH88" s="136"/>
      <c r="BI88" s="137"/>
      <c r="BJ88" s="136"/>
      <c r="BK88" s="137"/>
      <c r="BL88" s="136"/>
      <c r="BM88" s="137"/>
      <c r="BN88" s="136"/>
      <c r="BO88" s="137"/>
      <c r="BP88" s="136"/>
      <c r="BQ88" s="137"/>
      <c r="BR88" s="136"/>
      <c r="BS88" s="137"/>
      <c r="BT88" s="136"/>
      <c r="BU88" s="137"/>
      <c r="BV88" s="136"/>
      <c r="BW88" s="137"/>
      <c r="BX88" s="136"/>
      <c r="BY88" s="137"/>
      <c r="BZ88" s="136"/>
      <c r="CA88" s="137"/>
      <c r="CB88" s="136"/>
      <c r="CC88" s="137"/>
      <c r="CD88" s="136"/>
      <c r="CE88" s="137"/>
      <c r="CF88" s="136"/>
      <c r="CG88" s="137"/>
      <c r="CH88" s="136"/>
      <c r="CI88" s="137"/>
      <c r="CJ88" s="136"/>
      <c r="CK88" s="137"/>
      <c r="CL88" s="136"/>
      <c r="CM88" s="137"/>
      <c r="CN88" s="136"/>
      <c r="CO88" s="137"/>
      <c r="CP88" s="136"/>
      <c r="CQ88" s="137"/>
      <c r="CR88" s="136"/>
      <c r="CS88" s="137"/>
      <c r="CT88" s="136"/>
      <c r="CU88" s="137"/>
      <c r="CV88" s="136"/>
      <c r="CW88" s="137"/>
      <c r="CX88" s="136"/>
      <c r="CY88" s="137"/>
      <c r="CZ88" s="136"/>
      <c r="DA88" s="137"/>
      <c r="DB88" s="136"/>
      <c r="DC88" s="137"/>
      <c r="DD88" s="136"/>
      <c r="DE88" s="137"/>
      <c r="DF88" s="136"/>
      <c r="DG88" s="137"/>
      <c r="DH88" s="136"/>
      <c r="DI88" s="137"/>
      <c r="DJ88" s="136"/>
      <c r="DK88" s="137"/>
      <c r="DL88" s="136"/>
      <c r="DM88" s="137"/>
      <c r="DN88" s="136"/>
      <c r="DO88" s="137"/>
      <c r="DP88" s="136"/>
      <c r="DQ88" s="137"/>
      <c r="DR88" s="136"/>
      <c r="DS88" s="137"/>
      <c r="DT88" s="136"/>
      <c r="DU88" s="137"/>
      <c r="DV88" s="136"/>
      <c r="DW88" s="137"/>
      <c r="DX88" s="136"/>
      <c r="DY88" s="137"/>
      <c r="DZ88" s="136"/>
      <c r="EA88" s="137"/>
      <c r="EB88" s="136"/>
      <c r="EC88" s="137"/>
      <c r="ED88" s="136"/>
      <c r="EE88" s="137"/>
      <c r="EF88" s="136"/>
      <c r="EG88" s="137"/>
      <c r="EH88" s="136"/>
      <c r="EI88" s="137"/>
      <c r="EJ88" s="136"/>
      <c r="EK88" s="137"/>
      <c r="EL88" s="136"/>
      <c r="EM88" s="137"/>
      <c r="EN88" s="136"/>
      <c r="EO88" s="137"/>
      <c r="EP88" s="136"/>
      <c r="EQ88" s="137"/>
      <c r="ER88" s="136"/>
      <c r="ES88" s="137"/>
      <c r="ET88" s="136"/>
      <c r="EU88" s="137"/>
      <c r="EV88" s="136"/>
      <c r="EW88" s="137"/>
      <c r="EX88" s="136"/>
      <c r="EY88" s="137"/>
      <c r="EZ88" s="136"/>
      <c r="FA88" s="137"/>
      <c r="FB88" s="136"/>
      <c r="FC88" s="137"/>
      <c r="FD88" s="136"/>
      <c r="FE88" s="137"/>
      <c r="FF88" s="136"/>
      <c r="FG88" s="137"/>
      <c r="FH88" s="136"/>
      <c r="FI88" s="137"/>
      <c r="FJ88" s="136"/>
      <c r="FK88" s="137"/>
      <c r="FL88" s="136"/>
      <c r="FM88" s="137"/>
      <c r="FN88" s="136"/>
      <c r="FO88" s="137"/>
      <c r="FP88" s="136"/>
      <c r="FQ88" s="137"/>
      <c r="FR88" s="136"/>
      <c r="FS88" s="137"/>
      <c r="FT88" s="136"/>
      <c r="FU88" s="137"/>
      <c r="FV88" s="136"/>
      <c r="FW88" s="137"/>
      <c r="FX88" s="136"/>
      <c r="FY88" s="137"/>
      <c r="FZ88" s="136"/>
      <c r="GA88" s="137"/>
      <c r="GB88" s="136"/>
      <c r="GC88" s="137"/>
      <c r="GD88" s="136"/>
      <c r="GE88" s="137"/>
      <c r="GF88" s="136"/>
      <c r="GG88" s="137"/>
      <c r="GH88" s="136"/>
      <c r="GI88" s="137"/>
      <c r="GJ88" s="136"/>
      <c r="GK88" s="137"/>
      <c r="GL88" s="136"/>
      <c r="GM88" s="137"/>
      <c r="GN88" s="136"/>
      <c r="GO88" s="137"/>
      <c r="GP88" s="136"/>
      <c r="GQ88" s="137"/>
      <c r="GR88" s="136"/>
      <c r="GS88" s="137"/>
      <c r="GT88" s="136"/>
      <c r="GU88" s="137"/>
      <c r="GV88" s="136"/>
      <c r="GW88" s="137"/>
      <c r="GX88" s="136"/>
      <c r="GY88" s="137"/>
      <c r="GZ88" s="136"/>
      <c r="HA88" s="137"/>
      <c r="HB88" s="136"/>
      <c r="HC88" s="137"/>
      <c r="HD88" s="136"/>
      <c r="HE88" s="137"/>
      <c r="HF88" s="136"/>
      <c r="HG88" s="137"/>
      <c r="HH88" s="136"/>
      <c r="HI88" s="137"/>
      <c r="HJ88" s="136"/>
      <c r="HK88" s="137"/>
      <c r="HL88" s="136"/>
      <c r="HM88" s="137"/>
      <c r="HN88" s="136"/>
      <c r="HO88" s="137"/>
      <c r="HP88" s="136"/>
      <c r="HQ88" s="137"/>
      <c r="HR88" s="136"/>
      <c r="HS88" s="137"/>
      <c r="HT88" s="136"/>
      <c r="HU88" s="137"/>
      <c r="HV88" s="136"/>
      <c r="HW88" s="137"/>
      <c r="HX88" s="136"/>
      <c r="HY88" s="137"/>
      <c r="HZ88" s="136"/>
      <c r="IA88" s="137"/>
      <c r="IB88" s="136"/>
      <c r="IC88" s="137"/>
      <c r="ID88" s="136"/>
      <c r="IE88" s="137"/>
      <c r="IF88" s="136"/>
      <c r="IG88" s="137"/>
      <c r="IH88" s="136"/>
      <c r="II88" s="137"/>
      <c r="IJ88" s="136"/>
      <c r="IK88" s="138"/>
      <c r="IL88" s="138"/>
      <c r="IM88" s="138"/>
      <c r="IN88" s="138"/>
      <c r="IO88" s="138"/>
    </row>
    <row r="89" spans="1:249" ht="110.25" x14ac:dyDescent="0.25">
      <c r="A89" s="114" t="s">
        <v>1127</v>
      </c>
      <c r="B89" s="117" t="s">
        <v>1126</v>
      </c>
      <c r="C89" s="116">
        <v>67.8</v>
      </c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112"/>
      <c r="AA89" s="112"/>
      <c r="AB89" s="112"/>
      <c r="AC89" s="112"/>
      <c r="AD89" s="112"/>
      <c r="AE89" s="112"/>
      <c r="AF89" s="112"/>
      <c r="AG89" s="112"/>
      <c r="AH89" s="112"/>
      <c r="AI89" s="112"/>
      <c r="AJ89" s="112"/>
      <c r="AK89" s="112"/>
      <c r="AL89" s="112"/>
      <c r="AM89" s="112"/>
      <c r="AN89" s="112"/>
      <c r="AO89" s="112"/>
      <c r="AP89" s="112"/>
      <c r="AQ89" s="112"/>
      <c r="AR89" s="112"/>
      <c r="AS89" s="112"/>
      <c r="AT89" s="112"/>
      <c r="AU89" s="112"/>
      <c r="AV89" s="112"/>
      <c r="AW89" s="112"/>
      <c r="AX89" s="112"/>
      <c r="AY89" s="112"/>
      <c r="AZ89" s="112"/>
      <c r="BA89" s="112"/>
      <c r="BB89" s="112"/>
      <c r="BC89" s="112"/>
      <c r="BD89" s="112"/>
      <c r="BE89" s="112"/>
      <c r="BF89" s="112"/>
      <c r="BG89" s="112"/>
      <c r="BH89" s="112"/>
      <c r="BI89" s="112"/>
      <c r="BJ89" s="112"/>
      <c r="BK89" s="112"/>
      <c r="BL89" s="112"/>
      <c r="BM89" s="112"/>
      <c r="BN89" s="112"/>
      <c r="BO89" s="112"/>
      <c r="BP89" s="112"/>
      <c r="BQ89" s="112"/>
      <c r="BR89" s="112"/>
      <c r="BS89" s="112"/>
      <c r="BT89" s="112"/>
      <c r="BU89" s="112"/>
      <c r="BV89" s="112"/>
      <c r="BW89" s="112"/>
      <c r="BX89" s="112"/>
      <c r="BY89" s="112"/>
      <c r="BZ89" s="112"/>
      <c r="CA89" s="112"/>
      <c r="CB89" s="112"/>
      <c r="CC89" s="112"/>
      <c r="CD89" s="112"/>
      <c r="CE89" s="112"/>
      <c r="CF89" s="112"/>
      <c r="CG89" s="112"/>
      <c r="CH89" s="112"/>
      <c r="CI89" s="112"/>
      <c r="CJ89" s="112"/>
      <c r="CK89" s="112"/>
      <c r="CL89" s="112"/>
      <c r="CM89" s="112"/>
      <c r="CN89" s="112"/>
      <c r="CO89" s="112"/>
      <c r="CP89" s="112"/>
      <c r="CQ89" s="112"/>
      <c r="CR89" s="112"/>
      <c r="CS89" s="112"/>
      <c r="CT89" s="112"/>
      <c r="CU89" s="112"/>
      <c r="CV89" s="112"/>
      <c r="CW89" s="112"/>
      <c r="CX89" s="112"/>
      <c r="CY89" s="112"/>
      <c r="CZ89" s="112"/>
      <c r="DA89" s="112"/>
      <c r="DB89" s="112"/>
      <c r="DC89" s="112"/>
      <c r="DD89" s="112"/>
      <c r="DE89" s="112"/>
      <c r="DF89" s="112"/>
      <c r="DG89" s="112"/>
      <c r="DH89" s="112"/>
      <c r="DI89" s="112"/>
      <c r="DJ89" s="112"/>
      <c r="DK89" s="112"/>
      <c r="DL89" s="112"/>
      <c r="DM89" s="112"/>
      <c r="DN89" s="112"/>
      <c r="DO89" s="112"/>
      <c r="DP89" s="112"/>
      <c r="DQ89" s="112"/>
      <c r="DR89" s="112"/>
      <c r="DS89" s="112"/>
      <c r="DT89" s="112"/>
      <c r="DU89" s="112"/>
      <c r="DV89" s="112"/>
      <c r="DW89" s="112"/>
      <c r="DX89" s="112"/>
      <c r="DY89" s="112"/>
      <c r="DZ89" s="112"/>
      <c r="EA89" s="112"/>
      <c r="EB89" s="112"/>
      <c r="EC89" s="112"/>
      <c r="ED89" s="112"/>
      <c r="EE89" s="112"/>
      <c r="EF89" s="112"/>
      <c r="EG89" s="112"/>
      <c r="EH89" s="112"/>
      <c r="EI89" s="112"/>
      <c r="EJ89" s="112"/>
      <c r="EK89" s="112"/>
      <c r="EL89" s="112"/>
      <c r="EM89" s="112"/>
      <c r="EN89" s="112"/>
      <c r="EO89" s="112"/>
      <c r="EP89" s="112"/>
      <c r="EQ89" s="112"/>
      <c r="ER89" s="112"/>
      <c r="ES89" s="112"/>
      <c r="ET89" s="112"/>
      <c r="EU89" s="112"/>
      <c r="EV89" s="112"/>
      <c r="EW89" s="112"/>
      <c r="EX89" s="112"/>
      <c r="EY89" s="112"/>
      <c r="EZ89" s="112"/>
      <c r="FA89" s="112"/>
      <c r="FB89" s="112"/>
      <c r="FC89" s="112"/>
      <c r="FD89" s="112"/>
      <c r="FE89" s="112"/>
      <c r="FF89" s="112"/>
      <c r="FG89" s="112"/>
      <c r="FH89" s="112"/>
      <c r="FI89" s="112"/>
      <c r="FJ89" s="112"/>
      <c r="FK89" s="112"/>
      <c r="FL89" s="112"/>
      <c r="FM89" s="112"/>
      <c r="FN89" s="112"/>
      <c r="FO89" s="112"/>
      <c r="FP89" s="112"/>
      <c r="FQ89" s="112"/>
      <c r="FR89" s="112"/>
      <c r="FS89" s="112"/>
      <c r="FT89" s="112"/>
      <c r="FU89" s="112"/>
      <c r="FV89" s="112"/>
      <c r="FW89" s="112"/>
      <c r="FX89" s="112"/>
      <c r="FY89" s="112"/>
      <c r="FZ89" s="112"/>
      <c r="GA89" s="112"/>
      <c r="GB89" s="112"/>
      <c r="GC89" s="112"/>
      <c r="GD89" s="112"/>
      <c r="GE89" s="112"/>
      <c r="GF89" s="112"/>
      <c r="GG89" s="112"/>
      <c r="GH89" s="112"/>
      <c r="GI89" s="112"/>
      <c r="GJ89" s="112"/>
      <c r="GK89" s="112"/>
      <c r="GL89" s="112"/>
      <c r="GM89" s="112"/>
      <c r="GN89" s="112"/>
      <c r="GO89" s="112"/>
      <c r="GP89" s="112"/>
      <c r="GQ89" s="112"/>
      <c r="GR89" s="112"/>
      <c r="GS89" s="112"/>
      <c r="GT89" s="112"/>
      <c r="GU89" s="112"/>
      <c r="GV89" s="112"/>
      <c r="GW89" s="112"/>
      <c r="GX89" s="112"/>
      <c r="GY89" s="112"/>
      <c r="GZ89" s="112"/>
      <c r="HA89" s="112"/>
      <c r="HB89" s="112"/>
      <c r="HC89" s="112"/>
      <c r="HD89" s="112"/>
      <c r="HE89" s="112"/>
      <c r="HF89" s="112"/>
      <c r="HG89" s="112"/>
      <c r="HH89" s="112"/>
      <c r="HI89" s="112"/>
      <c r="HJ89" s="112"/>
      <c r="HK89" s="112"/>
      <c r="HL89" s="112"/>
      <c r="HM89" s="112"/>
      <c r="HN89" s="112"/>
      <c r="HO89" s="112"/>
      <c r="HP89" s="112"/>
      <c r="HQ89" s="112"/>
      <c r="HR89" s="112"/>
      <c r="HS89" s="112"/>
      <c r="HT89" s="112"/>
      <c r="HU89" s="112"/>
      <c r="HV89" s="112"/>
      <c r="HW89" s="112"/>
      <c r="HX89" s="112"/>
      <c r="HY89" s="112"/>
      <c r="HZ89" s="112"/>
      <c r="IA89" s="112"/>
      <c r="IB89" s="112"/>
      <c r="IC89" s="112"/>
      <c r="ID89" s="112"/>
      <c r="IE89" s="112"/>
      <c r="IF89" s="112"/>
      <c r="IG89" s="112"/>
      <c r="IH89" s="112"/>
      <c r="II89" s="112"/>
      <c r="IJ89" s="123">
        <f>SUM(C89:II89)</f>
        <v>67.8</v>
      </c>
      <c r="IK89" s="112"/>
      <c r="IL89" s="112"/>
      <c r="IM89" s="112"/>
      <c r="IN89" s="112"/>
      <c r="IO89" s="112"/>
    </row>
    <row r="90" spans="1:249" x14ac:dyDescent="0.25">
      <c r="A90" s="127" t="s">
        <v>1130</v>
      </c>
      <c r="B90" s="150" t="s">
        <v>1129</v>
      </c>
      <c r="C90" s="116">
        <v>-41.1</v>
      </c>
      <c r="D90" s="135"/>
      <c r="E90" s="135"/>
      <c r="F90" s="135"/>
      <c r="G90" s="135"/>
      <c r="H90" s="135"/>
      <c r="I90" s="135"/>
      <c r="J90" s="135"/>
      <c r="K90" s="135"/>
      <c r="L90" s="135"/>
      <c r="M90" s="135"/>
      <c r="N90" s="135"/>
      <c r="O90" s="135"/>
      <c r="P90" s="135"/>
      <c r="Q90" s="135"/>
      <c r="R90" s="135"/>
      <c r="S90" s="135"/>
      <c r="T90" s="135"/>
      <c r="U90" s="135"/>
      <c r="V90" s="135"/>
      <c r="W90" s="135"/>
      <c r="X90" s="135"/>
      <c r="Y90" s="135"/>
      <c r="Z90" s="135"/>
      <c r="AA90" s="135"/>
      <c r="AB90" s="135"/>
      <c r="AC90" s="135"/>
      <c r="AD90" s="135"/>
      <c r="AE90" s="135"/>
      <c r="AF90" s="135"/>
      <c r="AG90" s="135"/>
      <c r="AH90" s="135"/>
      <c r="AI90" s="135"/>
      <c r="AJ90" s="135"/>
      <c r="AK90" s="135"/>
      <c r="AL90" s="135"/>
      <c r="AM90" s="135"/>
      <c r="AN90" s="135"/>
      <c r="AO90" s="135"/>
      <c r="AP90" s="135"/>
      <c r="AQ90" s="135"/>
      <c r="AR90" s="135"/>
      <c r="AS90" s="135"/>
      <c r="AT90" s="135"/>
      <c r="AU90" s="135"/>
      <c r="AV90" s="135"/>
      <c r="AW90" s="135"/>
      <c r="AX90" s="135"/>
      <c r="AY90" s="135"/>
      <c r="AZ90" s="135"/>
      <c r="BA90" s="135"/>
      <c r="BB90" s="135"/>
      <c r="BC90" s="135"/>
      <c r="BD90" s="135"/>
      <c r="BE90" s="135"/>
      <c r="BF90" s="135"/>
      <c r="BG90" s="135"/>
      <c r="BH90" s="135"/>
      <c r="BI90" s="135"/>
      <c r="BJ90" s="135"/>
      <c r="BK90" s="135"/>
      <c r="BL90" s="135"/>
      <c r="BM90" s="135"/>
      <c r="BN90" s="135"/>
      <c r="BO90" s="135"/>
      <c r="BP90" s="135"/>
      <c r="BQ90" s="135"/>
      <c r="BR90" s="135"/>
      <c r="BS90" s="135"/>
      <c r="BT90" s="135"/>
      <c r="BU90" s="135"/>
      <c r="BV90" s="135"/>
      <c r="BW90" s="135"/>
      <c r="BX90" s="135"/>
      <c r="BY90" s="135"/>
      <c r="BZ90" s="135"/>
      <c r="CA90" s="135"/>
      <c r="CB90" s="135"/>
      <c r="CC90" s="135"/>
      <c r="CD90" s="135"/>
      <c r="CE90" s="135"/>
      <c r="CF90" s="135"/>
      <c r="CG90" s="135"/>
      <c r="CH90" s="135"/>
      <c r="CI90" s="135"/>
      <c r="CJ90" s="135"/>
      <c r="CK90" s="135"/>
      <c r="CL90" s="135"/>
      <c r="CM90" s="135"/>
      <c r="CN90" s="135"/>
      <c r="CO90" s="135"/>
      <c r="CP90" s="135"/>
      <c r="CQ90" s="135"/>
      <c r="CR90" s="135"/>
      <c r="CS90" s="135"/>
      <c r="CT90" s="135"/>
      <c r="CU90" s="135"/>
      <c r="CV90" s="135"/>
      <c r="CW90" s="135"/>
      <c r="CX90" s="135"/>
      <c r="CY90" s="135"/>
      <c r="CZ90" s="135"/>
      <c r="DA90" s="135"/>
      <c r="DB90" s="135"/>
      <c r="DC90" s="135"/>
      <c r="DD90" s="135"/>
      <c r="DE90" s="135"/>
      <c r="DF90" s="135"/>
      <c r="DG90" s="135"/>
      <c r="DH90" s="135"/>
      <c r="DI90" s="135"/>
      <c r="DJ90" s="135"/>
      <c r="DK90" s="135"/>
      <c r="DL90" s="135"/>
      <c r="DM90" s="135"/>
      <c r="DN90" s="135"/>
      <c r="DO90" s="135"/>
      <c r="DP90" s="135"/>
      <c r="DQ90" s="135"/>
      <c r="DR90" s="135"/>
      <c r="DS90" s="135"/>
      <c r="DT90" s="135"/>
      <c r="DU90" s="135"/>
      <c r="DV90" s="135"/>
      <c r="DW90" s="135"/>
      <c r="DX90" s="135"/>
      <c r="DY90" s="135"/>
      <c r="DZ90" s="135"/>
      <c r="EA90" s="135"/>
      <c r="EB90" s="135"/>
      <c r="EC90" s="135"/>
      <c r="ED90" s="135"/>
      <c r="EE90" s="135"/>
      <c r="EF90" s="135"/>
      <c r="EG90" s="135"/>
      <c r="EH90" s="135"/>
      <c r="EI90" s="135"/>
      <c r="EJ90" s="135"/>
      <c r="EK90" s="135"/>
      <c r="EL90" s="135"/>
      <c r="EM90" s="135"/>
      <c r="EN90" s="135"/>
      <c r="EO90" s="135"/>
      <c r="EP90" s="135"/>
      <c r="EQ90" s="135"/>
      <c r="ER90" s="135"/>
      <c r="ES90" s="135"/>
      <c r="ET90" s="135"/>
      <c r="EU90" s="135"/>
      <c r="EV90" s="135"/>
      <c r="EW90" s="135"/>
      <c r="EX90" s="135"/>
      <c r="EY90" s="135"/>
      <c r="EZ90" s="135"/>
      <c r="FA90" s="135"/>
      <c r="FB90" s="135"/>
      <c r="FC90" s="135"/>
      <c r="FD90" s="135"/>
      <c r="FE90" s="135"/>
      <c r="FF90" s="135"/>
      <c r="FG90" s="135"/>
      <c r="FH90" s="135"/>
      <c r="FI90" s="135"/>
      <c r="FJ90" s="135"/>
      <c r="FK90" s="135"/>
      <c r="FL90" s="135"/>
      <c r="FM90" s="135"/>
      <c r="FN90" s="135"/>
      <c r="FO90" s="135"/>
      <c r="FP90" s="135"/>
      <c r="FQ90" s="135"/>
      <c r="FR90" s="135"/>
      <c r="FS90" s="135"/>
      <c r="FT90" s="135"/>
      <c r="FU90" s="135"/>
      <c r="FV90" s="135"/>
      <c r="FW90" s="135"/>
      <c r="FX90" s="135"/>
      <c r="FY90" s="135"/>
      <c r="FZ90" s="135"/>
      <c r="GA90" s="135"/>
      <c r="GB90" s="135"/>
      <c r="GC90" s="135"/>
      <c r="GD90" s="135"/>
      <c r="GE90" s="135"/>
      <c r="GF90" s="135"/>
      <c r="GG90" s="135"/>
      <c r="GH90" s="135"/>
      <c r="GI90" s="135"/>
      <c r="GJ90" s="135"/>
      <c r="GK90" s="135"/>
      <c r="GL90" s="135"/>
      <c r="GM90" s="135"/>
      <c r="GN90" s="135"/>
      <c r="GO90" s="135"/>
      <c r="GP90" s="135"/>
      <c r="GQ90" s="135"/>
      <c r="GR90" s="135"/>
      <c r="GS90" s="135"/>
      <c r="GT90" s="135"/>
      <c r="GU90" s="135"/>
      <c r="GV90" s="135"/>
      <c r="GW90" s="135"/>
      <c r="GX90" s="135"/>
      <c r="GY90" s="135"/>
      <c r="GZ90" s="135"/>
      <c r="HA90" s="135"/>
      <c r="HB90" s="135"/>
      <c r="HC90" s="135"/>
      <c r="HD90" s="135"/>
      <c r="HE90" s="135"/>
      <c r="HF90" s="135"/>
      <c r="HG90" s="135"/>
      <c r="HH90" s="135"/>
      <c r="HI90" s="135"/>
      <c r="HJ90" s="135"/>
      <c r="HK90" s="135"/>
      <c r="HL90" s="135"/>
      <c r="HM90" s="135"/>
      <c r="HN90" s="135"/>
      <c r="HO90" s="135"/>
      <c r="HP90" s="135"/>
      <c r="HQ90" s="135"/>
      <c r="HR90" s="135"/>
      <c r="HS90" s="135"/>
      <c r="HT90" s="135"/>
      <c r="HU90" s="135"/>
      <c r="HV90" s="135"/>
      <c r="HW90" s="135"/>
      <c r="HX90" s="135"/>
      <c r="HY90" s="135"/>
      <c r="HZ90" s="135"/>
      <c r="IA90" s="135"/>
      <c r="IB90" s="135"/>
      <c r="IC90" s="135"/>
      <c r="ID90" s="135"/>
      <c r="IE90" s="135"/>
      <c r="IF90" s="135"/>
      <c r="IG90" s="135"/>
      <c r="IH90" s="135"/>
      <c r="II90" s="135"/>
      <c r="IJ90" s="135"/>
      <c r="IK90" s="135"/>
      <c r="IL90" s="135"/>
      <c r="IM90" s="135"/>
      <c r="IN90" s="135"/>
      <c r="IO90" s="135"/>
    </row>
    <row r="91" spans="1:249" x14ac:dyDescent="0.25">
      <c r="A91" s="127" t="s">
        <v>1128</v>
      </c>
      <c r="B91" s="150" t="s">
        <v>1131</v>
      </c>
      <c r="C91" s="139">
        <v>9501.7999999999993</v>
      </c>
      <c r="D91" s="135"/>
      <c r="E91" s="135"/>
      <c r="F91" s="135"/>
      <c r="G91" s="135"/>
      <c r="H91" s="135"/>
      <c r="I91" s="135"/>
      <c r="J91" s="135"/>
      <c r="K91" s="135"/>
      <c r="L91" s="135"/>
      <c r="M91" s="135"/>
      <c r="N91" s="135"/>
      <c r="O91" s="135"/>
      <c r="P91" s="135"/>
      <c r="Q91" s="135"/>
      <c r="R91" s="135"/>
      <c r="S91" s="135"/>
      <c r="T91" s="135"/>
      <c r="U91" s="135"/>
      <c r="V91" s="135"/>
      <c r="W91" s="135"/>
      <c r="X91" s="135"/>
      <c r="Y91" s="135"/>
      <c r="Z91" s="135"/>
      <c r="AA91" s="135"/>
      <c r="AB91" s="135"/>
      <c r="AC91" s="135"/>
      <c r="AD91" s="135"/>
      <c r="AE91" s="135"/>
      <c r="AF91" s="135"/>
      <c r="AG91" s="135"/>
      <c r="AH91" s="135"/>
      <c r="AI91" s="135"/>
      <c r="AJ91" s="135"/>
      <c r="AK91" s="135"/>
      <c r="AL91" s="135"/>
      <c r="AM91" s="135"/>
      <c r="AN91" s="135"/>
      <c r="AO91" s="135"/>
      <c r="AP91" s="135"/>
      <c r="AQ91" s="135"/>
      <c r="AR91" s="135"/>
      <c r="AS91" s="135"/>
      <c r="AT91" s="135"/>
      <c r="AU91" s="135"/>
      <c r="AV91" s="135"/>
      <c r="AW91" s="135"/>
      <c r="AX91" s="135"/>
      <c r="AY91" s="135"/>
      <c r="AZ91" s="135"/>
      <c r="BA91" s="135"/>
      <c r="BB91" s="135"/>
      <c r="BC91" s="135"/>
      <c r="BD91" s="135"/>
      <c r="BE91" s="135"/>
      <c r="BF91" s="135"/>
      <c r="BG91" s="135"/>
      <c r="BH91" s="135"/>
      <c r="BI91" s="135"/>
      <c r="BJ91" s="135"/>
      <c r="BK91" s="135"/>
      <c r="BL91" s="135"/>
      <c r="BM91" s="135"/>
      <c r="BN91" s="135"/>
      <c r="BO91" s="135"/>
      <c r="BP91" s="135"/>
      <c r="BQ91" s="135"/>
      <c r="BR91" s="135"/>
      <c r="BS91" s="135"/>
      <c r="BT91" s="135"/>
      <c r="BU91" s="135"/>
      <c r="BV91" s="135"/>
      <c r="BW91" s="135"/>
      <c r="BX91" s="135"/>
      <c r="BY91" s="135"/>
      <c r="BZ91" s="135"/>
      <c r="CA91" s="135"/>
      <c r="CB91" s="135"/>
      <c r="CC91" s="135"/>
      <c r="CD91" s="135"/>
      <c r="CE91" s="135"/>
      <c r="CF91" s="135"/>
      <c r="CG91" s="135"/>
      <c r="CH91" s="135"/>
      <c r="CI91" s="135"/>
      <c r="CJ91" s="135"/>
      <c r="CK91" s="135"/>
      <c r="CL91" s="135"/>
      <c r="CM91" s="135"/>
      <c r="CN91" s="135"/>
      <c r="CO91" s="135"/>
      <c r="CP91" s="135"/>
      <c r="CQ91" s="135"/>
      <c r="CR91" s="135"/>
      <c r="CS91" s="135"/>
      <c r="CT91" s="135"/>
      <c r="CU91" s="135"/>
      <c r="CV91" s="135"/>
      <c r="CW91" s="135"/>
      <c r="CX91" s="135"/>
      <c r="CY91" s="135"/>
      <c r="CZ91" s="135"/>
      <c r="DA91" s="135"/>
      <c r="DB91" s="135"/>
      <c r="DC91" s="135"/>
      <c r="DD91" s="135"/>
      <c r="DE91" s="135"/>
      <c r="DF91" s="135"/>
      <c r="DG91" s="135"/>
      <c r="DH91" s="135"/>
      <c r="DI91" s="135"/>
      <c r="DJ91" s="135"/>
      <c r="DK91" s="135"/>
      <c r="DL91" s="135"/>
      <c r="DM91" s="135"/>
      <c r="DN91" s="135"/>
      <c r="DO91" s="135"/>
      <c r="DP91" s="135"/>
      <c r="DQ91" s="135"/>
      <c r="DR91" s="135"/>
      <c r="DS91" s="135"/>
      <c r="DT91" s="135"/>
      <c r="DU91" s="135"/>
      <c r="DV91" s="135"/>
      <c r="DW91" s="135"/>
      <c r="DX91" s="135"/>
      <c r="DY91" s="135"/>
      <c r="DZ91" s="135"/>
      <c r="EA91" s="135"/>
      <c r="EB91" s="135"/>
      <c r="EC91" s="135"/>
      <c r="ED91" s="135"/>
      <c r="EE91" s="135"/>
      <c r="EF91" s="135"/>
      <c r="EG91" s="135"/>
      <c r="EH91" s="135"/>
      <c r="EI91" s="135"/>
      <c r="EJ91" s="135"/>
      <c r="EK91" s="135"/>
      <c r="EL91" s="135"/>
      <c r="EM91" s="135"/>
      <c r="EN91" s="135"/>
      <c r="EO91" s="135"/>
      <c r="EP91" s="135"/>
      <c r="EQ91" s="135"/>
      <c r="ER91" s="135"/>
      <c r="ES91" s="135"/>
      <c r="ET91" s="135"/>
      <c r="EU91" s="135"/>
      <c r="EV91" s="135"/>
      <c r="EW91" s="135"/>
      <c r="EX91" s="135"/>
      <c r="EY91" s="135"/>
      <c r="EZ91" s="135"/>
      <c r="FA91" s="135"/>
      <c r="FB91" s="135"/>
      <c r="FC91" s="135"/>
      <c r="FD91" s="135"/>
      <c r="FE91" s="135"/>
      <c r="FF91" s="135"/>
      <c r="FG91" s="135"/>
      <c r="FH91" s="135"/>
      <c r="FI91" s="135"/>
      <c r="FJ91" s="135"/>
      <c r="FK91" s="135"/>
      <c r="FL91" s="135"/>
      <c r="FM91" s="135"/>
      <c r="FN91" s="135"/>
      <c r="FO91" s="135"/>
      <c r="FP91" s="135"/>
      <c r="FQ91" s="135"/>
      <c r="FR91" s="135"/>
      <c r="FS91" s="135"/>
      <c r="FT91" s="135"/>
      <c r="FU91" s="135"/>
      <c r="FV91" s="135"/>
      <c r="FW91" s="135"/>
      <c r="FX91" s="135"/>
      <c r="FY91" s="135"/>
      <c r="FZ91" s="135"/>
      <c r="GA91" s="135"/>
      <c r="GB91" s="135"/>
      <c r="GC91" s="135"/>
      <c r="GD91" s="135"/>
      <c r="GE91" s="135"/>
      <c r="GF91" s="135"/>
      <c r="GG91" s="135"/>
      <c r="GH91" s="135"/>
      <c r="GI91" s="135"/>
      <c r="GJ91" s="135"/>
      <c r="GK91" s="135"/>
      <c r="GL91" s="135"/>
      <c r="GM91" s="135"/>
      <c r="GN91" s="135"/>
      <c r="GO91" s="135"/>
      <c r="GP91" s="135"/>
      <c r="GQ91" s="135"/>
      <c r="GR91" s="135"/>
      <c r="GS91" s="135"/>
      <c r="GT91" s="135"/>
      <c r="GU91" s="135"/>
      <c r="GV91" s="135"/>
      <c r="GW91" s="135"/>
      <c r="GX91" s="135"/>
      <c r="GY91" s="135"/>
      <c r="GZ91" s="135"/>
      <c r="HA91" s="135"/>
      <c r="HB91" s="135"/>
      <c r="HC91" s="135"/>
      <c r="HD91" s="135"/>
      <c r="HE91" s="135"/>
      <c r="HF91" s="135"/>
      <c r="HG91" s="135"/>
      <c r="HH91" s="135"/>
      <c r="HI91" s="135"/>
      <c r="HJ91" s="135"/>
      <c r="HK91" s="135"/>
      <c r="HL91" s="135"/>
      <c r="HM91" s="135"/>
      <c r="HN91" s="135"/>
      <c r="HO91" s="135"/>
      <c r="HP91" s="135"/>
      <c r="HQ91" s="135"/>
      <c r="HR91" s="135"/>
      <c r="HS91" s="135"/>
      <c r="HT91" s="135"/>
      <c r="HU91" s="135"/>
      <c r="HV91" s="135"/>
      <c r="HW91" s="135"/>
      <c r="HX91" s="135"/>
      <c r="HY91" s="135"/>
      <c r="HZ91" s="135"/>
      <c r="IA91" s="135"/>
      <c r="IB91" s="135"/>
      <c r="IC91" s="135"/>
      <c r="ID91" s="135"/>
      <c r="IE91" s="135"/>
      <c r="IF91" s="135"/>
      <c r="IG91" s="135"/>
      <c r="IH91" s="135"/>
      <c r="II91" s="135"/>
      <c r="IJ91" s="135"/>
      <c r="IK91" s="135"/>
      <c r="IL91" s="135"/>
      <c r="IM91" s="135"/>
      <c r="IN91" s="135"/>
      <c r="IO91" s="135"/>
    </row>
    <row r="92" spans="1:249" ht="31.5" x14ac:dyDescent="0.25">
      <c r="A92" s="140" t="s">
        <v>1133</v>
      </c>
      <c r="B92" s="150" t="s">
        <v>1132</v>
      </c>
      <c r="C92" s="116">
        <v>248026</v>
      </c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135"/>
      <c r="W92" s="135"/>
      <c r="X92" s="135"/>
      <c r="Y92" s="135"/>
      <c r="Z92" s="135"/>
      <c r="AA92" s="135"/>
      <c r="AB92" s="135"/>
      <c r="AC92" s="135"/>
      <c r="AD92" s="135"/>
      <c r="AE92" s="135"/>
      <c r="AF92" s="135"/>
      <c r="AG92" s="135"/>
      <c r="AH92" s="135"/>
      <c r="AI92" s="135"/>
      <c r="AJ92" s="135"/>
      <c r="AK92" s="135"/>
      <c r="AL92" s="135"/>
      <c r="AM92" s="135"/>
      <c r="AN92" s="135"/>
      <c r="AO92" s="135"/>
      <c r="AP92" s="135"/>
      <c r="AQ92" s="135"/>
      <c r="AR92" s="135"/>
      <c r="AS92" s="135"/>
      <c r="AT92" s="135"/>
      <c r="AU92" s="135"/>
      <c r="AV92" s="135"/>
      <c r="AW92" s="135"/>
      <c r="AX92" s="135"/>
      <c r="AY92" s="135"/>
      <c r="AZ92" s="135"/>
      <c r="BA92" s="135"/>
      <c r="BB92" s="135"/>
      <c r="BC92" s="135"/>
      <c r="BD92" s="135"/>
      <c r="BE92" s="135"/>
      <c r="BF92" s="135"/>
      <c r="BG92" s="135"/>
      <c r="BH92" s="135"/>
      <c r="BI92" s="135"/>
      <c r="BJ92" s="135"/>
      <c r="BK92" s="135"/>
      <c r="BL92" s="135"/>
      <c r="BM92" s="135"/>
      <c r="BN92" s="135"/>
      <c r="BO92" s="135"/>
      <c r="BP92" s="135"/>
      <c r="BQ92" s="135"/>
      <c r="BR92" s="135"/>
      <c r="BS92" s="135"/>
      <c r="BT92" s="135"/>
      <c r="BU92" s="135"/>
      <c r="BV92" s="135"/>
      <c r="BW92" s="135"/>
      <c r="BX92" s="135"/>
      <c r="BY92" s="135"/>
      <c r="BZ92" s="135"/>
      <c r="CA92" s="135"/>
      <c r="CB92" s="135"/>
      <c r="CC92" s="135"/>
      <c r="CD92" s="135"/>
      <c r="CE92" s="135"/>
      <c r="CF92" s="135"/>
      <c r="CG92" s="135"/>
      <c r="CH92" s="135"/>
      <c r="CI92" s="135"/>
      <c r="CJ92" s="135"/>
      <c r="CK92" s="135"/>
      <c r="CL92" s="135"/>
      <c r="CM92" s="135"/>
      <c r="CN92" s="135"/>
      <c r="CO92" s="135"/>
      <c r="CP92" s="135"/>
      <c r="CQ92" s="135"/>
      <c r="CR92" s="135"/>
      <c r="CS92" s="135"/>
      <c r="CT92" s="135"/>
      <c r="CU92" s="135"/>
      <c r="CV92" s="135"/>
      <c r="CW92" s="135"/>
      <c r="CX92" s="135"/>
      <c r="CY92" s="135"/>
      <c r="CZ92" s="135"/>
      <c r="DA92" s="135"/>
      <c r="DB92" s="135"/>
      <c r="DC92" s="135"/>
      <c r="DD92" s="135"/>
      <c r="DE92" s="135"/>
      <c r="DF92" s="135"/>
      <c r="DG92" s="135"/>
      <c r="DH92" s="135"/>
      <c r="DI92" s="135"/>
      <c r="DJ92" s="135"/>
      <c r="DK92" s="135"/>
      <c r="DL92" s="135"/>
      <c r="DM92" s="135"/>
      <c r="DN92" s="135"/>
      <c r="DO92" s="135"/>
      <c r="DP92" s="135"/>
      <c r="DQ92" s="135"/>
      <c r="DR92" s="135"/>
      <c r="DS92" s="135"/>
      <c r="DT92" s="135"/>
      <c r="DU92" s="135"/>
      <c r="DV92" s="135"/>
      <c r="DW92" s="135"/>
      <c r="DX92" s="135"/>
      <c r="DY92" s="135"/>
      <c r="DZ92" s="135"/>
      <c r="EA92" s="135"/>
      <c r="EB92" s="135"/>
      <c r="EC92" s="135"/>
      <c r="ED92" s="135"/>
      <c r="EE92" s="135"/>
      <c r="EF92" s="135"/>
      <c r="EG92" s="135"/>
      <c r="EH92" s="135"/>
      <c r="EI92" s="135"/>
      <c r="EJ92" s="135"/>
      <c r="EK92" s="135"/>
      <c r="EL92" s="135"/>
      <c r="EM92" s="135"/>
      <c r="EN92" s="135"/>
      <c r="EO92" s="135"/>
      <c r="EP92" s="135"/>
      <c r="EQ92" s="135"/>
      <c r="ER92" s="135"/>
      <c r="ES92" s="135"/>
      <c r="ET92" s="135"/>
      <c r="EU92" s="135"/>
      <c r="EV92" s="135"/>
      <c r="EW92" s="135"/>
      <c r="EX92" s="135"/>
      <c r="EY92" s="135"/>
      <c r="EZ92" s="135"/>
      <c r="FA92" s="135"/>
      <c r="FB92" s="135"/>
      <c r="FC92" s="135"/>
      <c r="FD92" s="135"/>
      <c r="FE92" s="135"/>
      <c r="FF92" s="135"/>
      <c r="FG92" s="135"/>
      <c r="FH92" s="135"/>
      <c r="FI92" s="135"/>
      <c r="FJ92" s="135"/>
      <c r="FK92" s="135"/>
      <c r="FL92" s="135"/>
      <c r="FM92" s="135"/>
      <c r="FN92" s="135"/>
      <c r="FO92" s="135"/>
      <c r="FP92" s="135"/>
      <c r="FQ92" s="135"/>
      <c r="FR92" s="135"/>
      <c r="FS92" s="135"/>
      <c r="FT92" s="135"/>
      <c r="FU92" s="135"/>
      <c r="FV92" s="135"/>
      <c r="FW92" s="135"/>
      <c r="FX92" s="135"/>
      <c r="FY92" s="135"/>
      <c r="FZ92" s="135"/>
      <c r="GA92" s="135"/>
      <c r="GB92" s="135"/>
      <c r="GC92" s="135"/>
      <c r="GD92" s="135"/>
      <c r="GE92" s="135"/>
      <c r="GF92" s="135"/>
      <c r="GG92" s="135"/>
      <c r="GH92" s="135"/>
      <c r="GI92" s="135"/>
      <c r="GJ92" s="135"/>
      <c r="GK92" s="135"/>
      <c r="GL92" s="135"/>
      <c r="GM92" s="135"/>
      <c r="GN92" s="135"/>
      <c r="GO92" s="135"/>
      <c r="GP92" s="135"/>
      <c r="GQ92" s="135"/>
      <c r="GR92" s="135"/>
      <c r="GS92" s="135"/>
      <c r="GT92" s="135"/>
      <c r="GU92" s="135"/>
      <c r="GV92" s="135"/>
      <c r="GW92" s="135"/>
      <c r="GX92" s="135"/>
      <c r="GY92" s="135"/>
      <c r="GZ92" s="135"/>
      <c r="HA92" s="135"/>
      <c r="HB92" s="135"/>
      <c r="HC92" s="135"/>
      <c r="HD92" s="135"/>
      <c r="HE92" s="135"/>
      <c r="HF92" s="135"/>
      <c r="HG92" s="135"/>
      <c r="HH92" s="135"/>
      <c r="HI92" s="135"/>
      <c r="HJ92" s="135"/>
      <c r="HK92" s="135"/>
      <c r="HL92" s="135"/>
      <c r="HM92" s="135"/>
      <c r="HN92" s="135"/>
      <c r="HO92" s="135"/>
      <c r="HP92" s="135"/>
      <c r="HQ92" s="135"/>
      <c r="HR92" s="135"/>
      <c r="HS92" s="135"/>
      <c r="HT92" s="135"/>
      <c r="HU92" s="135"/>
      <c r="HV92" s="135"/>
      <c r="HW92" s="135"/>
      <c r="HX92" s="135"/>
      <c r="HY92" s="135"/>
      <c r="HZ92" s="135"/>
      <c r="IA92" s="135"/>
      <c r="IB92" s="135"/>
      <c r="IC92" s="135"/>
      <c r="ID92" s="135"/>
      <c r="IE92" s="135"/>
      <c r="IF92" s="135"/>
      <c r="IG92" s="135"/>
      <c r="IH92" s="135"/>
      <c r="II92" s="135"/>
      <c r="IJ92" s="135"/>
      <c r="IK92" s="135"/>
      <c r="IL92" s="135"/>
      <c r="IM92" s="135"/>
      <c r="IN92" s="135"/>
      <c r="IO92" s="135"/>
    </row>
    <row r="93" spans="1:249" ht="31.5" x14ac:dyDescent="0.25">
      <c r="A93" s="140" t="s">
        <v>1135</v>
      </c>
      <c r="B93" s="150" t="s">
        <v>1134</v>
      </c>
      <c r="C93" s="116">
        <v>170600.6</v>
      </c>
      <c r="D93" s="135"/>
      <c r="E93" s="135"/>
      <c r="F93" s="135"/>
      <c r="G93" s="135"/>
      <c r="H93" s="135"/>
      <c r="I93" s="135"/>
      <c r="J93" s="135"/>
      <c r="K93" s="135"/>
      <c r="L93" s="135"/>
      <c r="M93" s="135"/>
      <c r="N93" s="135"/>
      <c r="O93" s="135"/>
      <c r="P93" s="135"/>
      <c r="Q93" s="135"/>
      <c r="R93" s="135"/>
      <c r="S93" s="135"/>
      <c r="T93" s="135"/>
      <c r="U93" s="135"/>
      <c r="V93" s="135"/>
      <c r="W93" s="135"/>
      <c r="X93" s="135"/>
      <c r="Y93" s="135"/>
      <c r="Z93" s="135"/>
      <c r="AA93" s="135"/>
      <c r="AB93" s="135"/>
      <c r="AC93" s="135"/>
      <c r="AD93" s="135"/>
      <c r="AE93" s="135"/>
      <c r="AF93" s="135"/>
      <c r="AG93" s="135"/>
      <c r="AH93" s="135"/>
      <c r="AI93" s="135"/>
      <c r="AJ93" s="135"/>
      <c r="AK93" s="135"/>
      <c r="AL93" s="135"/>
      <c r="AM93" s="135"/>
      <c r="AN93" s="135"/>
      <c r="AO93" s="135"/>
      <c r="AP93" s="135"/>
      <c r="AQ93" s="135"/>
      <c r="AR93" s="135"/>
      <c r="AS93" s="135"/>
      <c r="AT93" s="135"/>
      <c r="AU93" s="135"/>
      <c r="AV93" s="135"/>
      <c r="AW93" s="135"/>
      <c r="AX93" s="135"/>
      <c r="AY93" s="135"/>
      <c r="AZ93" s="135"/>
      <c r="BA93" s="135"/>
      <c r="BB93" s="135"/>
      <c r="BC93" s="135"/>
      <c r="BD93" s="135"/>
      <c r="BE93" s="135"/>
      <c r="BF93" s="135"/>
      <c r="BG93" s="135"/>
      <c r="BH93" s="135"/>
      <c r="BI93" s="135"/>
      <c r="BJ93" s="135"/>
      <c r="BK93" s="135"/>
      <c r="BL93" s="135"/>
      <c r="BM93" s="135"/>
      <c r="BN93" s="135"/>
      <c r="BO93" s="135"/>
      <c r="BP93" s="135"/>
      <c r="BQ93" s="135"/>
      <c r="BR93" s="135"/>
      <c r="BS93" s="135"/>
      <c r="BT93" s="135"/>
      <c r="BU93" s="135"/>
      <c r="BV93" s="135"/>
      <c r="BW93" s="135"/>
      <c r="BX93" s="135"/>
      <c r="BY93" s="135"/>
      <c r="BZ93" s="135"/>
      <c r="CA93" s="135"/>
      <c r="CB93" s="135"/>
      <c r="CC93" s="135"/>
      <c r="CD93" s="135"/>
      <c r="CE93" s="135"/>
      <c r="CF93" s="135"/>
      <c r="CG93" s="135"/>
      <c r="CH93" s="135"/>
      <c r="CI93" s="135"/>
      <c r="CJ93" s="135"/>
      <c r="CK93" s="135"/>
      <c r="CL93" s="135"/>
      <c r="CM93" s="135"/>
      <c r="CN93" s="135"/>
      <c r="CO93" s="135"/>
      <c r="CP93" s="135"/>
      <c r="CQ93" s="135"/>
      <c r="CR93" s="135"/>
      <c r="CS93" s="135"/>
      <c r="CT93" s="135"/>
      <c r="CU93" s="135"/>
      <c r="CV93" s="135"/>
      <c r="CW93" s="135"/>
      <c r="CX93" s="135"/>
      <c r="CY93" s="135"/>
      <c r="CZ93" s="135"/>
      <c r="DA93" s="135"/>
      <c r="DB93" s="135"/>
      <c r="DC93" s="135"/>
      <c r="DD93" s="135"/>
      <c r="DE93" s="135"/>
      <c r="DF93" s="135"/>
      <c r="DG93" s="135"/>
      <c r="DH93" s="135"/>
      <c r="DI93" s="135"/>
      <c r="DJ93" s="135"/>
      <c r="DK93" s="135"/>
      <c r="DL93" s="135"/>
      <c r="DM93" s="135"/>
      <c r="DN93" s="135"/>
      <c r="DO93" s="135"/>
      <c r="DP93" s="135"/>
      <c r="DQ93" s="135"/>
      <c r="DR93" s="135"/>
      <c r="DS93" s="135"/>
      <c r="DT93" s="135"/>
      <c r="DU93" s="135"/>
      <c r="DV93" s="135"/>
      <c r="DW93" s="135"/>
      <c r="DX93" s="135"/>
      <c r="DY93" s="135"/>
      <c r="DZ93" s="135"/>
      <c r="EA93" s="135"/>
      <c r="EB93" s="135"/>
      <c r="EC93" s="135"/>
      <c r="ED93" s="135"/>
      <c r="EE93" s="135"/>
      <c r="EF93" s="135"/>
      <c r="EG93" s="135"/>
      <c r="EH93" s="135"/>
      <c r="EI93" s="135"/>
      <c r="EJ93" s="135"/>
      <c r="EK93" s="135"/>
      <c r="EL93" s="135"/>
      <c r="EM93" s="135"/>
      <c r="EN93" s="135"/>
      <c r="EO93" s="135"/>
      <c r="EP93" s="135"/>
      <c r="EQ93" s="135"/>
      <c r="ER93" s="135"/>
      <c r="ES93" s="135"/>
      <c r="ET93" s="135"/>
      <c r="EU93" s="135"/>
      <c r="EV93" s="135"/>
      <c r="EW93" s="135"/>
      <c r="EX93" s="135"/>
      <c r="EY93" s="135"/>
      <c r="EZ93" s="135"/>
      <c r="FA93" s="135"/>
      <c r="FB93" s="135"/>
      <c r="FC93" s="135"/>
      <c r="FD93" s="135"/>
      <c r="FE93" s="135"/>
      <c r="FF93" s="135"/>
      <c r="FG93" s="135"/>
      <c r="FH93" s="135"/>
      <c r="FI93" s="135"/>
      <c r="FJ93" s="135"/>
      <c r="FK93" s="135"/>
      <c r="FL93" s="135"/>
      <c r="FM93" s="135"/>
      <c r="FN93" s="135"/>
      <c r="FO93" s="135"/>
      <c r="FP93" s="135"/>
      <c r="FQ93" s="135"/>
      <c r="FR93" s="135"/>
      <c r="FS93" s="135"/>
      <c r="FT93" s="135"/>
      <c r="FU93" s="135"/>
      <c r="FV93" s="135"/>
      <c r="FW93" s="135"/>
      <c r="FX93" s="135"/>
      <c r="FY93" s="135"/>
      <c r="FZ93" s="135"/>
      <c r="GA93" s="135"/>
      <c r="GB93" s="135"/>
      <c r="GC93" s="135"/>
      <c r="GD93" s="135"/>
      <c r="GE93" s="135"/>
      <c r="GF93" s="135"/>
      <c r="GG93" s="135"/>
      <c r="GH93" s="135"/>
      <c r="GI93" s="135"/>
      <c r="GJ93" s="135"/>
      <c r="GK93" s="135"/>
      <c r="GL93" s="135"/>
      <c r="GM93" s="135"/>
      <c r="GN93" s="135"/>
      <c r="GO93" s="135"/>
      <c r="GP93" s="135"/>
      <c r="GQ93" s="135"/>
      <c r="GR93" s="135"/>
      <c r="GS93" s="135"/>
      <c r="GT93" s="135"/>
      <c r="GU93" s="135"/>
      <c r="GV93" s="135"/>
      <c r="GW93" s="135"/>
      <c r="GX93" s="135"/>
      <c r="GY93" s="135"/>
      <c r="GZ93" s="135"/>
      <c r="HA93" s="135"/>
      <c r="HB93" s="135"/>
      <c r="HC93" s="135"/>
      <c r="HD93" s="135"/>
      <c r="HE93" s="135"/>
      <c r="HF93" s="135"/>
      <c r="HG93" s="135"/>
      <c r="HH93" s="135"/>
      <c r="HI93" s="135"/>
      <c r="HJ93" s="135"/>
      <c r="HK93" s="135"/>
      <c r="HL93" s="135"/>
      <c r="HM93" s="135"/>
      <c r="HN93" s="135"/>
      <c r="HO93" s="135"/>
      <c r="HP93" s="135"/>
      <c r="HQ93" s="135"/>
      <c r="HR93" s="135"/>
      <c r="HS93" s="135"/>
      <c r="HT93" s="135"/>
      <c r="HU93" s="135"/>
      <c r="HV93" s="135"/>
      <c r="HW93" s="135"/>
      <c r="HX93" s="135"/>
      <c r="HY93" s="135"/>
      <c r="HZ93" s="135"/>
      <c r="IA93" s="135"/>
      <c r="IB93" s="135"/>
      <c r="IC93" s="135"/>
      <c r="ID93" s="135"/>
      <c r="IE93" s="135"/>
      <c r="IF93" s="135"/>
      <c r="IG93" s="135"/>
      <c r="IH93" s="135"/>
      <c r="II93" s="135"/>
      <c r="IJ93" s="135"/>
      <c r="IK93" s="135"/>
      <c r="IL93" s="135"/>
      <c r="IM93" s="135"/>
      <c r="IN93" s="135"/>
      <c r="IO93" s="135"/>
    </row>
    <row r="94" spans="1:249" ht="63" x14ac:dyDescent="0.25">
      <c r="A94" s="140" t="s">
        <v>1137</v>
      </c>
      <c r="B94" s="150" t="s">
        <v>1136</v>
      </c>
      <c r="C94" s="116">
        <v>97415.2</v>
      </c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/>
      <c r="V94" s="135"/>
      <c r="W94" s="135"/>
      <c r="X94" s="135"/>
      <c r="Y94" s="135"/>
      <c r="Z94" s="135"/>
      <c r="AA94" s="135"/>
      <c r="AB94" s="135"/>
      <c r="AC94" s="135"/>
      <c r="AD94" s="135"/>
      <c r="AE94" s="135"/>
      <c r="AF94" s="135"/>
      <c r="AG94" s="135"/>
      <c r="AH94" s="135"/>
      <c r="AI94" s="135"/>
      <c r="AJ94" s="135"/>
      <c r="AK94" s="135"/>
      <c r="AL94" s="135"/>
      <c r="AM94" s="135"/>
      <c r="AN94" s="135"/>
      <c r="AO94" s="135"/>
      <c r="AP94" s="135"/>
      <c r="AQ94" s="135"/>
      <c r="AR94" s="135"/>
      <c r="AS94" s="135"/>
      <c r="AT94" s="135"/>
      <c r="AU94" s="135"/>
      <c r="AV94" s="135"/>
      <c r="AW94" s="135"/>
      <c r="AX94" s="135"/>
      <c r="AY94" s="135"/>
      <c r="AZ94" s="135"/>
      <c r="BA94" s="135"/>
      <c r="BB94" s="135"/>
      <c r="BC94" s="135"/>
      <c r="BD94" s="135"/>
      <c r="BE94" s="135"/>
      <c r="BF94" s="135"/>
      <c r="BG94" s="135"/>
      <c r="BH94" s="135"/>
      <c r="BI94" s="135"/>
      <c r="BJ94" s="135"/>
      <c r="BK94" s="135"/>
      <c r="BL94" s="135"/>
      <c r="BM94" s="135"/>
      <c r="BN94" s="135"/>
      <c r="BO94" s="135"/>
      <c r="BP94" s="135"/>
      <c r="BQ94" s="135"/>
      <c r="BR94" s="135"/>
      <c r="BS94" s="135"/>
      <c r="BT94" s="135"/>
      <c r="BU94" s="135"/>
      <c r="BV94" s="135"/>
      <c r="BW94" s="135"/>
      <c r="BX94" s="135"/>
      <c r="BY94" s="135"/>
      <c r="BZ94" s="135"/>
      <c r="CA94" s="135"/>
      <c r="CB94" s="135"/>
      <c r="CC94" s="135"/>
      <c r="CD94" s="135"/>
      <c r="CE94" s="135"/>
      <c r="CF94" s="135"/>
      <c r="CG94" s="135"/>
      <c r="CH94" s="135"/>
      <c r="CI94" s="135"/>
      <c r="CJ94" s="135"/>
      <c r="CK94" s="135"/>
      <c r="CL94" s="135"/>
      <c r="CM94" s="135"/>
      <c r="CN94" s="135"/>
      <c r="CO94" s="135"/>
      <c r="CP94" s="135"/>
      <c r="CQ94" s="135"/>
      <c r="CR94" s="135"/>
      <c r="CS94" s="135"/>
      <c r="CT94" s="135"/>
      <c r="CU94" s="135"/>
      <c r="CV94" s="135"/>
      <c r="CW94" s="135"/>
      <c r="CX94" s="135"/>
      <c r="CY94" s="135"/>
      <c r="CZ94" s="135"/>
      <c r="DA94" s="135"/>
      <c r="DB94" s="135"/>
      <c r="DC94" s="135"/>
      <c r="DD94" s="135"/>
      <c r="DE94" s="135"/>
      <c r="DF94" s="135"/>
      <c r="DG94" s="135"/>
      <c r="DH94" s="135"/>
      <c r="DI94" s="135"/>
      <c r="DJ94" s="135"/>
      <c r="DK94" s="135"/>
      <c r="DL94" s="135"/>
      <c r="DM94" s="135"/>
      <c r="DN94" s="135"/>
      <c r="DO94" s="135"/>
      <c r="DP94" s="135"/>
      <c r="DQ94" s="135"/>
      <c r="DR94" s="135"/>
      <c r="DS94" s="135"/>
      <c r="DT94" s="135"/>
      <c r="DU94" s="135"/>
      <c r="DV94" s="135"/>
      <c r="DW94" s="135"/>
      <c r="DX94" s="135"/>
      <c r="DY94" s="135"/>
      <c r="DZ94" s="135"/>
      <c r="EA94" s="135"/>
      <c r="EB94" s="135"/>
      <c r="EC94" s="135"/>
      <c r="ED94" s="135"/>
      <c r="EE94" s="135"/>
      <c r="EF94" s="135"/>
      <c r="EG94" s="135"/>
      <c r="EH94" s="135"/>
      <c r="EI94" s="135"/>
      <c r="EJ94" s="135"/>
      <c r="EK94" s="135"/>
      <c r="EL94" s="135"/>
      <c r="EM94" s="135"/>
      <c r="EN94" s="135"/>
      <c r="EO94" s="135"/>
      <c r="EP94" s="135"/>
      <c r="EQ94" s="135"/>
      <c r="ER94" s="135"/>
      <c r="ES94" s="135"/>
      <c r="ET94" s="135"/>
      <c r="EU94" s="135"/>
      <c r="EV94" s="135"/>
      <c r="EW94" s="135"/>
      <c r="EX94" s="135"/>
      <c r="EY94" s="135"/>
      <c r="EZ94" s="135"/>
      <c r="FA94" s="135"/>
      <c r="FB94" s="135"/>
      <c r="FC94" s="135"/>
      <c r="FD94" s="135"/>
      <c r="FE94" s="135"/>
      <c r="FF94" s="135"/>
      <c r="FG94" s="135"/>
      <c r="FH94" s="135"/>
      <c r="FI94" s="135"/>
      <c r="FJ94" s="135"/>
      <c r="FK94" s="135"/>
      <c r="FL94" s="135"/>
      <c r="FM94" s="135"/>
      <c r="FN94" s="135"/>
      <c r="FO94" s="135"/>
      <c r="FP94" s="135"/>
      <c r="FQ94" s="135"/>
      <c r="FR94" s="135"/>
      <c r="FS94" s="135"/>
      <c r="FT94" s="135"/>
      <c r="FU94" s="135"/>
      <c r="FV94" s="135"/>
      <c r="FW94" s="135"/>
      <c r="FX94" s="135"/>
      <c r="FY94" s="135"/>
      <c r="FZ94" s="135"/>
      <c r="GA94" s="135"/>
      <c r="GB94" s="135"/>
      <c r="GC94" s="135"/>
      <c r="GD94" s="135"/>
      <c r="GE94" s="135"/>
      <c r="GF94" s="135"/>
      <c r="GG94" s="135"/>
      <c r="GH94" s="135"/>
      <c r="GI94" s="135"/>
      <c r="GJ94" s="135"/>
      <c r="GK94" s="135"/>
      <c r="GL94" s="135"/>
      <c r="GM94" s="135"/>
      <c r="GN94" s="135"/>
      <c r="GO94" s="135"/>
      <c r="GP94" s="135"/>
      <c r="GQ94" s="135"/>
      <c r="GR94" s="135"/>
      <c r="GS94" s="135"/>
      <c r="GT94" s="135"/>
      <c r="GU94" s="135"/>
      <c r="GV94" s="135"/>
      <c r="GW94" s="135"/>
      <c r="GX94" s="135"/>
      <c r="GY94" s="135"/>
      <c r="GZ94" s="135"/>
      <c r="HA94" s="135"/>
      <c r="HB94" s="135"/>
      <c r="HC94" s="135"/>
      <c r="HD94" s="135"/>
      <c r="HE94" s="135"/>
      <c r="HF94" s="135"/>
      <c r="HG94" s="135"/>
      <c r="HH94" s="135"/>
      <c r="HI94" s="135"/>
      <c r="HJ94" s="135"/>
      <c r="HK94" s="135"/>
      <c r="HL94" s="135"/>
      <c r="HM94" s="135"/>
      <c r="HN94" s="135"/>
      <c r="HO94" s="135"/>
      <c r="HP94" s="135"/>
      <c r="HQ94" s="135"/>
      <c r="HR94" s="135"/>
      <c r="HS94" s="135"/>
      <c r="HT94" s="135"/>
      <c r="HU94" s="135"/>
      <c r="HV94" s="135"/>
      <c r="HW94" s="135"/>
      <c r="HX94" s="135"/>
      <c r="HY94" s="135"/>
      <c r="HZ94" s="135"/>
      <c r="IA94" s="135"/>
      <c r="IB94" s="135"/>
      <c r="IC94" s="135"/>
      <c r="ID94" s="135"/>
      <c r="IE94" s="135"/>
      <c r="IF94" s="135"/>
      <c r="IG94" s="135"/>
      <c r="IH94" s="135"/>
      <c r="II94" s="135"/>
      <c r="IJ94" s="135"/>
      <c r="IK94" s="135"/>
      <c r="IL94" s="135"/>
      <c r="IM94" s="135"/>
      <c r="IN94" s="135"/>
      <c r="IO94" s="135"/>
    </row>
    <row r="95" spans="1:249" ht="78.75" x14ac:dyDescent="0.25">
      <c r="A95" s="114" t="s">
        <v>1139</v>
      </c>
      <c r="B95" s="150" t="s">
        <v>1138</v>
      </c>
      <c r="C95" s="116">
        <v>132619.29999999999</v>
      </c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5"/>
      <c r="O95" s="135"/>
      <c r="P95" s="135"/>
      <c r="Q95" s="135"/>
      <c r="R95" s="135"/>
      <c r="S95" s="135"/>
      <c r="T95" s="135"/>
      <c r="U95" s="135"/>
      <c r="V95" s="135"/>
      <c r="W95" s="135"/>
      <c r="X95" s="135"/>
      <c r="Y95" s="135"/>
      <c r="Z95" s="135"/>
      <c r="AA95" s="135"/>
      <c r="AB95" s="135"/>
      <c r="AC95" s="135"/>
      <c r="AD95" s="135"/>
      <c r="AE95" s="135"/>
      <c r="AF95" s="135"/>
      <c r="AG95" s="135"/>
      <c r="AH95" s="135"/>
      <c r="AI95" s="135"/>
      <c r="AJ95" s="135"/>
      <c r="AK95" s="135"/>
      <c r="AL95" s="135"/>
      <c r="AM95" s="135"/>
      <c r="AN95" s="135"/>
      <c r="AO95" s="135"/>
      <c r="AP95" s="135"/>
      <c r="AQ95" s="135"/>
      <c r="AR95" s="135"/>
      <c r="AS95" s="135"/>
      <c r="AT95" s="135"/>
      <c r="AU95" s="135"/>
      <c r="AV95" s="135"/>
      <c r="AW95" s="135"/>
      <c r="AX95" s="135"/>
      <c r="AY95" s="135"/>
      <c r="AZ95" s="135"/>
      <c r="BA95" s="135"/>
      <c r="BB95" s="135"/>
      <c r="BC95" s="135"/>
      <c r="BD95" s="135"/>
      <c r="BE95" s="135"/>
      <c r="BF95" s="135"/>
      <c r="BG95" s="135"/>
      <c r="BH95" s="135"/>
      <c r="BI95" s="135"/>
      <c r="BJ95" s="135"/>
      <c r="BK95" s="135"/>
      <c r="BL95" s="135"/>
      <c r="BM95" s="135"/>
      <c r="BN95" s="135"/>
      <c r="BO95" s="135"/>
      <c r="BP95" s="135"/>
      <c r="BQ95" s="135"/>
      <c r="BR95" s="135"/>
      <c r="BS95" s="135"/>
      <c r="BT95" s="135"/>
      <c r="BU95" s="135"/>
      <c r="BV95" s="135"/>
      <c r="BW95" s="135"/>
      <c r="BX95" s="135"/>
      <c r="BY95" s="135"/>
      <c r="BZ95" s="135"/>
      <c r="CA95" s="135"/>
      <c r="CB95" s="135"/>
      <c r="CC95" s="135"/>
      <c r="CD95" s="135"/>
      <c r="CE95" s="135"/>
      <c r="CF95" s="135"/>
      <c r="CG95" s="135"/>
      <c r="CH95" s="135"/>
      <c r="CI95" s="135"/>
      <c r="CJ95" s="135"/>
      <c r="CK95" s="135"/>
      <c r="CL95" s="135"/>
      <c r="CM95" s="135"/>
      <c r="CN95" s="135"/>
      <c r="CO95" s="135"/>
      <c r="CP95" s="135"/>
      <c r="CQ95" s="135"/>
      <c r="CR95" s="135"/>
      <c r="CS95" s="135"/>
      <c r="CT95" s="135"/>
      <c r="CU95" s="135"/>
      <c r="CV95" s="135"/>
      <c r="CW95" s="135"/>
      <c r="CX95" s="135"/>
      <c r="CY95" s="135"/>
      <c r="CZ95" s="135"/>
      <c r="DA95" s="135"/>
      <c r="DB95" s="135"/>
      <c r="DC95" s="135"/>
      <c r="DD95" s="135"/>
      <c r="DE95" s="135"/>
      <c r="DF95" s="135"/>
      <c r="DG95" s="135"/>
      <c r="DH95" s="135"/>
      <c r="DI95" s="135"/>
      <c r="DJ95" s="135"/>
      <c r="DK95" s="135"/>
      <c r="DL95" s="135"/>
      <c r="DM95" s="135"/>
      <c r="DN95" s="135"/>
      <c r="DO95" s="135"/>
      <c r="DP95" s="135"/>
      <c r="DQ95" s="135"/>
      <c r="DR95" s="135"/>
      <c r="DS95" s="135"/>
      <c r="DT95" s="135"/>
      <c r="DU95" s="135"/>
      <c r="DV95" s="135"/>
      <c r="DW95" s="135"/>
      <c r="DX95" s="135"/>
      <c r="DY95" s="135"/>
      <c r="DZ95" s="135"/>
      <c r="EA95" s="135"/>
      <c r="EB95" s="135"/>
      <c r="EC95" s="135"/>
      <c r="ED95" s="135"/>
      <c r="EE95" s="135"/>
      <c r="EF95" s="135"/>
      <c r="EG95" s="135"/>
      <c r="EH95" s="135"/>
      <c r="EI95" s="135"/>
      <c r="EJ95" s="135"/>
      <c r="EK95" s="135"/>
      <c r="EL95" s="135"/>
      <c r="EM95" s="135"/>
      <c r="EN95" s="135"/>
      <c r="EO95" s="135"/>
      <c r="EP95" s="135"/>
      <c r="EQ95" s="135"/>
      <c r="ER95" s="135"/>
      <c r="ES95" s="135"/>
      <c r="ET95" s="135"/>
      <c r="EU95" s="135"/>
      <c r="EV95" s="135"/>
      <c r="EW95" s="135"/>
      <c r="EX95" s="135"/>
      <c r="EY95" s="135"/>
      <c r="EZ95" s="135"/>
      <c r="FA95" s="135"/>
      <c r="FB95" s="135"/>
      <c r="FC95" s="135"/>
      <c r="FD95" s="135"/>
      <c r="FE95" s="135"/>
      <c r="FF95" s="135"/>
      <c r="FG95" s="135"/>
      <c r="FH95" s="135"/>
      <c r="FI95" s="135"/>
      <c r="FJ95" s="135"/>
      <c r="FK95" s="135"/>
      <c r="FL95" s="135"/>
      <c r="FM95" s="135"/>
      <c r="FN95" s="135"/>
      <c r="FO95" s="135"/>
      <c r="FP95" s="135"/>
      <c r="FQ95" s="135"/>
      <c r="FR95" s="135"/>
      <c r="FS95" s="135"/>
      <c r="FT95" s="135"/>
      <c r="FU95" s="135"/>
      <c r="FV95" s="135"/>
      <c r="FW95" s="135"/>
      <c r="FX95" s="135"/>
      <c r="FY95" s="135"/>
      <c r="FZ95" s="135"/>
      <c r="GA95" s="135"/>
      <c r="GB95" s="135"/>
      <c r="GC95" s="135"/>
      <c r="GD95" s="135"/>
      <c r="GE95" s="135"/>
      <c r="GF95" s="135"/>
      <c r="GG95" s="135"/>
      <c r="GH95" s="135"/>
      <c r="GI95" s="135"/>
      <c r="GJ95" s="135"/>
      <c r="GK95" s="135"/>
      <c r="GL95" s="135"/>
      <c r="GM95" s="135"/>
      <c r="GN95" s="135"/>
      <c r="GO95" s="135"/>
      <c r="GP95" s="135"/>
      <c r="GQ95" s="135"/>
      <c r="GR95" s="135"/>
      <c r="GS95" s="135"/>
      <c r="GT95" s="135"/>
      <c r="GU95" s="135"/>
      <c r="GV95" s="135"/>
      <c r="GW95" s="135"/>
      <c r="GX95" s="135"/>
      <c r="GY95" s="135"/>
      <c r="GZ95" s="135"/>
      <c r="HA95" s="135"/>
      <c r="HB95" s="135"/>
      <c r="HC95" s="135"/>
      <c r="HD95" s="135"/>
      <c r="HE95" s="135"/>
      <c r="HF95" s="135"/>
      <c r="HG95" s="135"/>
      <c r="HH95" s="135"/>
      <c r="HI95" s="135"/>
      <c r="HJ95" s="135"/>
      <c r="HK95" s="135"/>
      <c r="HL95" s="135"/>
      <c r="HM95" s="135"/>
      <c r="HN95" s="135"/>
      <c r="HO95" s="135"/>
      <c r="HP95" s="135"/>
      <c r="HQ95" s="135"/>
      <c r="HR95" s="135"/>
      <c r="HS95" s="135"/>
      <c r="HT95" s="135"/>
      <c r="HU95" s="135"/>
      <c r="HV95" s="135"/>
      <c r="HW95" s="135"/>
      <c r="HX95" s="135"/>
      <c r="HY95" s="135"/>
      <c r="HZ95" s="135"/>
      <c r="IA95" s="135"/>
      <c r="IB95" s="135"/>
      <c r="IC95" s="135"/>
      <c r="ID95" s="135"/>
      <c r="IE95" s="135"/>
      <c r="IF95" s="135"/>
      <c r="IG95" s="135"/>
      <c r="IH95" s="135"/>
      <c r="II95" s="135"/>
      <c r="IJ95" s="135"/>
      <c r="IK95" s="135"/>
      <c r="IL95" s="135"/>
      <c r="IM95" s="135"/>
      <c r="IN95" s="135"/>
      <c r="IO95" s="135"/>
    </row>
    <row r="96" spans="1:249" ht="47.25" x14ac:dyDescent="0.25">
      <c r="A96" s="114" t="s">
        <v>1141</v>
      </c>
      <c r="B96" s="111" t="s">
        <v>1140</v>
      </c>
      <c r="C96" s="116">
        <v>5371</v>
      </c>
      <c r="D96" s="135"/>
      <c r="E96" s="135"/>
      <c r="F96" s="135"/>
      <c r="G96" s="135"/>
      <c r="H96" s="135"/>
      <c r="I96" s="135"/>
      <c r="J96" s="135"/>
      <c r="K96" s="135"/>
      <c r="L96" s="135"/>
      <c r="M96" s="135"/>
      <c r="N96" s="135"/>
      <c r="O96" s="135"/>
      <c r="P96" s="135"/>
      <c r="Q96" s="135"/>
      <c r="R96" s="135"/>
      <c r="S96" s="135"/>
      <c r="T96" s="135"/>
      <c r="U96" s="135"/>
      <c r="V96" s="135"/>
      <c r="W96" s="135"/>
      <c r="X96" s="135"/>
      <c r="Y96" s="135"/>
      <c r="Z96" s="135"/>
      <c r="AA96" s="135"/>
      <c r="AB96" s="135"/>
      <c r="AC96" s="135"/>
      <c r="AD96" s="135"/>
      <c r="AE96" s="135"/>
      <c r="AF96" s="135"/>
      <c r="AG96" s="135"/>
      <c r="AH96" s="135"/>
      <c r="AI96" s="135"/>
      <c r="AJ96" s="135"/>
      <c r="AK96" s="135"/>
      <c r="AL96" s="135"/>
      <c r="AM96" s="135"/>
      <c r="AN96" s="135"/>
      <c r="AO96" s="135"/>
      <c r="AP96" s="135"/>
      <c r="AQ96" s="135"/>
      <c r="AR96" s="135"/>
      <c r="AS96" s="135"/>
      <c r="AT96" s="135"/>
      <c r="AU96" s="135"/>
      <c r="AV96" s="135"/>
      <c r="AW96" s="135"/>
      <c r="AX96" s="135"/>
      <c r="AY96" s="135"/>
      <c r="AZ96" s="135"/>
      <c r="BA96" s="135"/>
      <c r="BB96" s="135"/>
      <c r="BC96" s="135"/>
      <c r="BD96" s="135"/>
      <c r="BE96" s="135"/>
      <c r="BF96" s="135"/>
      <c r="BG96" s="135"/>
      <c r="BH96" s="135"/>
      <c r="BI96" s="135"/>
      <c r="BJ96" s="135"/>
      <c r="BK96" s="135"/>
      <c r="BL96" s="135"/>
      <c r="BM96" s="135"/>
      <c r="BN96" s="135"/>
      <c r="BO96" s="135"/>
      <c r="BP96" s="135"/>
      <c r="BQ96" s="135"/>
      <c r="BR96" s="135"/>
      <c r="BS96" s="135"/>
      <c r="BT96" s="135"/>
      <c r="BU96" s="135"/>
      <c r="BV96" s="135"/>
      <c r="BW96" s="135"/>
      <c r="BX96" s="135"/>
      <c r="BY96" s="135"/>
      <c r="BZ96" s="135"/>
      <c r="CA96" s="135"/>
      <c r="CB96" s="135"/>
      <c r="CC96" s="135"/>
      <c r="CD96" s="135"/>
      <c r="CE96" s="135"/>
      <c r="CF96" s="135"/>
      <c r="CG96" s="135"/>
      <c r="CH96" s="135"/>
      <c r="CI96" s="135"/>
      <c r="CJ96" s="135"/>
      <c r="CK96" s="135"/>
      <c r="CL96" s="135"/>
      <c r="CM96" s="135"/>
      <c r="CN96" s="135"/>
      <c r="CO96" s="135"/>
      <c r="CP96" s="135"/>
      <c r="CQ96" s="135"/>
      <c r="CR96" s="135"/>
      <c r="CS96" s="135"/>
      <c r="CT96" s="135"/>
      <c r="CU96" s="135"/>
      <c r="CV96" s="135"/>
      <c r="CW96" s="135"/>
      <c r="CX96" s="135"/>
      <c r="CY96" s="135"/>
      <c r="CZ96" s="135"/>
      <c r="DA96" s="135"/>
      <c r="DB96" s="135"/>
      <c r="DC96" s="135"/>
      <c r="DD96" s="135"/>
      <c r="DE96" s="135"/>
      <c r="DF96" s="135"/>
      <c r="DG96" s="135"/>
      <c r="DH96" s="135"/>
      <c r="DI96" s="135"/>
      <c r="DJ96" s="135"/>
      <c r="DK96" s="135"/>
      <c r="DL96" s="135"/>
      <c r="DM96" s="135"/>
      <c r="DN96" s="135"/>
      <c r="DO96" s="135"/>
      <c r="DP96" s="135"/>
      <c r="DQ96" s="135"/>
      <c r="DR96" s="135"/>
      <c r="DS96" s="135"/>
      <c r="DT96" s="135"/>
      <c r="DU96" s="135"/>
      <c r="DV96" s="135"/>
      <c r="DW96" s="135"/>
      <c r="DX96" s="135"/>
      <c r="DY96" s="135"/>
      <c r="DZ96" s="135"/>
      <c r="EA96" s="135"/>
      <c r="EB96" s="135"/>
      <c r="EC96" s="135"/>
      <c r="ED96" s="135"/>
      <c r="EE96" s="135"/>
      <c r="EF96" s="135"/>
      <c r="EG96" s="135"/>
      <c r="EH96" s="135"/>
      <c r="EI96" s="135"/>
      <c r="EJ96" s="135"/>
      <c r="EK96" s="135"/>
      <c r="EL96" s="135"/>
      <c r="EM96" s="135"/>
      <c r="EN96" s="135"/>
      <c r="EO96" s="135"/>
      <c r="EP96" s="135"/>
      <c r="EQ96" s="135"/>
      <c r="ER96" s="135"/>
      <c r="ES96" s="135"/>
      <c r="ET96" s="135"/>
      <c r="EU96" s="135"/>
      <c r="EV96" s="135"/>
      <c r="EW96" s="135"/>
      <c r="EX96" s="135"/>
      <c r="EY96" s="135"/>
      <c r="EZ96" s="135"/>
      <c r="FA96" s="135"/>
      <c r="FB96" s="135"/>
      <c r="FC96" s="135"/>
      <c r="FD96" s="135"/>
      <c r="FE96" s="135"/>
      <c r="FF96" s="135"/>
      <c r="FG96" s="135"/>
      <c r="FH96" s="135"/>
      <c r="FI96" s="135"/>
      <c r="FJ96" s="135"/>
      <c r="FK96" s="135"/>
      <c r="FL96" s="135"/>
      <c r="FM96" s="135"/>
      <c r="FN96" s="135"/>
      <c r="FO96" s="135"/>
      <c r="FP96" s="135"/>
      <c r="FQ96" s="135"/>
      <c r="FR96" s="135"/>
      <c r="FS96" s="135"/>
      <c r="FT96" s="135"/>
      <c r="FU96" s="135"/>
      <c r="FV96" s="135"/>
      <c r="FW96" s="135"/>
      <c r="FX96" s="135"/>
      <c r="FY96" s="135"/>
      <c r="FZ96" s="135"/>
      <c r="GA96" s="135"/>
      <c r="GB96" s="135"/>
      <c r="GC96" s="135"/>
      <c r="GD96" s="135"/>
      <c r="GE96" s="135"/>
      <c r="GF96" s="135"/>
      <c r="GG96" s="135"/>
      <c r="GH96" s="135"/>
      <c r="GI96" s="135"/>
      <c r="GJ96" s="135"/>
      <c r="GK96" s="135"/>
      <c r="GL96" s="135"/>
      <c r="GM96" s="135"/>
      <c r="GN96" s="135"/>
      <c r="GO96" s="135"/>
      <c r="GP96" s="135"/>
      <c r="GQ96" s="135"/>
      <c r="GR96" s="135"/>
      <c r="GS96" s="135"/>
      <c r="GT96" s="135"/>
      <c r="GU96" s="135"/>
      <c r="GV96" s="135"/>
      <c r="GW96" s="135"/>
      <c r="GX96" s="135"/>
      <c r="GY96" s="135"/>
      <c r="GZ96" s="135"/>
      <c r="HA96" s="135"/>
      <c r="HB96" s="135"/>
      <c r="HC96" s="135"/>
      <c r="HD96" s="135"/>
      <c r="HE96" s="135"/>
      <c r="HF96" s="135"/>
      <c r="HG96" s="135"/>
      <c r="HH96" s="135"/>
      <c r="HI96" s="135"/>
      <c r="HJ96" s="135"/>
      <c r="HK96" s="135"/>
      <c r="HL96" s="135"/>
      <c r="HM96" s="135"/>
      <c r="HN96" s="135"/>
      <c r="HO96" s="135"/>
      <c r="HP96" s="135"/>
      <c r="HQ96" s="135"/>
      <c r="HR96" s="135"/>
      <c r="HS96" s="135"/>
      <c r="HT96" s="135"/>
      <c r="HU96" s="135"/>
      <c r="HV96" s="135"/>
      <c r="HW96" s="135"/>
      <c r="HX96" s="135"/>
      <c r="HY96" s="135"/>
      <c r="HZ96" s="135"/>
      <c r="IA96" s="135"/>
      <c r="IB96" s="135"/>
      <c r="IC96" s="135"/>
      <c r="ID96" s="135"/>
      <c r="IE96" s="135"/>
      <c r="IF96" s="135"/>
      <c r="IG96" s="135"/>
      <c r="IH96" s="135"/>
      <c r="II96" s="135"/>
      <c r="IJ96" s="135"/>
      <c r="IK96" s="135"/>
      <c r="IL96" s="135"/>
      <c r="IM96" s="135"/>
      <c r="IN96" s="135"/>
      <c r="IO96" s="135"/>
    </row>
    <row r="97" spans="1:249" ht="126" x14ac:dyDescent="0.25">
      <c r="A97" s="114" t="s">
        <v>1143</v>
      </c>
      <c r="B97" s="111" t="s">
        <v>1142</v>
      </c>
      <c r="C97" s="116">
        <v>55516.800000000003</v>
      </c>
      <c r="D97" s="135"/>
      <c r="E97" s="135"/>
      <c r="F97" s="135"/>
      <c r="G97" s="135"/>
      <c r="H97" s="135"/>
      <c r="I97" s="135"/>
      <c r="J97" s="135"/>
      <c r="K97" s="135"/>
      <c r="L97" s="135"/>
      <c r="M97" s="135"/>
      <c r="N97" s="135"/>
      <c r="O97" s="135"/>
      <c r="P97" s="135"/>
      <c r="Q97" s="135"/>
      <c r="R97" s="135"/>
      <c r="S97" s="135"/>
      <c r="T97" s="135"/>
      <c r="U97" s="135"/>
      <c r="V97" s="135"/>
      <c r="W97" s="135"/>
      <c r="X97" s="135"/>
      <c r="Y97" s="135"/>
      <c r="Z97" s="135"/>
      <c r="AA97" s="135"/>
      <c r="AB97" s="135"/>
      <c r="AC97" s="135"/>
      <c r="AD97" s="135"/>
      <c r="AE97" s="135"/>
      <c r="AF97" s="135"/>
      <c r="AG97" s="135"/>
      <c r="AH97" s="135"/>
      <c r="AI97" s="135"/>
      <c r="AJ97" s="135"/>
      <c r="AK97" s="135"/>
      <c r="AL97" s="135"/>
      <c r="AM97" s="135"/>
      <c r="AN97" s="135"/>
      <c r="AO97" s="135"/>
      <c r="AP97" s="135"/>
      <c r="AQ97" s="135"/>
      <c r="AR97" s="135"/>
      <c r="AS97" s="135"/>
      <c r="AT97" s="135"/>
      <c r="AU97" s="135"/>
      <c r="AV97" s="135"/>
      <c r="AW97" s="135"/>
      <c r="AX97" s="135"/>
      <c r="AY97" s="135"/>
      <c r="AZ97" s="135"/>
      <c r="BA97" s="135"/>
      <c r="BB97" s="135"/>
      <c r="BC97" s="135"/>
      <c r="BD97" s="135"/>
      <c r="BE97" s="135"/>
      <c r="BF97" s="135"/>
      <c r="BG97" s="135"/>
      <c r="BH97" s="135"/>
      <c r="BI97" s="135"/>
      <c r="BJ97" s="135"/>
      <c r="BK97" s="135"/>
      <c r="BL97" s="135"/>
      <c r="BM97" s="135"/>
      <c r="BN97" s="135"/>
      <c r="BO97" s="135"/>
      <c r="BP97" s="135"/>
      <c r="BQ97" s="135"/>
      <c r="BR97" s="135"/>
      <c r="BS97" s="135"/>
      <c r="BT97" s="135"/>
      <c r="BU97" s="135"/>
      <c r="BV97" s="135"/>
      <c r="BW97" s="135"/>
      <c r="BX97" s="135"/>
      <c r="BY97" s="135"/>
      <c r="BZ97" s="135"/>
      <c r="CA97" s="135"/>
      <c r="CB97" s="135"/>
      <c r="CC97" s="135"/>
      <c r="CD97" s="135"/>
      <c r="CE97" s="135"/>
      <c r="CF97" s="135"/>
      <c r="CG97" s="135"/>
      <c r="CH97" s="135"/>
      <c r="CI97" s="135"/>
      <c r="CJ97" s="135"/>
      <c r="CK97" s="135"/>
      <c r="CL97" s="135"/>
      <c r="CM97" s="135"/>
      <c r="CN97" s="135"/>
      <c r="CO97" s="135"/>
      <c r="CP97" s="135"/>
      <c r="CQ97" s="135"/>
      <c r="CR97" s="135"/>
      <c r="CS97" s="135"/>
      <c r="CT97" s="135"/>
      <c r="CU97" s="135"/>
      <c r="CV97" s="135"/>
      <c r="CW97" s="135"/>
      <c r="CX97" s="135"/>
      <c r="CY97" s="135"/>
      <c r="CZ97" s="135"/>
      <c r="DA97" s="135"/>
      <c r="DB97" s="135"/>
      <c r="DC97" s="135"/>
      <c r="DD97" s="135"/>
      <c r="DE97" s="135"/>
      <c r="DF97" s="135"/>
      <c r="DG97" s="135"/>
      <c r="DH97" s="135"/>
      <c r="DI97" s="135"/>
      <c r="DJ97" s="135"/>
      <c r="DK97" s="135"/>
      <c r="DL97" s="135"/>
      <c r="DM97" s="135"/>
      <c r="DN97" s="135"/>
      <c r="DO97" s="135"/>
      <c r="DP97" s="135"/>
      <c r="DQ97" s="135"/>
      <c r="DR97" s="135"/>
      <c r="DS97" s="135"/>
      <c r="DT97" s="135"/>
      <c r="DU97" s="135"/>
      <c r="DV97" s="135"/>
      <c r="DW97" s="135"/>
      <c r="DX97" s="135"/>
      <c r="DY97" s="135"/>
      <c r="DZ97" s="135"/>
      <c r="EA97" s="135"/>
      <c r="EB97" s="135"/>
      <c r="EC97" s="135"/>
      <c r="ED97" s="135"/>
      <c r="EE97" s="135"/>
      <c r="EF97" s="135"/>
      <c r="EG97" s="135"/>
      <c r="EH97" s="135"/>
      <c r="EI97" s="135"/>
      <c r="EJ97" s="135"/>
      <c r="EK97" s="135"/>
      <c r="EL97" s="135"/>
      <c r="EM97" s="135"/>
      <c r="EN97" s="135"/>
      <c r="EO97" s="135"/>
      <c r="EP97" s="135"/>
      <c r="EQ97" s="135"/>
      <c r="ER97" s="135"/>
      <c r="ES97" s="135"/>
      <c r="ET97" s="135"/>
      <c r="EU97" s="135"/>
      <c r="EV97" s="135"/>
      <c r="EW97" s="135"/>
      <c r="EX97" s="135"/>
      <c r="EY97" s="135"/>
      <c r="EZ97" s="135"/>
      <c r="FA97" s="135"/>
      <c r="FB97" s="135"/>
      <c r="FC97" s="135"/>
      <c r="FD97" s="135"/>
      <c r="FE97" s="135"/>
      <c r="FF97" s="135"/>
      <c r="FG97" s="135"/>
      <c r="FH97" s="135"/>
      <c r="FI97" s="135"/>
      <c r="FJ97" s="135"/>
      <c r="FK97" s="135"/>
      <c r="FL97" s="135"/>
      <c r="FM97" s="135"/>
      <c r="FN97" s="135"/>
      <c r="FO97" s="135"/>
      <c r="FP97" s="135"/>
      <c r="FQ97" s="135"/>
      <c r="FR97" s="135"/>
      <c r="FS97" s="135"/>
      <c r="FT97" s="135"/>
      <c r="FU97" s="135"/>
      <c r="FV97" s="135"/>
      <c r="FW97" s="135"/>
      <c r="FX97" s="135"/>
      <c r="FY97" s="135"/>
      <c r="FZ97" s="135"/>
      <c r="GA97" s="135"/>
      <c r="GB97" s="135"/>
      <c r="GC97" s="135"/>
      <c r="GD97" s="135"/>
      <c r="GE97" s="135"/>
      <c r="GF97" s="135"/>
      <c r="GG97" s="135"/>
      <c r="GH97" s="135"/>
      <c r="GI97" s="135"/>
      <c r="GJ97" s="135"/>
      <c r="GK97" s="135"/>
      <c r="GL97" s="135"/>
      <c r="GM97" s="135"/>
      <c r="GN97" s="135"/>
      <c r="GO97" s="135"/>
      <c r="GP97" s="135"/>
      <c r="GQ97" s="135"/>
      <c r="GR97" s="135"/>
      <c r="GS97" s="135"/>
      <c r="GT97" s="135"/>
      <c r="GU97" s="135"/>
      <c r="GV97" s="135"/>
      <c r="GW97" s="135"/>
      <c r="GX97" s="135"/>
      <c r="GY97" s="135"/>
      <c r="GZ97" s="135"/>
      <c r="HA97" s="135"/>
      <c r="HB97" s="135"/>
      <c r="HC97" s="135"/>
      <c r="HD97" s="135"/>
      <c r="HE97" s="135"/>
      <c r="HF97" s="135"/>
      <c r="HG97" s="135"/>
      <c r="HH97" s="135"/>
      <c r="HI97" s="135"/>
      <c r="HJ97" s="135"/>
      <c r="HK97" s="135"/>
      <c r="HL97" s="135"/>
      <c r="HM97" s="135"/>
      <c r="HN97" s="135"/>
      <c r="HO97" s="135"/>
      <c r="HP97" s="135"/>
      <c r="HQ97" s="135"/>
      <c r="HR97" s="135"/>
      <c r="HS97" s="135"/>
      <c r="HT97" s="135"/>
      <c r="HU97" s="135"/>
      <c r="HV97" s="135"/>
      <c r="HW97" s="135"/>
      <c r="HX97" s="135"/>
      <c r="HY97" s="135"/>
      <c r="HZ97" s="135"/>
      <c r="IA97" s="135"/>
      <c r="IB97" s="135"/>
      <c r="IC97" s="135"/>
      <c r="ID97" s="135"/>
      <c r="IE97" s="135"/>
      <c r="IF97" s="135"/>
      <c r="IG97" s="135"/>
      <c r="IH97" s="135"/>
      <c r="II97" s="135"/>
      <c r="IJ97" s="135"/>
      <c r="IK97" s="135"/>
      <c r="IL97" s="135"/>
      <c r="IM97" s="135"/>
      <c r="IN97" s="135"/>
      <c r="IO97" s="135"/>
    </row>
    <row r="98" spans="1:249" ht="94.5" x14ac:dyDescent="0.25">
      <c r="A98" s="114" t="s">
        <v>1145</v>
      </c>
      <c r="B98" s="111" t="s">
        <v>1144</v>
      </c>
      <c r="C98" s="116">
        <v>16371.6</v>
      </c>
      <c r="D98" s="135"/>
      <c r="E98" s="135"/>
      <c r="F98" s="135"/>
      <c r="G98" s="135"/>
      <c r="H98" s="135"/>
      <c r="I98" s="135"/>
      <c r="J98" s="135"/>
      <c r="K98" s="135"/>
      <c r="L98" s="135"/>
      <c r="M98" s="135"/>
      <c r="N98" s="135"/>
      <c r="O98" s="135"/>
      <c r="P98" s="135"/>
      <c r="Q98" s="135"/>
      <c r="R98" s="135"/>
      <c r="S98" s="135"/>
      <c r="T98" s="135"/>
      <c r="U98" s="135"/>
      <c r="V98" s="135"/>
      <c r="W98" s="135"/>
      <c r="X98" s="135"/>
      <c r="Y98" s="135"/>
      <c r="Z98" s="135"/>
      <c r="AA98" s="135"/>
      <c r="AB98" s="135"/>
      <c r="AC98" s="135"/>
      <c r="AD98" s="135"/>
      <c r="AE98" s="135"/>
      <c r="AF98" s="135"/>
      <c r="AG98" s="135"/>
      <c r="AH98" s="135"/>
      <c r="AI98" s="135"/>
      <c r="AJ98" s="135"/>
      <c r="AK98" s="135"/>
      <c r="AL98" s="135"/>
      <c r="AM98" s="135"/>
      <c r="AN98" s="135"/>
      <c r="AO98" s="135"/>
      <c r="AP98" s="135"/>
      <c r="AQ98" s="135"/>
      <c r="AR98" s="135"/>
      <c r="AS98" s="135"/>
      <c r="AT98" s="135"/>
      <c r="AU98" s="135"/>
      <c r="AV98" s="135"/>
      <c r="AW98" s="135"/>
      <c r="AX98" s="135"/>
      <c r="AY98" s="135"/>
      <c r="AZ98" s="135"/>
      <c r="BA98" s="135"/>
      <c r="BB98" s="135"/>
      <c r="BC98" s="135"/>
      <c r="BD98" s="135"/>
      <c r="BE98" s="135"/>
      <c r="BF98" s="135"/>
      <c r="BG98" s="135"/>
      <c r="BH98" s="135"/>
      <c r="BI98" s="135"/>
      <c r="BJ98" s="135"/>
      <c r="BK98" s="135"/>
      <c r="BL98" s="135"/>
      <c r="BM98" s="135"/>
      <c r="BN98" s="135"/>
      <c r="BO98" s="135"/>
      <c r="BP98" s="135"/>
      <c r="BQ98" s="135"/>
      <c r="BR98" s="135"/>
      <c r="BS98" s="135"/>
      <c r="BT98" s="135"/>
      <c r="BU98" s="135"/>
      <c r="BV98" s="135"/>
      <c r="BW98" s="135"/>
      <c r="BX98" s="135"/>
      <c r="BY98" s="135"/>
      <c r="BZ98" s="135"/>
      <c r="CA98" s="135"/>
      <c r="CB98" s="135"/>
      <c r="CC98" s="135"/>
      <c r="CD98" s="135"/>
      <c r="CE98" s="135"/>
      <c r="CF98" s="135"/>
      <c r="CG98" s="135"/>
      <c r="CH98" s="135"/>
      <c r="CI98" s="135"/>
      <c r="CJ98" s="135"/>
      <c r="CK98" s="135"/>
      <c r="CL98" s="135"/>
      <c r="CM98" s="135"/>
      <c r="CN98" s="135"/>
      <c r="CO98" s="135"/>
      <c r="CP98" s="135"/>
      <c r="CQ98" s="135"/>
      <c r="CR98" s="135"/>
      <c r="CS98" s="135"/>
      <c r="CT98" s="135"/>
      <c r="CU98" s="135"/>
      <c r="CV98" s="135"/>
      <c r="CW98" s="135"/>
      <c r="CX98" s="135"/>
      <c r="CY98" s="135"/>
      <c r="CZ98" s="135"/>
      <c r="DA98" s="135"/>
      <c r="DB98" s="135"/>
      <c r="DC98" s="135"/>
      <c r="DD98" s="135"/>
      <c r="DE98" s="135"/>
      <c r="DF98" s="135"/>
      <c r="DG98" s="135"/>
      <c r="DH98" s="135"/>
      <c r="DI98" s="135"/>
      <c r="DJ98" s="135"/>
      <c r="DK98" s="135"/>
      <c r="DL98" s="135"/>
      <c r="DM98" s="135"/>
      <c r="DN98" s="135"/>
      <c r="DO98" s="135"/>
      <c r="DP98" s="135"/>
      <c r="DQ98" s="135"/>
      <c r="DR98" s="135"/>
      <c r="DS98" s="135"/>
      <c r="DT98" s="135"/>
      <c r="DU98" s="135"/>
      <c r="DV98" s="135"/>
      <c r="DW98" s="135"/>
      <c r="DX98" s="135"/>
      <c r="DY98" s="135"/>
      <c r="DZ98" s="135"/>
      <c r="EA98" s="135"/>
      <c r="EB98" s="135"/>
      <c r="EC98" s="135"/>
      <c r="ED98" s="135"/>
      <c r="EE98" s="135"/>
      <c r="EF98" s="135"/>
      <c r="EG98" s="135"/>
      <c r="EH98" s="135"/>
      <c r="EI98" s="135"/>
      <c r="EJ98" s="135"/>
      <c r="EK98" s="135"/>
      <c r="EL98" s="135"/>
      <c r="EM98" s="135"/>
      <c r="EN98" s="135"/>
      <c r="EO98" s="135"/>
      <c r="EP98" s="135"/>
      <c r="EQ98" s="135"/>
      <c r="ER98" s="135"/>
      <c r="ES98" s="135"/>
      <c r="ET98" s="135"/>
      <c r="EU98" s="135"/>
      <c r="EV98" s="135"/>
      <c r="EW98" s="135"/>
      <c r="EX98" s="135"/>
      <c r="EY98" s="135"/>
      <c r="EZ98" s="135"/>
      <c r="FA98" s="135"/>
      <c r="FB98" s="135"/>
      <c r="FC98" s="135"/>
      <c r="FD98" s="135"/>
      <c r="FE98" s="135"/>
      <c r="FF98" s="135"/>
      <c r="FG98" s="135"/>
      <c r="FH98" s="135"/>
      <c r="FI98" s="135"/>
      <c r="FJ98" s="135"/>
      <c r="FK98" s="135"/>
      <c r="FL98" s="135"/>
      <c r="FM98" s="135"/>
      <c r="FN98" s="135"/>
      <c r="FO98" s="135"/>
      <c r="FP98" s="135"/>
      <c r="FQ98" s="135"/>
      <c r="FR98" s="135"/>
      <c r="FS98" s="135"/>
      <c r="FT98" s="135"/>
      <c r="FU98" s="135"/>
      <c r="FV98" s="135"/>
      <c r="FW98" s="135"/>
      <c r="FX98" s="135"/>
      <c r="FY98" s="135"/>
      <c r="FZ98" s="135"/>
      <c r="GA98" s="135"/>
      <c r="GB98" s="135"/>
      <c r="GC98" s="135"/>
      <c r="GD98" s="135"/>
      <c r="GE98" s="135"/>
      <c r="GF98" s="135"/>
      <c r="GG98" s="135"/>
      <c r="GH98" s="135"/>
      <c r="GI98" s="135"/>
      <c r="GJ98" s="135"/>
      <c r="GK98" s="135"/>
      <c r="GL98" s="135"/>
      <c r="GM98" s="135"/>
      <c r="GN98" s="135"/>
      <c r="GO98" s="135"/>
      <c r="GP98" s="135"/>
      <c r="GQ98" s="135"/>
      <c r="GR98" s="135"/>
      <c r="GS98" s="135"/>
      <c r="GT98" s="135"/>
      <c r="GU98" s="135"/>
      <c r="GV98" s="135"/>
      <c r="GW98" s="135"/>
      <c r="GX98" s="135"/>
      <c r="GY98" s="135"/>
      <c r="GZ98" s="135"/>
      <c r="HA98" s="135"/>
      <c r="HB98" s="135"/>
      <c r="HC98" s="135"/>
      <c r="HD98" s="135"/>
      <c r="HE98" s="135"/>
      <c r="HF98" s="135"/>
      <c r="HG98" s="135"/>
      <c r="HH98" s="135"/>
      <c r="HI98" s="135"/>
      <c r="HJ98" s="135"/>
      <c r="HK98" s="135"/>
      <c r="HL98" s="135"/>
      <c r="HM98" s="135"/>
      <c r="HN98" s="135"/>
      <c r="HO98" s="135"/>
      <c r="HP98" s="135"/>
      <c r="HQ98" s="135"/>
      <c r="HR98" s="135"/>
      <c r="HS98" s="135"/>
      <c r="HT98" s="135"/>
      <c r="HU98" s="135"/>
      <c r="HV98" s="135"/>
      <c r="HW98" s="135"/>
      <c r="HX98" s="135"/>
      <c r="HY98" s="135"/>
      <c r="HZ98" s="135"/>
      <c r="IA98" s="135"/>
      <c r="IB98" s="135"/>
      <c r="IC98" s="135"/>
      <c r="ID98" s="135"/>
      <c r="IE98" s="135"/>
      <c r="IF98" s="135"/>
      <c r="IG98" s="135"/>
      <c r="IH98" s="135"/>
      <c r="II98" s="135"/>
      <c r="IJ98" s="135"/>
      <c r="IK98" s="135"/>
      <c r="IL98" s="135"/>
      <c r="IM98" s="135"/>
      <c r="IN98" s="135"/>
      <c r="IO98" s="135"/>
    </row>
    <row r="99" spans="1:249" ht="47.25" x14ac:dyDescent="0.25">
      <c r="A99" s="114" t="s">
        <v>1147</v>
      </c>
      <c r="B99" s="117" t="s">
        <v>1146</v>
      </c>
      <c r="C99" s="116">
        <v>2822.8</v>
      </c>
      <c r="D99" s="135"/>
      <c r="E99" s="135"/>
      <c r="F99" s="135"/>
      <c r="G99" s="135"/>
      <c r="H99" s="135"/>
      <c r="I99" s="135"/>
      <c r="J99" s="135"/>
      <c r="K99" s="135"/>
      <c r="L99" s="135"/>
      <c r="M99" s="135"/>
      <c r="N99" s="135"/>
      <c r="O99" s="135"/>
      <c r="P99" s="135"/>
      <c r="Q99" s="135"/>
      <c r="R99" s="135"/>
      <c r="S99" s="135"/>
      <c r="T99" s="135"/>
      <c r="U99" s="135"/>
      <c r="V99" s="135"/>
      <c r="W99" s="135"/>
      <c r="X99" s="135"/>
      <c r="Y99" s="135"/>
      <c r="Z99" s="135"/>
      <c r="AA99" s="135"/>
      <c r="AB99" s="135"/>
      <c r="AC99" s="135"/>
      <c r="AD99" s="135"/>
      <c r="AE99" s="135"/>
      <c r="AF99" s="135"/>
      <c r="AG99" s="135"/>
      <c r="AH99" s="135"/>
      <c r="AI99" s="135"/>
      <c r="AJ99" s="135"/>
      <c r="AK99" s="135"/>
      <c r="AL99" s="135"/>
      <c r="AM99" s="135"/>
      <c r="AN99" s="135"/>
      <c r="AO99" s="135"/>
      <c r="AP99" s="135"/>
      <c r="AQ99" s="135"/>
      <c r="AR99" s="135"/>
      <c r="AS99" s="135"/>
      <c r="AT99" s="135"/>
      <c r="AU99" s="135"/>
      <c r="AV99" s="135"/>
      <c r="AW99" s="135"/>
      <c r="AX99" s="135"/>
      <c r="AY99" s="135"/>
      <c r="AZ99" s="135"/>
      <c r="BA99" s="135"/>
      <c r="BB99" s="135"/>
      <c r="BC99" s="135"/>
      <c r="BD99" s="135"/>
      <c r="BE99" s="135"/>
      <c r="BF99" s="135"/>
      <c r="BG99" s="135"/>
      <c r="BH99" s="135"/>
      <c r="BI99" s="135"/>
      <c r="BJ99" s="135"/>
      <c r="BK99" s="135"/>
      <c r="BL99" s="135"/>
      <c r="BM99" s="135"/>
      <c r="BN99" s="135"/>
      <c r="BO99" s="135"/>
      <c r="BP99" s="135"/>
      <c r="BQ99" s="135"/>
      <c r="BR99" s="135"/>
      <c r="BS99" s="135"/>
      <c r="BT99" s="135"/>
      <c r="BU99" s="135"/>
      <c r="BV99" s="135"/>
      <c r="BW99" s="135"/>
      <c r="BX99" s="135"/>
      <c r="BY99" s="135"/>
      <c r="BZ99" s="135"/>
      <c r="CA99" s="135"/>
      <c r="CB99" s="135"/>
      <c r="CC99" s="135"/>
      <c r="CD99" s="135"/>
      <c r="CE99" s="135"/>
      <c r="CF99" s="135"/>
      <c r="CG99" s="135"/>
      <c r="CH99" s="135"/>
      <c r="CI99" s="135"/>
      <c r="CJ99" s="135"/>
      <c r="CK99" s="135"/>
      <c r="CL99" s="135"/>
      <c r="CM99" s="135"/>
      <c r="CN99" s="135"/>
      <c r="CO99" s="135"/>
      <c r="CP99" s="135"/>
      <c r="CQ99" s="135"/>
      <c r="CR99" s="135"/>
      <c r="CS99" s="135"/>
      <c r="CT99" s="135"/>
      <c r="CU99" s="135"/>
      <c r="CV99" s="135"/>
      <c r="CW99" s="135"/>
      <c r="CX99" s="135"/>
      <c r="CY99" s="135"/>
      <c r="CZ99" s="135"/>
      <c r="DA99" s="135"/>
      <c r="DB99" s="135"/>
      <c r="DC99" s="135"/>
      <c r="DD99" s="135"/>
      <c r="DE99" s="135"/>
      <c r="DF99" s="135"/>
      <c r="DG99" s="135"/>
      <c r="DH99" s="135"/>
      <c r="DI99" s="135"/>
      <c r="DJ99" s="135"/>
      <c r="DK99" s="135"/>
      <c r="DL99" s="135"/>
      <c r="DM99" s="135"/>
      <c r="DN99" s="135"/>
      <c r="DO99" s="135"/>
      <c r="DP99" s="135"/>
      <c r="DQ99" s="135"/>
      <c r="DR99" s="135"/>
      <c r="DS99" s="135"/>
      <c r="DT99" s="135"/>
      <c r="DU99" s="135"/>
      <c r="DV99" s="135"/>
      <c r="DW99" s="135"/>
      <c r="DX99" s="135"/>
      <c r="DY99" s="135"/>
      <c r="DZ99" s="135"/>
      <c r="EA99" s="135"/>
      <c r="EB99" s="135"/>
      <c r="EC99" s="135"/>
      <c r="ED99" s="135"/>
      <c r="EE99" s="135"/>
      <c r="EF99" s="135"/>
      <c r="EG99" s="135"/>
      <c r="EH99" s="135"/>
      <c r="EI99" s="135"/>
      <c r="EJ99" s="135"/>
      <c r="EK99" s="135"/>
      <c r="EL99" s="135"/>
      <c r="EM99" s="135"/>
      <c r="EN99" s="135"/>
      <c r="EO99" s="135"/>
      <c r="EP99" s="135"/>
      <c r="EQ99" s="135"/>
      <c r="ER99" s="135"/>
      <c r="ES99" s="135"/>
      <c r="ET99" s="135"/>
      <c r="EU99" s="135"/>
      <c r="EV99" s="135"/>
      <c r="EW99" s="135"/>
      <c r="EX99" s="135"/>
      <c r="EY99" s="135"/>
      <c r="EZ99" s="135"/>
      <c r="FA99" s="135"/>
      <c r="FB99" s="135"/>
      <c r="FC99" s="135"/>
      <c r="FD99" s="135"/>
      <c r="FE99" s="135"/>
      <c r="FF99" s="135"/>
      <c r="FG99" s="135"/>
      <c r="FH99" s="135"/>
      <c r="FI99" s="135"/>
      <c r="FJ99" s="135"/>
      <c r="FK99" s="135"/>
      <c r="FL99" s="135"/>
      <c r="FM99" s="135"/>
      <c r="FN99" s="135"/>
      <c r="FO99" s="135"/>
      <c r="FP99" s="135"/>
      <c r="FQ99" s="135"/>
      <c r="FR99" s="135"/>
      <c r="FS99" s="135"/>
      <c r="FT99" s="135"/>
      <c r="FU99" s="135"/>
      <c r="FV99" s="135"/>
      <c r="FW99" s="135"/>
      <c r="FX99" s="135"/>
      <c r="FY99" s="135"/>
      <c r="FZ99" s="135"/>
      <c r="GA99" s="135"/>
      <c r="GB99" s="135"/>
      <c r="GC99" s="135"/>
      <c r="GD99" s="135"/>
      <c r="GE99" s="135"/>
      <c r="GF99" s="135"/>
      <c r="GG99" s="135"/>
      <c r="GH99" s="135"/>
      <c r="GI99" s="135"/>
      <c r="GJ99" s="135"/>
      <c r="GK99" s="135"/>
      <c r="GL99" s="135"/>
      <c r="GM99" s="135"/>
      <c r="GN99" s="135"/>
      <c r="GO99" s="135"/>
      <c r="GP99" s="135"/>
      <c r="GQ99" s="135"/>
      <c r="GR99" s="135"/>
      <c r="GS99" s="135"/>
      <c r="GT99" s="135"/>
      <c r="GU99" s="135"/>
      <c r="GV99" s="135"/>
      <c r="GW99" s="135"/>
      <c r="GX99" s="135"/>
      <c r="GY99" s="135"/>
      <c r="GZ99" s="135"/>
      <c r="HA99" s="135"/>
      <c r="HB99" s="135"/>
      <c r="HC99" s="135"/>
      <c r="HD99" s="135"/>
      <c r="HE99" s="135"/>
      <c r="HF99" s="135"/>
      <c r="HG99" s="135"/>
      <c r="HH99" s="135"/>
      <c r="HI99" s="135"/>
      <c r="HJ99" s="135"/>
      <c r="HK99" s="135"/>
      <c r="HL99" s="135"/>
      <c r="HM99" s="135"/>
      <c r="HN99" s="135"/>
      <c r="HO99" s="135"/>
      <c r="HP99" s="135"/>
      <c r="HQ99" s="135"/>
      <c r="HR99" s="135"/>
      <c r="HS99" s="135"/>
      <c r="HT99" s="135"/>
      <c r="HU99" s="135"/>
      <c r="HV99" s="135"/>
      <c r="HW99" s="135"/>
      <c r="HX99" s="135"/>
      <c r="HY99" s="135"/>
      <c r="HZ99" s="135"/>
      <c r="IA99" s="135"/>
      <c r="IB99" s="135"/>
      <c r="IC99" s="135"/>
      <c r="ID99" s="135"/>
      <c r="IE99" s="135"/>
      <c r="IF99" s="135"/>
      <c r="IG99" s="135"/>
      <c r="IH99" s="135"/>
      <c r="II99" s="135"/>
      <c r="IJ99" s="135"/>
      <c r="IK99" s="135"/>
      <c r="IL99" s="135"/>
      <c r="IM99" s="135"/>
      <c r="IN99" s="135"/>
      <c r="IO99" s="135"/>
    </row>
    <row r="100" spans="1:249" ht="63" x14ac:dyDescent="0.25">
      <c r="A100" s="114" t="s">
        <v>1149</v>
      </c>
      <c r="B100" s="150" t="s">
        <v>1148</v>
      </c>
      <c r="C100" s="116">
        <v>6204</v>
      </c>
      <c r="D100" s="135"/>
      <c r="E100" s="135"/>
      <c r="F100" s="135"/>
      <c r="G100" s="135"/>
      <c r="H100" s="135"/>
      <c r="I100" s="135"/>
      <c r="J100" s="135"/>
      <c r="K100" s="135"/>
      <c r="L100" s="135"/>
      <c r="M100" s="135"/>
      <c r="N100" s="135"/>
      <c r="O100" s="135"/>
      <c r="P100" s="135"/>
      <c r="Q100" s="135"/>
      <c r="R100" s="135"/>
      <c r="S100" s="135"/>
      <c r="T100" s="135"/>
      <c r="U100" s="135"/>
      <c r="V100" s="135"/>
      <c r="W100" s="135"/>
      <c r="X100" s="135"/>
      <c r="Y100" s="135"/>
      <c r="Z100" s="135"/>
      <c r="AA100" s="135"/>
      <c r="AB100" s="135"/>
      <c r="AC100" s="135"/>
      <c r="AD100" s="135"/>
      <c r="AE100" s="135"/>
      <c r="AF100" s="135"/>
      <c r="AG100" s="135"/>
      <c r="AH100" s="135"/>
      <c r="AI100" s="135"/>
      <c r="AJ100" s="135"/>
      <c r="AK100" s="135"/>
      <c r="AL100" s="135"/>
      <c r="AM100" s="135"/>
      <c r="AN100" s="135"/>
      <c r="AO100" s="135"/>
      <c r="AP100" s="135"/>
      <c r="AQ100" s="135"/>
      <c r="AR100" s="135"/>
      <c r="AS100" s="135"/>
      <c r="AT100" s="135"/>
      <c r="AU100" s="135"/>
      <c r="AV100" s="135"/>
      <c r="AW100" s="135"/>
      <c r="AX100" s="135"/>
      <c r="AY100" s="135"/>
      <c r="AZ100" s="135"/>
      <c r="BA100" s="135"/>
      <c r="BB100" s="135"/>
      <c r="BC100" s="135"/>
      <c r="BD100" s="135"/>
      <c r="BE100" s="135"/>
      <c r="BF100" s="135"/>
      <c r="BG100" s="135"/>
      <c r="BH100" s="135"/>
      <c r="BI100" s="135"/>
      <c r="BJ100" s="135"/>
      <c r="BK100" s="135"/>
      <c r="BL100" s="135"/>
      <c r="BM100" s="135"/>
      <c r="BN100" s="135"/>
      <c r="BO100" s="135"/>
      <c r="BP100" s="135"/>
      <c r="BQ100" s="135"/>
      <c r="BR100" s="135"/>
      <c r="BS100" s="135"/>
      <c r="BT100" s="135"/>
      <c r="BU100" s="135"/>
      <c r="BV100" s="135"/>
      <c r="BW100" s="135"/>
      <c r="BX100" s="135"/>
      <c r="BY100" s="135"/>
      <c r="BZ100" s="135"/>
      <c r="CA100" s="135"/>
      <c r="CB100" s="135"/>
      <c r="CC100" s="135"/>
      <c r="CD100" s="135"/>
      <c r="CE100" s="135"/>
      <c r="CF100" s="135"/>
      <c r="CG100" s="135"/>
      <c r="CH100" s="135"/>
      <c r="CI100" s="135"/>
      <c r="CJ100" s="135"/>
      <c r="CK100" s="135"/>
      <c r="CL100" s="135"/>
      <c r="CM100" s="135"/>
      <c r="CN100" s="135"/>
      <c r="CO100" s="135"/>
      <c r="CP100" s="135"/>
      <c r="CQ100" s="135"/>
      <c r="CR100" s="135"/>
      <c r="CS100" s="135"/>
      <c r="CT100" s="135"/>
      <c r="CU100" s="135"/>
      <c r="CV100" s="135"/>
      <c r="CW100" s="135"/>
      <c r="CX100" s="135"/>
      <c r="CY100" s="135"/>
      <c r="CZ100" s="135"/>
      <c r="DA100" s="135"/>
      <c r="DB100" s="135"/>
      <c r="DC100" s="135"/>
      <c r="DD100" s="135"/>
      <c r="DE100" s="135"/>
      <c r="DF100" s="135"/>
      <c r="DG100" s="135"/>
      <c r="DH100" s="135"/>
      <c r="DI100" s="135"/>
      <c r="DJ100" s="135"/>
      <c r="DK100" s="135"/>
      <c r="DL100" s="135"/>
      <c r="DM100" s="135"/>
      <c r="DN100" s="135"/>
      <c r="DO100" s="135"/>
      <c r="DP100" s="135"/>
      <c r="DQ100" s="135"/>
      <c r="DR100" s="135"/>
      <c r="DS100" s="135"/>
      <c r="DT100" s="135"/>
      <c r="DU100" s="135"/>
      <c r="DV100" s="135"/>
      <c r="DW100" s="135"/>
      <c r="DX100" s="135"/>
      <c r="DY100" s="135"/>
      <c r="DZ100" s="135"/>
      <c r="EA100" s="135"/>
      <c r="EB100" s="135"/>
      <c r="EC100" s="135"/>
      <c r="ED100" s="135"/>
      <c r="EE100" s="135"/>
      <c r="EF100" s="135"/>
      <c r="EG100" s="135"/>
      <c r="EH100" s="135"/>
      <c r="EI100" s="135"/>
      <c r="EJ100" s="135"/>
      <c r="EK100" s="135"/>
      <c r="EL100" s="135"/>
      <c r="EM100" s="135"/>
      <c r="EN100" s="135"/>
      <c r="EO100" s="135"/>
      <c r="EP100" s="135"/>
      <c r="EQ100" s="135"/>
      <c r="ER100" s="135"/>
      <c r="ES100" s="135"/>
      <c r="ET100" s="135"/>
      <c r="EU100" s="135"/>
      <c r="EV100" s="135"/>
      <c r="EW100" s="135"/>
      <c r="EX100" s="135"/>
      <c r="EY100" s="135"/>
      <c r="EZ100" s="135"/>
      <c r="FA100" s="135"/>
      <c r="FB100" s="135"/>
      <c r="FC100" s="135"/>
      <c r="FD100" s="135"/>
      <c r="FE100" s="135"/>
      <c r="FF100" s="135"/>
      <c r="FG100" s="135"/>
      <c r="FH100" s="135"/>
      <c r="FI100" s="135"/>
      <c r="FJ100" s="135"/>
      <c r="FK100" s="135"/>
      <c r="FL100" s="135"/>
      <c r="FM100" s="135"/>
      <c r="FN100" s="135"/>
      <c r="FO100" s="135"/>
      <c r="FP100" s="135"/>
      <c r="FQ100" s="135"/>
      <c r="FR100" s="135"/>
      <c r="FS100" s="135"/>
      <c r="FT100" s="135"/>
      <c r="FU100" s="135"/>
      <c r="FV100" s="135"/>
      <c r="FW100" s="135"/>
      <c r="FX100" s="135"/>
      <c r="FY100" s="135"/>
      <c r="FZ100" s="135"/>
      <c r="GA100" s="135"/>
      <c r="GB100" s="135"/>
      <c r="GC100" s="135"/>
      <c r="GD100" s="135"/>
      <c r="GE100" s="135"/>
      <c r="GF100" s="135"/>
      <c r="GG100" s="135"/>
      <c r="GH100" s="135"/>
      <c r="GI100" s="135"/>
      <c r="GJ100" s="135"/>
      <c r="GK100" s="135"/>
      <c r="GL100" s="135"/>
      <c r="GM100" s="135"/>
      <c r="GN100" s="135"/>
      <c r="GO100" s="135"/>
      <c r="GP100" s="135"/>
      <c r="GQ100" s="135"/>
      <c r="GR100" s="135"/>
      <c r="GS100" s="135"/>
      <c r="GT100" s="135"/>
      <c r="GU100" s="135"/>
      <c r="GV100" s="135"/>
      <c r="GW100" s="135"/>
      <c r="GX100" s="135"/>
      <c r="GY100" s="135"/>
      <c r="GZ100" s="135"/>
      <c r="HA100" s="135"/>
      <c r="HB100" s="135"/>
      <c r="HC100" s="135"/>
      <c r="HD100" s="135"/>
      <c r="HE100" s="135"/>
      <c r="HF100" s="135"/>
      <c r="HG100" s="135"/>
      <c r="HH100" s="135"/>
      <c r="HI100" s="135"/>
      <c r="HJ100" s="135"/>
      <c r="HK100" s="135"/>
      <c r="HL100" s="135"/>
      <c r="HM100" s="135"/>
      <c r="HN100" s="135"/>
      <c r="HO100" s="135"/>
      <c r="HP100" s="135"/>
      <c r="HQ100" s="135"/>
      <c r="HR100" s="135"/>
      <c r="HS100" s="135"/>
      <c r="HT100" s="135"/>
      <c r="HU100" s="135"/>
      <c r="HV100" s="135"/>
      <c r="HW100" s="135"/>
      <c r="HX100" s="135"/>
      <c r="HY100" s="135"/>
      <c r="HZ100" s="135"/>
      <c r="IA100" s="135"/>
      <c r="IB100" s="135"/>
      <c r="IC100" s="135"/>
      <c r="ID100" s="135"/>
      <c r="IE100" s="135"/>
      <c r="IF100" s="135"/>
      <c r="IG100" s="135"/>
      <c r="IH100" s="135"/>
      <c r="II100" s="135"/>
      <c r="IJ100" s="135"/>
      <c r="IK100" s="135"/>
      <c r="IL100" s="135"/>
      <c r="IM100" s="135"/>
      <c r="IN100" s="135"/>
      <c r="IO100" s="135"/>
    </row>
    <row r="101" spans="1:249" ht="63" x14ac:dyDescent="0.25">
      <c r="A101" s="114" t="s">
        <v>1151</v>
      </c>
      <c r="B101" s="150" t="s">
        <v>1150</v>
      </c>
      <c r="C101" s="116">
        <v>6717.5</v>
      </c>
      <c r="D101" s="135"/>
      <c r="E101" s="135"/>
      <c r="F101" s="135"/>
      <c r="G101" s="135"/>
      <c r="H101" s="135"/>
      <c r="I101" s="135"/>
      <c r="J101" s="135"/>
      <c r="K101" s="135"/>
      <c r="L101" s="135"/>
      <c r="M101" s="135"/>
      <c r="N101" s="135"/>
      <c r="O101" s="135"/>
      <c r="P101" s="135"/>
      <c r="Q101" s="135"/>
      <c r="R101" s="135"/>
      <c r="S101" s="135"/>
      <c r="T101" s="135"/>
      <c r="U101" s="135"/>
      <c r="V101" s="135"/>
      <c r="W101" s="135"/>
      <c r="X101" s="135"/>
      <c r="Y101" s="135"/>
      <c r="Z101" s="135"/>
      <c r="AA101" s="135"/>
      <c r="AB101" s="135"/>
      <c r="AC101" s="135"/>
      <c r="AD101" s="135"/>
      <c r="AE101" s="135"/>
      <c r="AF101" s="135"/>
      <c r="AG101" s="135"/>
      <c r="AH101" s="135"/>
      <c r="AI101" s="135"/>
      <c r="AJ101" s="135"/>
      <c r="AK101" s="135"/>
      <c r="AL101" s="135"/>
      <c r="AM101" s="135"/>
      <c r="AN101" s="135"/>
      <c r="AO101" s="135"/>
      <c r="AP101" s="135"/>
      <c r="AQ101" s="135"/>
      <c r="AR101" s="135"/>
      <c r="AS101" s="135"/>
      <c r="AT101" s="135"/>
      <c r="AU101" s="135"/>
      <c r="AV101" s="135"/>
      <c r="AW101" s="135"/>
      <c r="AX101" s="135"/>
      <c r="AY101" s="135"/>
      <c r="AZ101" s="135"/>
      <c r="BA101" s="135"/>
      <c r="BB101" s="135"/>
      <c r="BC101" s="135"/>
      <c r="BD101" s="135"/>
      <c r="BE101" s="135"/>
      <c r="BF101" s="135"/>
      <c r="BG101" s="135"/>
      <c r="BH101" s="135"/>
      <c r="BI101" s="135"/>
      <c r="BJ101" s="135"/>
      <c r="BK101" s="135"/>
      <c r="BL101" s="135"/>
      <c r="BM101" s="135"/>
      <c r="BN101" s="135"/>
      <c r="BO101" s="135"/>
      <c r="BP101" s="135"/>
      <c r="BQ101" s="135"/>
      <c r="BR101" s="135"/>
      <c r="BS101" s="135"/>
      <c r="BT101" s="135"/>
      <c r="BU101" s="135"/>
      <c r="BV101" s="135"/>
      <c r="BW101" s="135"/>
      <c r="BX101" s="135"/>
      <c r="BY101" s="135"/>
      <c r="BZ101" s="135"/>
      <c r="CA101" s="135"/>
      <c r="CB101" s="135"/>
      <c r="CC101" s="135"/>
      <c r="CD101" s="135"/>
      <c r="CE101" s="135"/>
      <c r="CF101" s="135"/>
      <c r="CG101" s="135"/>
      <c r="CH101" s="135"/>
      <c r="CI101" s="135"/>
      <c r="CJ101" s="135"/>
      <c r="CK101" s="135"/>
      <c r="CL101" s="135"/>
      <c r="CM101" s="135"/>
      <c r="CN101" s="135"/>
      <c r="CO101" s="135"/>
      <c r="CP101" s="135"/>
      <c r="CQ101" s="135"/>
      <c r="CR101" s="135"/>
      <c r="CS101" s="135"/>
      <c r="CT101" s="135"/>
      <c r="CU101" s="135"/>
      <c r="CV101" s="135"/>
      <c r="CW101" s="135"/>
      <c r="CX101" s="135"/>
      <c r="CY101" s="135"/>
      <c r="CZ101" s="135"/>
      <c r="DA101" s="135"/>
      <c r="DB101" s="135"/>
      <c r="DC101" s="135"/>
      <c r="DD101" s="135"/>
      <c r="DE101" s="135"/>
      <c r="DF101" s="135"/>
      <c r="DG101" s="135"/>
      <c r="DH101" s="135"/>
      <c r="DI101" s="135"/>
      <c r="DJ101" s="135"/>
      <c r="DK101" s="135"/>
      <c r="DL101" s="135"/>
      <c r="DM101" s="135"/>
      <c r="DN101" s="135"/>
      <c r="DO101" s="135"/>
      <c r="DP101" s="135"/>
      <c r="DQ101" s="135"/>
      <c r="DR101" s="135"/>
      <c r="DS101" s="135"/>
      <c r="DT101" s="135"/>
      <c r="DU101" s="135"/>
      <c r="DV101" s="135"/>
      <c r="DW101" s="135"/>
      <c r="DX101" s="135"/>
      <c r="DY101" s="135"/>
      <c r="DZ101" s="135"/>
      <c r="EA101" s="135"/>
      <c r="EB101" s="135"/>
      <c r="EC101" s="135"/>
      <c r="ED101" s="135"/>
      <c r="EE101" s="135"/>
      <c r="EF101" s="135"/>
      <c r="EG101" s="135"/>
      <c r="EH101" s="135"/>
      <c r="EI101" s="135"/>
      <c r="EJ101" s="135"/>
      <c r="EK101" s="135"/>
      <c r="EL101" s="135"/>
      <c r="EM101" s="135"/>
      <c r="EN101" s="135"/>
      <c r="EO101" s="135"/>
      <c r="EP101" s="135"/>
      <c r="EQ101" s="135"/>
      <c r="ER101" s="135"/>
      <c r="ES101" s="135"/>
      <c r="ET101" s="135"/>
      <c r="EU101" s="135"/>
      <c r="EV101" s="135"/>
      <c r="EW101" s="135"/>
      <c r="EX101" s="135"/>
      <c r="EY101" s="135"/>
      <c r="EZ101" s="135"/>
      <c r="FA101" s="135"/>
      <c r="FB101" s="135"/>
      <c r="FC101" s="135"/>
      <c r="FD101" s="135"/>
      <c r="FE101" s="135"/>
      <c r="FF101" s="135"/>
      <c r="FG101" s="135"/>
      <c r="FH101" s="135"/>
      <c r="FI101" s="135"/>
      <c r="FJ101" s="135"/>
      <c r="FK101" s="135"/>
      <c r="FL101" s="135"/>
      <c r="FM101" s="135"/>
      <c r="FN101" s="135"/>
      <c r="FO101" s="135"/>
      <c r="FP101" s="135"/>
      <c r="FQ101" s="135"/>
      <c r="FR101" s="135"/>
      <c r="FS101" s="135"/>
      <c r="FT101" s="135"/>
      <c r="FU101" s="135"/>
      <c r="FV101" s="135"/>
      <c r="FW101" s="135"/>
      <c r="FX101" s="135"/>
      <c r="FY101" s="135"/>
      <c r="FZ101" s="135"/>
      <c r="GA101" s="135"/>
      <c r="GB101" s="135"/>
      <c r="GC101" s="135"/>
      <c r="GD101" s="135"/>
      <c r="GE101" s="135"/>
      <c r="GF101" s="135"/>
      <c r="GG101" s="135"/>
      <c r="GH101" s="135"/>
      <c r="GI101" s="135"/>
      <c r="GJ101" s="135"/>
      <c r="GK101" s="135"/>
      <c r="GL101" s="135"/>
      <c r="GM101" s="135"/>
      <c r="GN101" s="135"/>
      <c r="GO101" s="135"/>
      <c r="GP101" s="135"/>
      <c r="GQ101" s="135"/>
      <c r="GR101" s="135"/>
      <c r="GS101" s="135"/>
      <c r="GT101" s="135"/>
      <c r="GU101" s="135"/>
      <c r="GV101" s="135"/>
      <c r="GW101" s="135"/>
      <c r="GX101" s="135"/>
      <c r="GY101" s="135"/>
      <c r="GZ101" s="135"/>
      <c r="HA101" s="135"/>
      <c r="HB101" s="135"/>
      <c r="HC101" s="135"/>
      <c r="HD101" s="135"/>
      <c r="HE101" s="135"/>
      <c r="HF101" s="135"/>
      <c r="HG101" s="135"/>
      <c r="HH101" s="135"/>
      <c r="HI101" s="135"/>
      <c r="HJ101" s="135"/>
      <c r="HK101" s="135"/>
      <c r="HL101" s="135"/>
      <c r="HM101" s="135"/>
      <c r="HN101" s="135"/>
      <c r="HO101" s="135"/>
      <c r="HP101" s="135"/>
      <c r="HQ101" s="135"/>
      <c r="HR101" s="135"/>
      <c r="HS101" s="135"/>
      <c r="HT101" s="135"/>
      <c r="HU101" s="135"/>
      <c r="HV101" s="135"/>
      <c r="HW101" s="135"/>
      <c r="HX101" s="135"/>
      <c r="HY101" s="135"/>
      <c r="HZ101" s="135"/>
      <c r="IA101" s="135"/>
      <c r="IB101" s="135"/>
      <c r="IC101" s="135"/>
      <c r="ID101" s="135"/>
      <c r="IE101" s="135"/>
      <c r="IF101" s="135"/>
      <c r="IG101" s="135"/>
      <c r="IH101" s="135"/>
      <c r="II101" s="135"/>
      <c r="IJ101" s="135"/>
      <c r="IK101" s="135"/>
      <c r="IL101" s="135"/>
      <c r="IM101" s="135"/>
      <c r="IN101" s="135"/>
      <c r="IO101" s="135"/>
    </row>
    <row r="102" spans="1:249" ht="47.25" x14ac:dyDescent="0.25">
      <c r="A102" s="114" t="s">
        <v>1153</v>
      </c>
      <c r="B102" s="150" t="s">
        <v>1152</v>
      </c>
      <c r="C102" s="116">
        <v>32208.1</v>
      </c>
      <c r="D102" s="135"/>
      <c r="E102" s="135"/>
      <c r="F102" s="135"/>
      <c r="G102" s="135"/>
      <c r="H102" s="135"/>
      <c r="I102" s="135"/>
      <c r="J102" s="135"/>
      <c r="K102" s="135"/>
      <c r="L102" s="135"/>
      <c r="M102" s="135"/>
      <c r="N102" s="135"/>
      <c r="O102" s="135"/>
      <c r="P102" s="135"/>
      <c r="Q102" s="135"/>
      <c r="R102" s="135"/>
      <c r="S102" s="135"/>
      <c r="T102" s="135"/>
      <c r="U102" s="135"/>
      <c r="V102" s="135"/>
      <c r="W102" s="135"/>
      <c r="X102" s="135"/>
      <c r="Y102" s="135"/>
      <c r="Z102" s="135"/>
      <c r="AA102" s="135"/>
      <c r="AB102" s="135"/>
      <c r="AC102" s="135"/>
      <c r="AD102" s="135"/>
      <c r="AE102" s="135"/>
      <c r="AF102" s="135"/>
      <c r="AG102" s="135"/>
      <c r="AH102" s="135"/>
      <c r="AI102" s="135"/>
      <c r="AJ102" s="135"/>
      <c r="AK102" s="135"/>
      <c r="AL102" s="135"/>
      <c r="AM102" s="135"/>
      <c r="AN102" s="135"/>
      <c r="AO102" s="135"/>
      <c r="AP102" s="135"/>
      <c r="AQ102" s="135"/>
      <c r="AR102" s="135"/>
      <c r="AS102" s="135"/>
      <c r="AT102" s="135"/>
      <c r="AU102" s="135"/>
      <c r="AV102" s="135"/>
      <c r="AW102" s="135"/>
      <c r="AX102" s="135"/>
      <c r="AY102" s="135"/>
      <c r="AZ102" s="135"/>
      <c r="BA102" s="135"/>
      <c r="BB102" s="135"/>
      <c r="BC102" s="135"/>
      <c r="BD102" s="135"/>
      <c r="BE102" s="135"/>
      <c r="BF102" s="135"/>
      <c r="BG102" s="135"/>
      <c r="BH102" s="135"/>
      <c r="BI102" s="135"/>
      <c r="BJ102" s="135"/>
      <c r="BK102" s="135"/>
      <c r="BL102" s="135"/>
      <c r="BM102" s="135"/>
      <c r="BN102" s="135"/>
      <c r="BO102" s="135"/>
      <c r="BP102" s="135"/>
      <c r="BQ102" s="135"/>
      <c r="BR102" s="135"/>
      <c r="BS102" s="135"/>
      <c r="BT102" s="135"/>
      <c r="BU102" s="135"/>
      <c r="BV102" s="135"/>
      <c r="BW102" s="135"/>
      <c r="BX102" s="135"/>
      <c r="BY102" s="135"/>
      <c r="BZ102" s="135"/>
      <c r="CA102" s="135"/>
      <c r="CB102" s="135"/>
      <c r="CC102" s="135"/>
      <c r="CD102" s="135"/>
      <c r="CE102" s="135"/>
      <c r="CF102" s="135"/>
      <c r="CG102" s="135"/>
      <c r="CH102" s="135"/>
      <c r="CI102" s="135"/>
      <c r="CJ102" s="135"/>
      <c r="CK102" s="135"/>
      <c r="CL102" s="135"/>
      <c r="CM102" s="135"/>
      <c r="CN102" s="135"/>
      <c r="CO102" s="135"/>
      <c r="CP102" s="135"/>
      <c r="CQ102" s="135"/>
      <c r="CR102" s="135"/>
      <c r="CS102" s="135"/>
      <c r="CT102" s="135"/>
      <c r="CU102" s="135"/>
      <c r="CV102" s="135"/>
      <c r="CW102" s="135"/>
      <c r="CX102" s="135"/>
      <c r="CY102" s="135"/>
      <c r="CZ102" s="135"/>
      <c r="DA102" s="135"/>
      <c r="DB102" s="135"/>
      <c r="DC102" s="135"/>
      <c r="DD102" s="135"/>
      <c r="DE102" s="135"/>
      <c r="DF102" s="135"/>
      <c r="DG102" s="135"/>
      <c r="DH102" s="135"/>
      <c r="DI102" s="135"/>
      <c r="DJ102" s="135"/>
      <c r="DK102" s="135"/>
      <c r="DL102" s="135"/>
      <c r="DM102" s="135"/>
      <c r="DN102" s="135"/>
      <c r="DO102" s="135"/>
      <c r="DP102" s="135"/>
      <c r="DQ102" s="135"/>
      <c r="DR102" s="135"/>
      <c r="DS102" s="135"/>
      <c r="DT102" s="135"/>
      <c r="DU102" s="135"/>
      <c r="DV102" s="135"/>
      <c r="DW102" s="135"/>
      <c r="DX102" s="135"/>
      <c r="DY102" s="135"/>
      <c r="DZ102" s="135"/>
      <c r="EA102" s="135"/>
      <c r="EB102" s="135"/>
      <c r="EC102" s="135"/>
      <c r="ED102" s="135"/>
      <c r="EE102" s="135"/>
      <c r="EF102" s="135"/>
      <c r="EG102" s="135"/>
      <c r="EH102" s="135"/>
      <c r="EI102" s="135"/>
      <c r="EJ102" s="135"/>
      <c r="EK102" s="135"/>
      <c r="EL102" s="135"/>
      <c r="EM102" s="135"/>
      <c r="EN102" s="135"/>
      <c r="EO102" s="135"/>
      <c r="EP102" s="135"/>
      <c r="EQ102" s="135"/>
      <c r="ER102" s="135"/>
      <c r="ES102" s="135"/>
      <c r="ET102" s="135"/>
      <c r="EU102" s="135"/>
      <c r="EV102" s="135"/>
      <c r="EW102" s="135"/>
      <c r="EX102" s="135"/>
      <c r="EY102" s="135"/>
      <c r="EZ102" s="135"/>
      <c r="FA102" s="135"/>
      <c r="FB102" s="135"/>
      <c r="FC102" s="135"/>
      <c r="FD102" s="135"/>
      <c r="FE102" s="135"/>
      <c r="FF102" s="135"/>
      <c r="FG102" s="135"/>
      <c r="FH102" s="135"/>
      <c r="FI102" s="135"/>
      <c r="FJ102" s="135"/>
      <c r="FK102" s="135"/>
      <c r="FL102" s="135"/>
      <c r="FM102" s="135"/>
      <c r="FN102" s="135"/>
      <c r="FO102" s="135"/>
      <c r="FP102" s="135"/>
      <c r="FQ102" s="135"/>
      <c r="FR102" s="135"/>
      <c r="FS102" s="135"/>
      <c r="FT102" s="135"/>
      <c r="FU102" s="135"/>
      <c r="FV102" s="135"/>
      <c r="FW102" s="135"/>
      <c r="FX102" s="135"/>
      <c r="FY102" s="135"/>
      <c r="FZ102" s="135"/>
      <c r="GA102" s="135"/>
      <c r="GB102" s="135"/>
      <c r="GC102" s="135"/>
      <c r="GD102" s="135"/>
      <c r="GE102" s="135"/>
      <c r="GF102" s="135"/>
      <c r="GG102" s="135"/>
      <c r="GH102" s="135"/>
      <c r="GI102" s="135"/>
      <c r="GJ102" s="135"/>
      <c r="GK102" s="135"/>
      <c r="GL102" s="135"/>
      <c r="GM102" s="135"/>
      <c r="GN102" s="135"/>
      <c r="GO102" s="135"/>
      <c r="GP102" s="135"/>
      <c r="GQ102" s="135"/>
      <c r="GR102" s="135"/>
      <c r="GS102" s="135"/>
      <c r="GT102" s="135"/>
      <c r="GU102" s="135"/>
      <c r="GV102" s="135"/>
      <c r="GW102" s="135"/>
      <c r="GX102" s="135"/>
      <c r="GY102" s="135"/>
      <c r="GZ102" s="135"/>
      <c r="HA102" s="135"/>
      <c r="HB102" s="135"/>
      <c r="HC102" s="135"/>
      <c r="HD102" s="135"/>
      <c r="HE102" s="135"/>
      <c r="HF102" s="135"/>
      <c r="HG102" s="135"/>
      <c r="HH102" s="135"/>
      <c r="HI102" s="135"/>
      <c r="HJ102" s="135"/>
      <c r="HK102" s="135"/>
      <c r="HL102" s="135"/>
      <c r="HM102" s="135"/>
      <c r="HN102" s="135"/>
      <c r="HO102" s="135"/>
      <c r="HP102" s="135"/>
      <c r="HQ102" s="135"/>
      <c r="HR102" s="135"/>
      <c r="HS102" s="135"/>
      <c r="HT102" s="135"/>
      <c r="HU102" s="135"/>
      <c r="HV102" s="135"/>
      <c r="HW102" s="135"/>
      <c r="HX102" s="135"/>
      <c r="HY102" s="135"/>
      <c r="HZ102" s="135"/>
      <c r="IA102" s="135"/>
      <c r="IB102" s="135"/>
      <c r="IC102" s="135"/>
      <c r="ID102" s="135"/>
      <c r="IE102" s="135"/>
      <c r="IF102" s="135"/>
      <c r="IG102" s="135"/>
      <c r="IH102" s="135"/>
      <c r="II102" s="135"/>
      <c r="IJ102" s="135"/>
      <c r="IK102" s="135"/>
      <c r="IL102" s="135"/>
      <c r="IM102" s="135"/>
      <c r="IN102" s="135"/>
      <c r="IO102" s="135"/>
    </row>
    <row r="103" spans="1:249" ht="78.75" x14ac:dyDescent="0.25">
      <c r="A103" s="114" t="s">
        <v>1155</v>
      </c>
      <c r="B103" s="150" t="s">
        <v>1154</v>
      </c>
      <c r="C103" s="116">
        <v>34942.300000000003</v>
      </c>
      <c r="D103" s="135"/>
      <c r="E103" s="135"/>
      <c r="F103" s="135"/>
      <c r="G103" s="135"/>
      <c r="H103" s="135"/>
      <c r="I103" s="135"/>
      <c r="J103" s="135"/>
      <c r="K103" s="135"/>
      <c r="L103" s="135"/>
      <c r="M103" s="135"/>
      <c r="N103" s="135"/>
      <c r="O103" s="135"/>
      <c r="P103" s="135"/>
      <c r="Q103" s="135"/>
      <c r="R103" s="135"/>
      <c r="S103" s="135"/>
      <c r="T103" s="135"/>
      <c r="U103" s="135"/>
      <c r="V103" s="135"/>
      <c r="W103" s="135"/>
      <c r="X103" s="135"/>
      <c r="Y103" s="135"/>
      <c r="Z103" s="135"/>
      <c r="AA103" s="135"/>
      <c r="AB103" s="135"/>
      <c r="AC103" s="135"/>
      <c r="AD103" s="135"/>
      <c r="AE103" s="135"/>
      <c r="AF103" s="135"/>
      <c r="AG103" s="135"/>
      <c r="AH103" s="135"/>
      <c r="AI103" s="135"/>
      <c r="AJ103" s="135"/>
      <c r="AK103" s="135"/>
      <c r="AL103" s="135"/>
      <c r="AM103" s="135"/>
      <c r="AN103" s="135"/>
      <c r="AO103" s="135"/>
      <c r="AP103" s="135"/>
      <c r="AQ103" s="135"/>
      <c r="AR103" s="135"/>
      <c r="AS103" s="135"/>
      <c r="AT103" s="135"/>
      <c r="AU103" s="135"/>
      <c r="AV103" s="135"/>
      <c r="AW103" s="135"/>
      <c r="AX103" s="135"/>
      <c r="AY103" s="135"/>
      <c r="AZ103" s="135"/>
      <c r="BA103" s="135"/>
      <c r="BB103" s="135"/>
      <c r="BC103" s="135"/>
      <c r="BD103" s="135"/>
      <c r="BE103" s="135"/>
      <c r="BF103" s="135"/>
      <c r="BG103" s="135"/>
      <c r="BH103" s="135"/>
      <c r="BI103" s="135"/>
      <c r="BJ103" s="135"/>
      <c r="BK103" s="135"/>
      <c r="BL103" s="135"/>
      <c r="BM103" s="135"/>
      <c r="BN103" s="135"/>
      <c r="BO103" s="135"/>
      <c r="BP103" s="135"/>
      <c r="BQ103" s="135"/>
      <c r="BR103" s="135"/>
      <c r="BS103" s="135"/>
      <c r="BT103" s="135"/>
      <c r="BU103" s="135"/>
      <c r="BV103" s="135"/>
      <c r="BW103" s="135"/>
      <c r="BX103" s="135"/>
      <c r="BY103" s="135"/>
      <c r="BZ103" s="135"/>
      <c r="CA103" s="135"/>
      <c r="CB103" s="135"/>
      <c r="CC103" s="135"/>
      <c r="CD103" s="135"/>
      <c r="CE103" s="135"/>
      <c r="CF103" s="135"/>
      <c r="CG103" s="135"/>
      <c r="CH103" s="135"/>
      <c r="CI103" s="135"/>
      <c r="CJ103" s="135"/>
      <c r="CK103" s="135"/>
      <c r="CL103" s="135"/>
      <c r="CM103" s="135"/>
      <c r="CN103" s="135"/>
      <c r="CO103" s="135"/>
      <c r="CP103" s="135"/>
      <c r="CQ103" s="135"/>
      <c r="CR103" s="135"/>
      <c r="CS103" s="135"/>
      <c r="CT103" s="135"/>
      <c r="CU103" s="135"/>
      <c r="CV103" s="135"/>
      <c r="CW103" s="135"/>
      <c r="CX103" s="135"/>
      <c r="CY103" s="135"/>
      <c r="CZ103" s="135"/>
      <c r="DA103" s="135"/>
      <c r="DB103" s="135"/>
      <c r="DC103" s="135"/>
      <c r="DD103" s="135"/>
      <c r="DE103" s="135"/>
      <c r="DF103" s="135"/>
      <c r="DG103" s="135"/>
      <c r="DH103" s="135"/>
      <c r="DI103" s="135"/>
      <c r="DJ103" s="135"/>
      <c r="DK103" s="135"/>
      <c r="DL103" s="135"/>
      <c r="DM103" s="135"/>
      <c r="DN103" s="135"/>
      <c r="DO103" s="135"/>
      <c r="DP103" s="135"/>
      <c r="DQ103" s="135"/>
      <c r="DR103" s="135"/>
      <c r="DS103" s="135"/>
      <c r="DT103" s="135"/>
      <c r="DU103" s="135"/>
      <c r="DV103" s="135"/>
      <c r="DW103" s="135"/>
      <c r="DX103" s="135"/>
      <c r="DY103" s="135"/>
      <c r="DZ103" s="135"/>
      <c r="EA103" s="135"/>
      <c r="EB103" s="135"/>
      <c r="EC103" s="135"/>
      <c r="ED103" s="135"/>
      <c r="EE103" s="135"/>
      <c r="EF103" s="135"/>
      <c r="EG103" s="135"/>
      <c r="EH103" s="135"/>
      <c r="EI103" s="135"/>
      <c r="EJ103" s="135"/>
      <c r="EK103" s="135"/>
      <c r="EL103" s="135"/>
      <c r="EM103" s="135"/>
      <c r="EN103" s="135"/>
      <c r="EO103" s="135"/>
      <c r="EP103" s="135"/>
      <c r="EQ103" s="135"/>
      <c r="ER103" s="135"/>
      <c r="ES103" s="135"/>
      <c r="ET103" s="135"/>
      <c r="EU103" s="135"/>
      <c r="EV103" s="135"/>
      <c r="EW103" s="135"/>
      <c r="EX103" s="135"/>
      <c r="EY103" s="135"/>
      <c r="EZ103" s="135"/>
      <c r="FA103" s="135"/>
      <c r="FB103" s="135"/>
      <c r="FC103" s="135"/>
      <c r="FD103" s="135"/>
      <c r="FE103" s="135"/>
      <c r="FF103" s="135"/>
      <c r="FG103" s="135"/>
      <c r="FH103" s="135"/>
      <c r="FI103" s="135"/>
      <c r="FJ103" s="135"/>
      <c r="FK103" s="135"/>
      <c r="FL103" s="135"/>
      <c r="FM103" s="135"/>
      <c r="FN103" s="135"/>
      <c r="FO103" s="135"/>
      <c r="FP103" s="135"/>
      <c r="FQ103" s="135"/>
      <c r="FR103" s="135"/>
      <c r="FS103" s="135"/>
      <c r="FT103" s="135"/>
      <c r="FU103" s="135"/>
      <c r="FV103" s="135"/>
      <c r="FW103" s="135"/>
      <c r="FX103" s="135"/>
      <c r="FY103" s="135"/>
      <c r="FZ103" s="135"/>
      <c r="GA103" s="135"/>
      <c r="GB103" s="135"/>
      <c r="GC103" s="135"/>
      <c r="GD103" s="135"/>
      <c r="GE103" s="135"/>
      <c r="GF103" s="135"/>
      <c r="GG103" s="135"/>
      <c r="GH103" s="135"/>
      <c r="GI103" s="135"/>
      <c r="GJ103" s="135"/>
      <c r="GK103" s="135"/>
      <c r="GL103" s="135"/>
      <c r="GM103" s="135"/>
      <c r="GN103" s="135"/>
      <c r="GO103" s="135"/>
      <c r="GP103" s="135"/>
      <c r="GQ103" s="135"/>
      <c r="GR103" s="135"/>
      <c r="GS103" s="135"/>
      <c r="GT103" s="135"/>
      <c r="GU103" s="135"/>
      <c r="GV103" s="135"/>
      <c r="GW103" s="135"/>
      <c r="GX103" s="135"/>
      <c r="GY103" s="135"/>
      <c r="GZ103" s="135"/>
      <c r="HA103" s="135"/>
      <c r="HB103" s="135"/>
      <c r="HC103" s="135"/>
      <c r="HD103" s="135"/>
      <c r="HE103" s="135"/>
      <c r="HF103" s="135"/>
      <c r="HG103" s="135"/>
      <c r="HH103" s="135"/>
      <c r="HI103" s="135"/>
      <c r="HJ103" s="135"/>
      <c r="HK103" s="135"/>
      <c r="HL103" s="135"/>
      <c r="HM103" s="135"/>
      <c r="HN103" s="135"/>
      <c r="HO103" s="135"/>
      <c r="HP103" s="135"/>
      <c r="HQ103" s="135"/>
      <c r="HR103" s="135"/>
      <c r="HS103" s="135"/>
      <c r="HT103" s="135"/>
      <c r="HU103" s="135"/>
      <c r="HV103" s="135"/>
      <c r="HW103" s="135"/>
      <c r="HX103" s="135"/>
      <c r="HY103" s="135"/>
      <c r="HZ103" s="135"/>
      <c r="IA103" s="135"/>
      <c r="IB103" s="135"/>
      <c r="IC103" s="135"/>
      <c r="ID103" s="135"/>
      <c r="IE103" s="135"/>
      <c r="IF103" s="135"/>
      <c r="IG103" s="135"/>
      <c r="IH103" s="135"/>
      <c r="II103" s="135"/>
      <c r="IJ103" s="135"/>
      <c r="IK103" s="135"/>
      <c r="IL103" s="135"/>
      <c r="IM103" s="135"/>
      <c r="IN103" s="135"/>
      <c r="IO103" s="135"/>
    </row>
    <row r="104" spans="1:249" ht="63" x14ac:dyDescent="0.25">
      <c r="A104" s="114" t="s">
        <v>1157</v>
      </c>
      <c r="B104" s="150" t="s">
        <v>1156</v>
      </c>
      <c r="C104" s="116">
        <v>3360.8</v>
      </c>
      <c r="D104" s="135"/>
      <c r="E104" s="135"/>
      <c r="F104" s="135"/>
      <c r="G104" s="135"/>
      <c r="H104" s="135"/>
      <c r="I104" s="135"/>
      <c r="J104" s="135"/>
      <c r="K104" s="135"/>
      <c r="L104" s="135"/>
      <c r="M104" s="135"/>
      <c r="N104" s="135"/>
      <c r="O104" s="135"/>
      <c r="P104" s="135"/>
      <c r="Q104" s="135"/>
      <c r="R104" s="135"/>
      <c r="S104" s="135"/>
      <c r="T104" s="135"/>
      <c r="U104" s="135"/>
      <c r="V104" s="135"/>
      <c r="W104" s="135"/>
      <c r="X104" s="135"/>
      <c r="Y104" s="135"/>
      <c r="Z104" s="135"/>
      <c r="AA104" s="135"/>
      <c r="AB104" s="135"/>
      <c r="AC104" s="135"/>
      <c r="AD104" s="135"/>
      <c r="AE104" s="135"/>
      <c r="AF104" s="135"/>
      <c r="AG104" s="135"/>
      <c r="AH104" s="135"/>
      <c r="AI104" s="135"/>
      <c r="AJ104" s="135"/>
      <c r="AK104" s="135"/>
      <c r="AL104" s="135"/>
      <c r="AM104" s="135"/>
      <c r="AN104" s="135"/>
      <c r="AO104" s="135"/>
      <c r="AP104" s="135"/>
      <c r="AQ104" s="135"/>
      <c r="AR104" s="135"/>
      <c r="AS104" s="135"/>
      <c r="AT104" s="135"/>
      <c r="AU104" s="135"/>
      <c r="AV104" s="135"/>
      <c r="AW104" s="135"/>
      <c r="AX104" s="135"/>
      <c r="AY104" s="135"/>
      <c r="AZ104" s="135"/>
      <c r="BA104" s="135"/>
      <c r="BB104" s="135"/>
      <c r="BC104" s="135"/>
      <c r="BD104" s="135"/>
      <c r="BE104" s="135"/>
      <c r="BF104" s="135"/>
      <c r="BG104" s="135"/>
      <c r="BH104" s="135"/>
      <c r="BI104" s="135"/>
      <c r="BJ104" s="135"/>
      <c r="BK104" s="135"/>
      <c r="BL104" s="135"/>
      <c r="BM104" s="135"/>
      <c r="BN104" s="135"/>
      <c r="BO104" s="135"/>
      <c r="BP104" s="135"/>
      <c r="BQ104" s="135"/>
      <c r="BR104" s="135"/>
      <c r="BS104" s="135"/>
      <c r="BT104" s="135"/>
      <c r="BU104" s="135"/>
      <c r="BV104" s="135"/>
      <c r="BW104" s="135"/>
      <c r="BX104" s="135"/>
      <c r="BY104" s="135"/>
      <c r="BZ104" s="135"/>
      <c r="CA104" s="135"/>
      <c r="CB104" s="135"/>
      <c r="CC104" s="135"/>
      <c r="CD104" s="135"/>
      <c r="CE104" s="135"/>
      <c r="CF104" s="135"/>
      <c r="CG104" s="135"/>
      <c r="CH104" s="135"/>
      <c r="CI104" s="135"/>
      <c r="CJ104" s="135"/>
      <c r="CK104" s="135"/>
      <c r="CL104" s="135"/>
      <c r="CM104" s="135"/>
      <c r="CN104" s="135"/>
      <c r="CO104" s="135"/>
      <c r="CP104" s="135"/>
      <c r="CQ104" s="135"/>
      <c r="CR104" s="135"/>
      <c r="CS104" s="135"/>
      <c r="CT104" s="135"/>
      <c r="CU104" s="135"/>
      <c r="CV104" s="135"/>
      <c r="CW104" s="135"/>
      <c r="CX104" s="135"/>
      <c r="CY104" s="135"/>
      <c r="CZ104" s="135"/>
      <c r="DA104" s="135"/>
      <c r="DB104" s="135"/>
      <c r="DC104" s="135"/>
      <c r="DD104" s="135"/>
      <c r="DE104" s="135"/>
      <c r="DF104" s="135"/>
      <c r="DG104" s="135"/>
      <c r="DH104" s="135"/>
      <c r="DI104" s="135"/>
      <c r="DJ104" s="135"/>
      <c r="DK104" s="135"/>
      <c r="DL104" s="135"/>
      <c r="DM104" s="135"/>
      <c r="DN104" s="135"/>
      <c r="DO104" s="135"/>
      <c r="DP104" s="135"/>
      <c r="DQ104" s="135"/>
      <c r="DR104" s="135"/>
      <c r="DS104" s="135"/>
      <c r="DT104" s="135"/>
      <c r="DU104" s="135"/>
      <c r="DV104" s="135"/>
      <c r="DW104" s="135"/>
      <c r="DX104" s="135"/>
      <c r="DY104" s="135"/>
      <c r="DZ104" s="135"/>
      <c r="EA104" s="135"/>
      <c r="EB104" s="135"/>
      <c r="EC104" s="135"/>
      <c r="ED104" s="135"/>
      <c r="EE104" s="135"/>
      <c r="EF104" s="135"/>
      <c r="EG104" s="135"/>
      <c r="EH104" s="135"/>
      <c r="EI104" s="135"/>
      <c r="EJ104" s="135"/>
      <c r="EK104" s="135"/>
      <c r="EL104" s="135"/>
      <c r="EM104" s="135"/>
      <c r="EN104" s="135"/>
      <c r="EO104" s="135"/>
      <c r="EP104" s="135"/>
      <c r="EQ104" s="135"/>
      <c r="ER104" s="135"/>
      <c r="ES104" s="135"/>
      <c r="ET104" s="135"/>
      <c r="EU104" s="135"/>
      <c r="EV104" s="135"/>
      <c r="EW104" s="135"/>
      <c r="EX104" s="135"/>
      <c r="EY104" s="135"/>
      <c r="EZ104" s="135"/>
      <c r="FA104" s="135"/>
      <c r="FB104" s="135"/>
      <c r="FC104" s="135"/>
      <c r="FD104" s="135"/>
      <c r="FE104" s="135"/>
      <c r="FF104" s="135"/>
      <c r="FG104" s="135"/>
      <c r="FH104" s="135"/>
      <c r="FI104" s="135"/>
      <c r="FJ104" s="135"/>
      <c r="FK104" s="135"/>
      <c r="FL104" s="135"/>
      <c r="FM104" s="135"/>
      <c r="FN104" s="135"/>
      <c r="FO104" s="135"/>
      <c r="FP104" s="135"/>
      <c r="FQ104" s="135"/>
      <c r="FR104" s="135"/>
      <c r="FS104" s="135"/>
      <c r="FT104" s="135"/>
      <c r="FU104" s="135"/>
      <c r="FV104" s="135"/>
      <c r="FW104" s="135"/>
      <c r="FX104" s="135"/>
      <c r="FY104" s="135"/>
      <c r="FZ104" s="135"/>
      <c r="GA104" s="135"/>
      <c r="GB104" s="135"/>
      <c r="GC104" s="135"/>
      <c r="GD104" s="135"/>
      <c r="GE104" s="135"/>
      <c r="GF104" s="135"/>
      <c r="GG104" s="135"/>
      <c r="GH104" s="135"/>
      <c r="GI104" s="135"/>
      <c r="GJ104" s="135"/>
      <c r="GK104" s="135"/>
      <c r="GL104" s="135"/>
      <c r="GM104" s="135"/>
      <c r="GN104" s="135"/>
      <c r="GO104" s="135"/>
      <c r="GP104" s="135"/>
      <c r="GQ104" s="135"/>
      <c r="GR104" s="135"/>
      <c r="GS104" s="135"/>
      <c r="GT104" s="135"/>
      <c r="GU104" s="135"/>
      <c r="GV104" s="135"/>
      <c r="GW104" s="135"/>
      <c r="GX104" s="135"/>
      <c r="GY104" s="135"/>
      <c r="GZ104" s="135"/>
      <c r="HA104" s="135"/>
      <c r="HB104" s="135"/>
      <c r="HC104" s="135"/>
      <c r="HD104" s="135"/>
      <c r="HE104" s="135"/>
      <c r="HF104" s="135"/>
      <c r="HG104" s="135"/>
      <c r="HH104" s="135"/>
      <c r="HI104" s="135"/>
      <c r="HJ104" s="135"/>
      <c r="HK104" s="135"/>
      <c r="HL104" s="135"/>
      <c r="HM104" s="135"/>
      <c r="HN104" s="135"/>
      <c r="HO104" s="135"/>
      <c r="HP104" s="135"/>
      <c r="HQ104" s="135"/>
      <c r="HR104" s="135"/>
      <c r="HS104" s="135"/>
      <c r="HT104" s="135"/>
      <c r="HU104" s="135"/>
      <c r="HV104" s="135"/>
      <c r="HW104" s="135"/>
      <c r="HX104" s="135"/>
      <c r="HY104" s="135"/>
      <c r="HZ104" s="135"/>
      <c r="IA104" s="135"/>
      <c r="IB104" s="135"/>
      <c r="IC104" s="135"/>
      <c r="ID104" s="135"/>
      <c r="IE104" s="135"/>
      <c r="IF104" s="135"/>
      <c r="IG104" s="135"/>
      <c r="IH104" s="135"/>
      <c r="II104" s="135"/>
      <c r="IJ104" s="135"/>
      <c r="IK104" s="135"/>
      <c r="IL104" s="135"/>
      <c r="IM104" s="135"/>
      <c r="IN104" s="135"/>
      <c r="IO104" s="135"/>
    </row>
    <row r="105" spans="1:249" ht="31.5" x14ac:dyDescent="0.25">
      <c r="A105" s="114" t="s">
        <v>1159</v>
      </c>
      <c r="B105" s="117" t="s">
        <v>1158</v>
      </c>
      <c r="C105" s="116">
        <v>690.1</v>
      </c>
      <c r="D105" s="135"/>
      <c r="E105" s="135"/>
      <c r="F105" s="135"/>
      <c r="G105" s="135"/>
      <c r="H105" s="135"/>
      <c r="I105" s="135"/>
      <c r="J105" s="135"/>
      <c r="K105" s="135"/>
      <c r="L105" s="135"/>
      <c r="M105" s="135"/>
      <c r="N105" s="135"/>
      <c r="O105" s="135"/>
      <c r="P105" s="135"/>
      <c r="Q105" s="135"/>
      <c r="R105" s="135"/>
      <c r="S105" s="135"/>
      <c r="T105" s="135"/>
      <c r="U105" s="135"/>
      <c r="V105" s="135"/>
      <c r="W105" s="135"/>
      <c r="X105" s="135"/>
      <c r="Y105" s="135"/>
      <c r="Z105" s="135"/>
      <c r="AA105" s="135"/>
      <c r="AB105" s="135"/>
      <c r="AC105" s="135"/>
      <c r="AD105" s="135"/>
      <c r="AE105" s="135"/>
      <c r="AF105" s="135"/>
      <c r="AG105" s="135"/>
      <c r="AH105" s="135"/>
      <c r="AI105" s="135"/>
      <c r="AJ105" s="135"/>
      <c r="AK105" s="135"/>
      <c r="AL105" s="135"/>
      <c r="AM105" s="135"/>
      <c r="AN105" s="135"/>
      <c r="AO105" s="135"/>
      <c r="AP105" s="135"/>
      <c r="AQ105" s="135"/>
      <c r="AR105" s="135"/>
      <c r="AS105" s="135"/>
      <c r="AT105" s="135"/>
      <c r="AU105" s="135"/>
      <c r="AV105" s="135"/>
      <c r="AW105" s="135"/>
      <c r="AX105" s="135"/>
      <c r="AY105" s="135"/>
      <c r="AZ105" s="135"/>
      <c r="BA105" s="135"/>
      <c r="BB105" s="135"/>
      <c r="BC105" s="135"/>
      <c r="BD105" s="135"/>
      <c r="BE105" s="135"/>
      <c r="BF105" s="135"/>
      <c r="BG105" s="135"/>
      <c r="BH105" s="135"/>
      <c r="BI105" s="135"/>
      <c r="BJ105" s="135"/>
      <c r="BK105" s="135"/>
      <c r="BL105" s="135"/>
      <c r="BM105" s="135"/>
      <c r="BN105" s="135"/>
      <c r="BO105" s="135"/>
      <c r="BP105" s="135"/>
      <c r="BQ105" s="135"/>
      <c r="BR105" s="135"/>
      <c r="BS105" s="135"/>
      <c r="BT105" s="135"/>
      <c r="BU105" s="135"/>
      <c r="BV105" s="135"/>
      <c r="BW105" s="135"/>
      <c r="BX105" s="135"/>
      <c r="BY105" s="135"/>
      <c r="BZ105" s="135"/>
      <c r="CA105" s="135"/>
      <c r="CB105" s="135"/>
      <c r="CC105" s="135"/>
      <c r="CD105" s="135"/>
      <c r="CE105" s="135"/>
      <c r="CF105" s="135"/>
      <c r="CG105" s="135"/>
      <c r="CH105" s="135"/>
      <c r="CI105" s="135"/>
      <c r="CJ105" s="135"/>
      <c r="CK105" s="135"/>
      <c r="CL105" s="135"/>
      <c r="CM105" s="135"/>
      <c r="CN105" s="135"/>
      <c r="CO105" s="135"/>
      <c r="CP105" s="135"/>
      <c r="CQ105" s="135"/>
      <c r="CR105" s="135"/>
      <c r="CS105" s="135"/>
      <c r="CT105" s="135"/>
      <c r="CU105" s="135"/>
      <c r="CV105" s="135"/>
      <c r="CW105" s="135"/>
      <c r="CX105" s="135"/>
      <c r="CY105" s="135"/>
      <c r="CZ105" s="135"/>
      <c r="DA105" s="135"/>
      <c r="DB105" s="135"/>
      <c r="DC105" s="135"/>
      <c r="DD105" s="135"/>
      <c r="DE105" s="135"/>
      <c r="DF105" s="135"/>
      <c r="DG105" s="135"/>
      <c r="DH105" s="135"/>
      <c r="DI105" s="135"/>
      <c r="DJ105" s="135"/>
      <c r="DK105" s="135"/>
      <c r="DL105" s="135"/>
      <c r="DM105" s="135"/>
      <c r="DN105" s="135"/>
      <c r="DO105" s="135"/>
      <c r="DP105" s="135"/>
      <c r="DQ105" s="135"/>
      <c r="DR105" s="135"/>
      <c r="DS105" s="135"/>
      <c r="DT105" s="135"/>
      <c r="DU105" s="135"/>
      <c r="DV105" s="135"/>
      <c r="DW105" s="135"/>
      <c r="DX105" s="135"/>
      <c r="DY105" s="135"/>
      <c r="DZ105" s="135"/>
      <c r="EA105" s="135"/>
      <c r="EB105" s="135"/>
      <c r="EC105" s="135"/>
      <c r="ED105" s="135"/>
      <c r="EE105" s="135"/>
      <c r="EF105" s="135"/>
      <c r="EG105" s="135"/>
      <c r="EH105" s="135"/>
      <c r="EI105" s="135"/>
      <c r="EJ105" s="135"/>
      <c r="EK105" s="135"/>
      <c r="EL105" s="135"/>
      <c r="EM105" s="135"/>
      <c r="EN105" s="135"/>
      <c r="EO105" s="135"/>
      <c r="EP105" s="135"/>
      <c r="EQ105" s="135"/>
      <c r="ER105" s="135"/>
      <c r="ES105" s="135"/>
      <c r="ET105" s="135"/>
      <c r="EU105" s="135"/>
      <c r="EV105" s="135"/>
      <c r="EW105" s="135"/>
      <c r="EX105" s="135"/>
      <c r="EY105" s="135"/>
      <c r="EZ105" s="135"/>
      <c r="FA105" s="135"/>
      <c r="FB105" s="135"/>
      <c r="FC105" s="135"/>
      <c r="FD105" s="135"/>
      <c r="FE105" s="135"/>
      <c r="FF105" s="135"/>
      <c r="FG105" s="135"/>
      <c r="FH105" s="135"/>
      <c r="FI105" s="135"/>
      <c r="FJ105" s="135"/>
      <c r="FK105" s="135"/>
      <c r="FL105" s="135"/>
      <c r="FM105" s="135"/>
      <c r="FN105" s="135"/>
      <c r="FO105" s="135"/>
      <c r="FP105" s="135"/>
      <c r="FQ105" s="135"/>
      <c r="FR105" s="135"/>
      <c r="FS105" s="135"/>
      <c r="FT105" s="135"/>
      <c r="FU105" s="135"/>
      <c r="FV105" s="135"/>
      <c r="FW105" s="135"/>
      <c r="FX105" s="135"/>
      <c r="FY105" s="135"/>
      <c r="FZ105" s="135"/>
      <c r="GA105" s="135"/>
      <c r="GB105" s="135"/>
      <c r="GC105" s="135"/>
      <c r="GD105" s="135"/>
      <c r="GE105" s="135"/>
      <c r="GF105" s="135"/>
      <c r="GG105" s="135"/>
      <c r="GH105" s="135"/>
      <c r="GI105" s="135"/>
      <c r="GJ105" s="135"/>
      <c r="GK105" s="135"/>
      <c r="GL105" s="135"/>
      <c r="GM105" s="135"/>
      <c r="GN105" s="135"/>
      <c r="GO105" s="135"/>
      <c r="GP105" s="135"/>
      <c r="GQ105" s="135"/>
      <c r="GR105" s="135"/>
      <c r="GS105" s="135"/>
      <c r="GT105" s="135"/>
      <c r="GU105" s="135"/>
      <c r="GV105" s="135"/>
      <c r="GW105" s="135"/>
      <c r="GX105" s="135"/>
      <c r="GY105" s="135"/>
      <c r="GZ105" s="135"/>
      <c r="HA105" s="135"/>
      <c r="HB105" s="135"/>
      <c r="HC105" s="135"/>
      <c r="HD105" s="135"/>
      <c r="HE105" s="135"/>
      <c r="HF105" s="135"/>
      <c r="HG105" s="135"/>
      <c r="HH105" s="135"/>
      <c r="HI105" s="135"/>
      <c r="HJ105" s="135"/>
      <c r="HK105" s="135"/>
      <c r="HL105" s="135"/>
      <c r="HM105" s="135"/>
      <c r="HN105" s="135"/>
      <c r="HO105" s="135"/>
      <c r="HP105" s="135"/>
      <c r="HQ105" s="135"/>
      <c r="HR105" s="135"/>
      <c r="HS105" s="135"/>
      <c r="HT105" s="135"/>
      <c r="HU105" s="135"/>
      <c r="HV105" s="135"/>
      <c r="HW105" s="135"/>
      <c r="HX105" s="135"/>
      <c r="HY105" s="135"/>
      <c r="HZ105" s="135"/>
      <c r="IA105" s="135"/>
      <c r="IB105" s="135"/>
      <c r="IC105" s="135"/>
      <c r="ID105" s="135"/>
      <c r="IE105" s="135"/>
      <c r="IF105" s="135"/>
      <c r="IG105" s="135"/>
      <c r="IH105" s="135"/>
      <c r="II105" s="135"/>
      <c r="IJ105" s="135"/>
      <c r="IK105" s="135"/>
      <c r="IL105" s="135"/>
      <c r="IM105" s="135"/>
      <c r="IN105" s="135"/>
      <c r="IO105" s="135"/>
    </row>
    <row r="106" spans="1:249" ht="63" x14ac:dyDescent="0.25">
      <c r="A106" s="114" t="s">
        <v>1161</v>
      </c>
      <c r="B106" s="150" t="s">
        <v>1160</v>
      </c>
      <c r="C106" s="116">
        <v>0</v>
      </c>
      <c r="D106" s="135"/>
      <c r="E106" s="135"/>
      <c r="F106" s="135"/>
      <c r="G106" s="135"/>
      <c r="H106" s="135"/>
      <c r="I106" s="135"/>
      <c r="J106" s="135"/>
      <c r="K106" s="135"/>
      <c r="L106" s="135"/>
      <c r="M106" s="135"/>
      <c r="N106" s="135"/>
      <c r="O106" s="135"/>
      <c r="P106" s="135"/>
      <c r="Q106" s="135"/>
      <c r="R106" s="135"/>
      <c r="S106" s="135"/>
      <c r="T106" s="135"/>
      <c r="U106" s="135"/>
      <c r="V106" s="135"/>
      <c r="W106" s="135"/>
      <c r="X106" s="135"/>
      <c r="Y106" s="135"/>
      <c r="Z106" s="135"/>
      <c r="AA106" s="135"/>
      <c r="AB106" s="135"/>
      <c r="AC106" s="135"/>
      <c r="AD106" s="135"/>
      <c r="AE106" s="135"/>
      <c r="AF106" s="135"/>
      <c r="AG106" s="135"/>
      <c r="AH106" s="135"/>
      <c r="AI106" s="135"/>
      <c r="AJ106" s="135"/>
      <c r="AK106" s="135"/>
      <c r="AL106" s="135"/>
      <c r="AM106" s="135"/>
      <c r="AN106" s="135"/>
      <c r="AO106" s="135"/>
      <c r="AP106" s="135"/>
      <c r="AQ106" s="135"/>
      <c r="AR106" s="135"/>
      <c r="AS106" s="135"/>
      <c r="AT106" s="135"/>
      <c r="AU106" s="135"/>
      <c r="AV106" s="135"/>
      <c r="AW106" s="135"/>
      <c r="AX106" s="135"/>
      <c r="AY106" s="135"/>
      <c r="AZ106" s="135"/>
      <c r="BA106" s="135"/>
      <c r="BB106" s="135"/>
      <c r="BC106" s="135"/>
      <c r="BD106" s="135"/>
      <c r="BE106" s="135"/>
      <c r="BF106" s="135"/>
      <c r="BG106" s="135"/>
      <c r="BH106" s="135"/>
      <c r="BI106" s="135"/>
      <c r="BJ106" s="135"/>
      <c r="BK106" s="135"/>
      <c r="BL106" s="135"/>
      <c r="BM106" s="135"/>
      <c r="BN106" s="135"/>
      <c r="BO106" s="135"/>
      <c r="BP106" s="135"/>
      <c r="BQ106" s="135"/>
      <c r="BR106" s="135"/>
      <c r="BS106" s="135"/>
      <c r="BT106" s="135"/>
      <c r="BU106" s="135"/>
      <c r="BV106" s="135"/>
      <c r="BW106" s="135"/>
      <c r="BX106" s="135"/>
      <c r="BY106" s="135"/>
      <c r="BZ106" s="135"/>
      <c r="CA106" s="135"/>
      <c r="CB106" s="135"/>
      <c r="CC106" s="135"/>
      <c r="CD106" s="135"/>
      <c r="CE106" s="135"/>
      <c r="CF106" s="135"/>
      <c r="CG106" s="135"/>
      <c r="CH106" s="135"/>
      <c r="CI106" s="135"/>
      <c r="CJ106" s="135"/>
      <c r="CK106" s="135"/>
      <c r="CL106" s="135"/>
      <c r="CM106" s="135"/>
      <c r="CN106" s="135"/>
      <c r="CO106" s="135"/>
      <c r="CP106" s="135"/>
      <c r="CQ106" s="135"/>
      <c r="CR106" s="135"/>
      <c r="CS106" s="135"/>
      <c r="CT106" s="135"/>
      <c r="CU106" s="135"/>
      <c r="CV106" s="135"/>
      <c r="CW106" s="135"/>
      <c r="CX106" s="135"/>
      <c r="CY106" s="135"/>
      <c r="CZ106" s="135"/>
      <c r="DA106" s="135"/>
      <c r="DB106" s="135"/>
      <c r="DC106" s="135"/>
      <c r="DD106" s="135"/>
      <c r="DE106" s="135"/>
      <c r="DF106" s="135"/>
      <c r="DG106" s="135"/>
      <c r="DH106" s="135"/>
      <c r="DI106" s="135"/>
      <c r="DJ106" s="135"/>
      <c r="DK106" s="135"/>
      <c r="DL106" s="135"/>
      <c r="DM106" s="135"/>
      <c r="DN106" s="135"/>
      <c r="DO106" s="135"/>
      <c r="DP106" s="135"/>
      <c r="DQ106" s="135"/>
      <c r="DR106" s="135"/>
      <c r="DS106" s="135"/>
      <c r="DT106" s="135"/>
      <c r="DU106" s="135"/>
      <c r="DV106" s="135"/>
      <c r="DW106" s="135"/>
      <c r="DX106" s="135"/>
      <c r="DY106" s="135"/>
      <c r="DZ106" s="135"/>
      <c r="EA106" s="135"/>
      <c r="EB106" s="135"/>
      <c r="EC106" s="135"/>
      <c r="ED106" s="135"/>
      <c r="EE106" s="135"/>
      <c r="EF106" s="135"/>
      <c r="EG106" s="135"/>
      <c r="EH106" s="135"/>
      <c r="EI106" s="135"/>
      <c r="EJ106" s="135"/>
      <c r="EK106" s="135"/>
      <c r="EL106" s="135"/>
      <c r="EM106" s="135"/>
      <c r="EN106" s="135"/>
      <c r="EO106" s="135"/>
      <c r="EP106" s="135"/>
      <c r="EQ106" s="135"/>
      <c r="ER106" s="135"/>
      <c r="ES106" s="135"/>
      <c r="ET106" s="135"/>
      <c r="EU106" s="135"/>
      <c r="EV106" s="135"/>
      <c r="EW106" s="135"/>
      <c r="EX106" s="135"/>
      <c r="EY106" s="135"/>
      <c r="EZ106" s="135"/>
      <c r="FA106" s="135"/>
      <c r="FB106" s="135"/>
      <c r="FC106" s="135"/>
      <c r="FD106" s="135"/>
      <c r="FE106" s="135"/>
      <c r="FF106" s="135"/>
      <c r="FG106" s="135"/>
      <c r="FH106" s="135"/>
      <c r="FI106" s="135"/>
      <c r="FJ106" s="135"/>
      <c r="FK106" s="135"/>
      <c r="FL106" s="135"/>
      <c r="FM106" s="135"/>
      <c r="FN106" s="135"/>
      <c r="FO106" s="135"/>
      <c r="FP106" s="135"/>
      <c r="FQ106" s="135"/>
      <c r="FR106" s="135"/>
      <c r="FS106" s="135"/>
      <c r="FT106" s="135"/>
      <c r="FU106" s="135"/>
      <c r="FV106" s="135"/>
      <c r="FW106" s="135"/>
      <c r="FX106" s="135"/>
      <c r="FY106" s="135"/>
      <c r="FZ106" s="135"/>
      <c r="GA106" s="135"/>
      <c r="GB106" s="135"/>
      <c r="GC106" s="135"/>
      <c r="GD106" s="135"/>
      <c r="GE106" s="135"/>
      <c r="GF106" s="135"/>
      <c r="GG106" s="135"/>
      <c r="GH106" s="135"/>
      <c r="GI106" s="135"/>
      <c r="GJ106" s="135"/>
      <c r="GK106" s="135"/>
      <c r="GL106" s="135"/>
      <c r="GM106" s="135"/>
      <c r="GN106" s="135"/>
      <c r="GO106" s="135"/>
      <c r="GP106" s="135"/>
      <c r="GQ106" s="135"/>
      <c r="GR106" s="135"/>
      <c r="GS106" s="135"/>
      <c r="GT106" s="135"/>
      <c r="GU106" s="135"/>
      <c r="GV106" s="135"/>
      <c r="GW106" s="135"/>
      <c r="GX106" s="135"/>
      <c r="GY106" s="135"/>
      <c r="GZ106" s="135"/>
      <c r="HA106" s="135"/>
      <c r="HB106" s="135"/>
      <c r="HC106" s="135"/>
      <c r="HD106" s="135"/>
      <c r="HE106" s="135"/>
      <c r="HF106" s="135"/>
      <c r="HG106" s="135"/>
      <c r="HH106" s="135"/>
      <c r="HI106" s="135"/>
      <c r="HJ106" s="135"/>
      <c r="HK106" s="135"/>
      <c r="HL106" s="135"/>
      <c r="HM106" s="135"/>
      <c r="HN106" s="135"/>
      <c r="HO106" s="135"/>
      <c r="HP106" s="135"/>
      <c r="HQ106" s="135"/>
      <c r="HR106" s="135"/>
      <c r="HS106" s="135"/>
      <c r="HT106" s="135"/>
      <c r="HU106" s="135"/>
      <c r="HV106" s="135"/>
      <c r="HW106" s="135"/>
      <c r="HX106" s="135"/>
      <c r="HY106" s="135"/>
      <c r="HZ106" s="135"/>
      <c r="IA106" s="135"/>
      <c r="IB106" s="135"/>
      <c r="IC106" s="135"/>
      <c r="ID106" s="135"/>
      <c r="IE106" s="135"/>
      <c r="IF106" s="135"/>
      <c r="IG106" s="135"/>
      <c r="IH106" s="135"/>
      <c r="II106" s="135"/>
      <c r="IJ106" s="135"/>
      <c r="IK106" s="135"/>
      <c r="IL106" s="135"/>
      <c r="IM106" s="135"/>
      <c r="IN106" s="135"/>
      <c r="IO106" s="135"/>
    </row>
    <row r="107" spans="1:249" ht="63" x14ac:dyDescent="0.25">
      <c r="A107" s="114" t="s">
        <v>1163</v>
      </c>
      <c r="B107" s="150" t="s">
        <v>1162</v>
      </c>
      <c r="C107" s="116">
        <v>56543.7</v>
      </c>
      <c r="D107" s="112"/>
      <c r="E107" s="123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  <c r="R107" s="112"/>
      <c r="S107" s="112"/>
      <c r="T107" s="112"/>
      <c r="U107" s="112"/>
      <c r="V107" s="112"/>
      <c r="W107" s="112"/>
      <c r="X107" s="112"/>
      <c r="Y107" s="112"/>
      <c r="Z107" s="112"/>
      <c r="AA107" s="112"/>
      <c r="AB107" s="112"/>
      <c r="AC107" s="112"/>
      <c r="AD107" s="112"/>
      <c r="AE107" s="112"/>
      <c r="AF107" s="112"/>
      <c r="AG107" s="112"/>
      <c r="AH107" s="112"/>
      <c r="AI107" s="112"/>
      <c r="AJ107" s="112"/>
      <c r="AK107" s="112"/>
      <c r="AL107" s="112"/>
      <c r="AM107" s="112"/>
      <c r="AN107" s="112"/>
      <c r="AO107" s="112"/>
      <c r="AP107" s="112"/>
      <c r="AQ107" s="112"/>
      <c r="AR107" s="112"/>
      <c r="AS107" s="112"/>
      <c r="AT107" s="112"/>
      <c r="AU107" s="112"/>
      <c r="AV107" s="112"/>
      <c r="AW107" s="112"/>
      <c r="AX107" s="112"/>
      <c r="AY107" s="112"/>
      <c r="AZ107" s="112"/>
      <c r="BA107" s="112"/>
      <c r="BB107" s="112"/>
      <c r="BC107" s="112"/>
      <c r="BD107" s="112"/>
      <c r="BE107" s="112"/>
      <c r="BF107" s="112"/>
      <c r="BG107" s="112"/>
      <c r="BH107" s="112"/>
      <c r="BI107" s="112"/>
      <c r="BJ107" s="112"/>
      <c r="BK107" s="112"/>
      <c r="BL107" s="112"/>
      <c r="BM107" s="112"/>
      <c r="BN107" s="112"/>
      <c r="BO107" s="112"/>
      <c r="BP107" s="112"/>
      <c r="BQ107" s="112"/>
      <c r="BR107" s="112"/>
      <c r="BS107" s="112"/>
      <c r="BT107" s="112"/>
      <c r="BU107" s="112"/>
      <c r="BV107" s="112"/>
      <c r="BW107" s="112"/>
      <c r="BX107" s="112"/>
      <c r="BY107" s="112"/>
      <c r="BZ107" s="112"/>
      <c r="CA107" s="112"/>
      <c r="CB107" s="112"/>
      <c r="CC107" s="112"/>
      <c r="CD107" s="112"/>
      <c r="CE107" s="112"/>
      <c r="CF107" s="112"/>
      <c r="CG107" s="112"/>
      <c r="CH107" s="112"/>
      <c r="CI107" s="112"/>
      <c r="CJ107" s="112"/>
      <c r="CK107" s="112"/>
      <c r="CL107" s="112"/>
      <c r="CM107" s="112"/>
      <c r="CN107" s="112"/>
      <c r="CO107" s="112"/>
      <c r="CP107" s="112"/>
      <c r="CQ107" s="112"/>
      <c r="CR107" s="112"/>
      <c r="CS107" s="112"/>
      <c r="CT107" s="112"/>
      <c r="CU107" s="112"/>
      <c r="CV107" s="112"/>
      <c r="CW107" s="112"/>
      <c r="CX107" s="112"/>
      <c r="CY107" s="112"/>
      <c r="CZ107" s="112"/>
      <c r="DA107" s="112"/>
      <c r="DB107" s="112"/>
      <c r="DC107" s="112"/>
      <c r="DD107" s="112"/>
      <c r="DE107" s="112"/>
      <c r="DF107" s="112"/>
      <c r="DG107" s="112"/>
      <c r="DH107" s="112"/>
      <c r="DI107" s="112"/>
      <c r="DJ107" s="112"/>
      <c r="DK107" s="112"/>
      <c r="DL107" s="112"/>
      <c r="DM107" s="112"/>
      <c r="DN107" s="112"/>
      <c r="DO107" s="112"/>
      <c r="DP107" s="112"/>
      <c r="DQ107" s="112"/>
      <c r="DR107" s="112"/>
      <c r="DS107" s="112"/>
      <c r="DT107" s="112"/>
      <c r="DU107" s="112"/>
      <c r="DV107" s="112"/>
      <c r="DW107" s="112"/>
      <c r="DX107" s="112"/>
      <c r="DY107" s="112"/>
      <c r="DZ107" s="112"/>
      <c r="EA107" s="112"/>
      <c r="EB107" s="112"/>
      <c r="EC107" s="112"/>
      <c r="ED107" s="112"/>
      <c r="EE107" s="112"/>
      <c r="EF107" s="112"/>
      <c r="EG107" s="112"/>
      <c r="EH107" s="112"/>
      <c r="EI107" s="112"/>
      <c r="EJ107" s="112"/>
      <c r="EK107" s="112"/>
      <c r="EL107" s="112"/>
      <c r="EM107" s="112"/>
      <c r="EN107" s="112"/>
      <c r="EO107" s="112"/>
      <c r="EP107" s="112"/>
      <c r="EQ107" s="112"/>
      <c r="ER107" s="112"/>
      <c r="ES107" s="112"/>
      <c r="ET107" s="112"/>
      <c r="EU107" s="112"/>
      <c r="EV107" s="112"/>
      <c r="EW107" s="112"/>
      <c r="EX107" s="112"/>
      <c r="EY107" s="112"/>
      <c r="EZ107" s="112"/>
      <c r="FA107" s="112"/>
      <c r="FB107" s="112"/>
      <c r="FC107" s="112"/>
      <c r="FD107" s="112"/>
      <c r="FE107" s="112"/>
      <c r="FF107" s="112"/>
      <c r="FG107" s="112"/>
      <c r="FH107" s="112"/>
      <c r="FI107" s="112"/>
      <c r="FJ107" s="112"/>
      <c r="FK107" s="112"/>
      <c r="FL107" s="112"/>
      <c r="FM107" s="112"/>
      <c r="FN107" s="112"/>
      <c r="FO107" s="112"/>
      <c r="FP107" s="112"/>
      <c r="FQ107" s="112"/>
      <c r="FR107" s="112"/>
      <c r="FS107" s="112"/>
      <c r="FT107" s="112"/>
      <c r="FU107" s="112"/>
      <c r="FV107" s="112"/>
      <c r="FW107" s="112"/>
      <c r="FX107" s="112"/>
      <c r="FY107" s="112"/>
      <c r="FZ107" s="112"/>
      <c r="GA107" s="112"/>
      <c r="GB107" s="112"/>
      <c r="GC107" s="112"/>
      <c r="GD107" s="112"/>
      <c r="GE107" s="112"/>
      <c r="GF107" s="112"/>
      <c r="GG107" s="112"/>
      <c r="GH107" s="112"/>
      <c r="GI107" s="112"/>
      <c r="GJ107" s="112"/>
      <c r="GK107" s="112"/>
      <c r="GL107" s="112"/>
      <c r="GM107" s="112"/>
      <c r="GN107" s="112"/>
      <c r="GO107" s="112"/>
      <c r="GP107" s="112"/>
      <c r="GQ107" s="112"/>
      <c r="GR107" s="112"/>
      <c r="GS107" s="112"/>
      <c r="GT107" s="112"/>
      <c r="GU107" s="112"/>
      <c r="GV107" s="112"/>
      <c r="GW107" s="112"/>
      <c r="GX107" s="112"/>
      <c r="GY107" s="112"/>
      <c r="GZ107" s="112"/>
      <c r="HA107" s="112"/>
      <c r="HB107" s="112"/>
      <c r="HC107" s="112"/>
      <c r="HD107" s="112"/>
      <c r="HE107" s="112"/>
      <c r="HF107" s="112"/>
      <c r="HG107" s="112"/>
      <c r="HH107" s="112"/>
      <c r="HI107" s="112"/>
      <c r="HJ107" s="112"/>
      <c r="HK107" s="112"/>
      <c r="HL107" s="112"/>
      <c r="HM107" s="112"/>
      <c r="HN107" s="112"/>
      <c r="HO107" s="112"/>
      <c r="HP107" s="112"/>
      <c r="HQ107" s="112"/>
      <c r="HR107" s="112"/>
      <c r="HS107" s="112"/>
      <c r="HT107" s="112"/>
      <c r="HU107" s="112"/>
      <c r="HV107" s="112"/>
      <c r="HW107" s="112"/>
      <c r="HX107" s="112"/>
      <c r="HY107" s="112"/>
      <c r="HZ107" s="112"/>
      <c r="IA107" s="112"/>
      <c r="IB107" s="112"/>
      <c r="IC107" s="112"/>
      <c r="ID107" s="112"/>
      <c r="IE107" s="112"/>
      <c r="IF107" s="112"/>
      <c r="IG107" s="112"/>
      <c r="IH107" s="112"/>
      <c r="II107" s="112"/>
      <c r="IJ107" s="112"/>
      <c r="IK107" s="112"/>
      <c r="IL107" s="112"/>
      <c r="IM107" s="112"/>
      <c r="IN107" s="112"/>
      <c r="IO107" s="112"/>
    </row>
    <row r="108" spans="1:249" ht="31.5" x14ac:dyDescent="0.25">
      <c r="A108" s="114" t="s">
        <v>1165</v>
      </c>
      <c r="B108" s="150" t="s">
        <v>1164</v>
      </c>
      <c r="C108" s="116">
        <v>41838.9</v>
      </c>
      <c r="D108" s="11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2"/>
      <c r="Y108" s="112"/>
      <c r="Z108" s="112"/>
      <c r="AA108" s="112"/>
      <c r="AB108" s="112"/>
      <c r="AC108" s="112"/>
      <c r="AD108" s="112"/>
      <c r="AE108" s="112"/>
      <c r="AF108" s="112"/>
      <c r="AG108" s="112"/>
      <c r="AH108" s="112"/>
      <c r="AI108" s="112"/>
      <c r="AJ108" s="112"/>
      <c r="AK108" s="112"/>
      <c r="AL108" s="112"/>
      <c r="AM108" s="112"/>
      <c r="AN108" s="112"/>
      <c r="AO108" s="112"/>
      <c r="AP108" s="112"/>
      <c r="AQ108" s="112"/>
      <c r="AR108" s="112"/>
      <c r="AS108" s="112"/>
      <c r="AT108" s="112"/>
      <c r="AU108" s="112"/>
      <c r="AV108" s="112"/>
      <c r="AW108" s="112"/>
      <c r="AX108" s="112"/>
      <c r="AY108" s="112"/>
      <c r="AZ108" s="112"/>
      <c r="BA108" s="112"/>
      <c r="BB108" s="112"/>
      <c r="BC108" s="112"/>
      <c r="BD108" s="112"/>
      <c r="BE108" s="112"/>
      <c r="BF108" s="112"/>
      <c r="BG108" s="112"/>
      <c r="BH108" s="112"/>
      <c r="BI108" s="112"/>
      <c r="BJ108" s="112"/>
      <c r="BK108" s="112"/>
      <c r="BL108" s="112"/>
      <c r="BM108" s="112"/>
      <c r="BN108" s="112"/>
      <c r="BO108" s="112"/>
      <c r="BP108" s="112"/>
      <c r="BQ108" s="112"/>
      <c r="BR108" s="112"/>
      <c r="BS108" s="112"/>
      <c r="BT108" s="112"/>
      <c r="BU108" s="112"/>
      <c r="BV108" s="112"/>
      <c r="BW108" s="112"/>
      <c r="BX108" s="112"/>
      <c r="BY108" s="112"/>
      <c r="BZ108" s="112"/>
      <c r="CA108" s="112"/>
      <c r="CB108" s="112"/>
      <c r="CC108" s="112"/>
      <c r="CD108" s="112"/>
      <c r="CE108" s="112"/>
      <c r="CF108" s="112"/>
      <c r="CG108" s="112"/>
      <c r="CH108" s="112"/>
      <c r="CI108" s="112"/>
      <c r="CJ108" s="112"/>
      <c r="CK108" s="112"/>
      <c r="CL108" s="112"/>
      <c r="CM108" s="112"/>
      <c r="CN108" s="112"/>
      <c r="CO108" s="112"/>
      <c r="CP108" s="112"/>
      <c r="CQ108" s="112"/>
      <c r="CR108" s="112"/>
      <c r="CS108" s="112"/>
      <c r="CT108" s="112"/>
      <c r="CU108" s="112"/>
      <c r="CV108" s="112"/>
      <c r="CW108" s="112"/>
      <c r="CX108" s="112"/>
      <c r="CY108" s="112"/>
      <c r="CZ108" s="112"/>
      <c r="DA108" s="112"/>
      <c r="DB108" s="112"/>
      <c r="DC108" s="112"/>
      <c r="DD108" s="112"/>
      <c r="DE108" s="112"/>
      <c r="DF108" s="112"/>
      <c r="DG108" s="112"/>
      <c r="DH108" s="112"/>
      <c r="DI108" s="112"/>
      <c r="DJ108" s="112"/>
      <c r="DK108" s="112"/>
      <c r="DL108" s="112"/>
      <c r="DM108" s="112"/>
      <c r="DN108" s="112"/>
      <c r="DO108" s="112"/>
      <c r="DP108" s="112"/>
      <c r="DQ108" s="112"/>
      <c r="DR108" s="112"/>
      <c r="DS108" s="112"/>
      <c r="DT108" s="112"/>
      <c r="DU108" s="112"/>
      <c r="DV108" s="112"/>
      <c r="DW108" s="112"/>
      <c r="DX108" s="112"/>
      <c r="DY108" s="112"/>
      <c r="DZ108" s="112"/>
      <c r="EA108" s="112"/>
      <c r="EB108" s="112"/>
      <c r="EC108" s="112"/>
      <c r="ED108" s="112"/>
      <c r="EE108" s="112"/>
      <c r="EF108" s="112"/>
      <c r="EG108" s="112"/>
      <c r="EH108" s="112"/>
      <c r="EI108" s="112"/>
      <c r="EJ108" s="112"/>
      <c r="EK108" s="112"/>
      <c r="EL108" s="112"/>
      <c r="EM108" s="112"/>
      <c r="EN108" s="112"/>
      <c r="EO108" s="112"/>
      <c r="EP108" s="112"/>
      <c r="EQ108" s="112"/>
      <c r="ER108" s="112"/>
      <c r="ES108" s="112"/>
      <c r="ET108" s="112"/>
      <c r="EU108" s="112"/>
      <c r="EV108" s="112"/>
      <c r="EW108" s="112"/>
      <c r="EX108" s="112"/>
      <c r="EY108" s="112"/>
      <c r="EZ108" s="112"/>
      <c r="FA108" s="112"/>
      <c r="FB108" s="112"/>
      <c r="FC108" s="112"/>
      <c r="FD108" s="112"/>
      <c r="FE108" s="112"/>
      <c r="FF108" s="112"/>
      <c r="FG108" s="112"/>
      <c r="FH108" s="112"/>
      <c r="FI108" s="112"/>
      <c r="FJ108" s="112"/>
      <c r="FK108" s="112"/>
      <c r="FL108" s="112"/>
      <c r="FM108" s="112"/>
      <c r="FN108" s="112"/>
      <c r="FO108" s="112"/>
      <c r="FP108" s="112"/>
      <c r="FQ108" s="112"/>
      <c r="FR108" s="112"/>
      <c r="FS108" s="112"/>
      <c r="FT108" s="112"/>
      <c r="FU108" s="112"/>
      <c r="FV108" s="112"/>
      <c r="FW108" s="112"/>
      <c r="FX108" s="112"/>
      <c r="FY108" s="112"/>
      <c r="FZ108" s="112"/>
      <c r="GA108" s="112"/>
      <c r="GB108" s="112"/>
      <c r="GC108" s="112"/>
      <c r="GD108" s="112"/>
      <c r="GE108" s="112"/>
      <c r="GF108" s="112"/>
      <c r="GG108" s="112"/>
      <c r="GH108" s="112"/>
      <c r="GI108" s="112"/>
      <c r="GJ108" s="112"/>
      <c r="GK108" s="112"/>
      <c r="GL108" s="112"/>
      <c r="GM108" s="112"/>
      <c r="GN108" s="112"/>
      <c r="GO108" s="112"/>
      <c r="GP108" s="112"/>
      <c r="GQ108" s="112"/>
      <c r="GR108" s="112"/>
      <c r="GS108" s="112"/>
      <c r="GT108" s="112"/>
      <c r="GU108" s="112"/>
      <c r="GV108" s="112"/>
      <c r="GW108" s="112"/>
      <c r="GX108" s="112"/>
      <c r="GY108" s="112"/>
      <c r="GZ108" s="112"/>
      <c r="HA108" s="112"/>
      <c r="HB108" s="112"/>
      <c r="HC108" s="112"/>
      <c r="HD108" s="112"/>
      <c r="HE108" s="112"/>
      <c r="HF108" s="112"/>
      <c r="HG108" s="112"/>
      <c r="HH108" s="112"/>
      <c r="HI108" s="112"/>
      <c r="HJ108" s="112"/>
      <c r="HK108" s="112"/>
      <c r="HL108" s="112"/>
      <c r="HM108" s="112"/>
      <c r="HN108" s="112"/>
      <c r="HO108" s="112"/>
      <c r="HP108" s="112"/>
      <c r="HQ108" s="112"/>
      <c r="HR108" s="112"/>
      <c r="HS108" s="112"/>
      <c r="HT108" s="112"/>
      <c r="HU108" s="112"/>
      <c r="HV108" s="112"/>
      <c r="HW108" s="112"/>
      <c r="HX108" s="112"/>
      <c r="HY108" s="112"/>
      <c r="HZ108" s="112"/>
      <c r="IA108" s="112"/>
      <c r="IB108" s="112"/>
      <c r="IC108" s="112"/>
      <c r="ID108" s="112"/>
      <c r="IE108" s="112"/>
      <c r="IF108" s="112"/>
      <c r="IG108" s="112"/>
      <c r="IH108" s="112"/>
      <c r="II108" s="112"/>
      <c r="IJ108" s="112"/>
      <c r="IK108" s="112"/>
      <c r="IL108" s="112"/>
      <c r="IM108" s="112"/>
      <c r="IN108" s="112"/>
      <c r="IO108" s="112"/>
    </row>
    <row r="109" spans="1:249" x14ac:dyDescent="0.25">
      <c r="A109" s="114" t="s">
        <v>1167</v>
      </c>
      <c r="B109" s="150" t="s">
        <v>1166</v>
      </c>
      <c r="C109" s="116">
        <v>26537.8</v>
      </c>
      <c r="D109" s="135"/>
      <c r="E109" s="135"/>
      <c r="F109" s="135"/>
      <c r="G109" s="135"/>
      <c r="H109" s="135"/>
      <c r="I109" s="135"/>
      <c r="J109" s="135"/>
      <c r="K109" s="135"/>
      <c r="L109" s="135"/>
      <c r="M109" s="135"/>
      <c r="N109" s="135"/>
      <c r="O109" s="135"/>
      <c r="P109" s="135"/>
      <c r="Q109" s="135"/>
      <c r="R109" s="135"/>
      <c r="S109" s="135"/>
      <c r="T109" s="135"/>
      <c r="U109" s="135"/>
      <c r="V109" s="135"/>
      <c r="W109" s="135"/>
      <c r="X109" s="135"/>
      <c r="Y109" s="135"/>
      <c r="Z109" s="135"/>
      <c r="AA109" s="135"/>
      <c r="AB109" s="135"/>
      <c r="AC109" s="135"/>
      <c r="AD109" s="135"/>
      <c r="AE109" s="135"/>
      <c r="AF109" s="135"/>
      <c r="AG109" s="135"/>
      <c r="AH109" s="135"/>
      <c r="AI109" s="135"/>
      <c r="AJ109" s="135"/>
      <c r="AK109" s="135"/>
      <c r="AL109" s="135"/>
      <c r="AM109" s="135"/>
      <c r="AN109" s="135"/>
      <c r="AO109" s="135"/>
      <c r="AP109" s="135"/>
      <c r="AQ109" s="135"/>
      <c r="AR109" s="135"/>
      <c r="AS109" s="135"/>
      <c r="AT109" s="135"/>
      <c r="AU109" s="135"/>
      <c r="AV109" s="135"/>
      <c r="AW109" s="135"/>
      <c r="AX109" s="135"/>
      <c r="AY109" s="135"/>
      <c r="AZ109" s="135"/>
      <c r="BA109" s="135"/>
      <c r="BB109" s="135"/>
      <c r="BC109" s="135"/>
      <c r="BD109" s="135"/>
      <c r="BE109" s="135"/>
      <c r="BF109" s="135"/>
      <c r="BG109" s="135"/>
      <c r="BH109" s="135"/>
      <c r="BI109" s="135"/>
      <c r="BJ109" s="135"/>
      <c r="BK109" s="135"/>
      <c r="BL109" s="135"/>
      <c r="BM109" s="135"/>
      <c r="BN109" s="135"/>
      <c r="BO109" s="135"/>
      <c r="BP109" s="135"/>
      <c r="BQ109" s="135"/>
      <c r="BR109" s="135"/>
      <c r="BS109" s="135"/>
      <c r="BT109" s="135"/>
      <c r="BU109" s="135"/>
      <c r="BV109" s="135"/>
      <c r="BW109" s="135"/>
      <c r="BX109" s="135"/>
      <c r="BY109" s="135"/>
      <c r="BZ109" s="135"/>
      <c r="CA109" s="135"/>
      <c r="CB109" s="135"/>
      <c r="CC109" s="135"/>
      <c r="CD109" s="135"/>
      <c r="CE109" s="135"/>
      <c r="CF109" s="135"/>
      <c r="CG109" s="135"/>
      <c r="CH109" s="135"/>
      <c r="CI109" s="135"/>
      <c r="CJ109" s="135"/>
      <c r="CK109" s="135"/>
      <c r="CL109" s="135"/>
      <c r="CM109" s="135"/>
      <c r="CN109" s="135"/>
      <c r="CO109" s="135"/>
      <c r="CP109" s="135"/>
      <c r="CQ109" s="135"/>
      <c r="CR109" s="135"/>
      <c r="CS109" s="135"/>
      <c r="CT109" s="135"/>
      <c r="CU109" s="135"/>
      <c r="CV109" s="135"/>
      <c r="CW109" s="135"/>
      <c r="CX109" s="135"/>
      <c r="CY109" s="135"/>
      <c r="CZ109" s="135"/>
      <c r="DA109" s="135"/>
      <c r="DB109" s="135"/>
      <c r="DC109" s="135"/>
      <c r="DD109" s="135"/>
      <c r="DE109" s="135"/>
      <c r="DF109" s="135"/>
      <c r="DG109" s="135"/>
      <c r="DH109" s="135"/>
      <c r="DI109" s="135"/>
      <c r="DJ109" s="135"/>
      <c r="DK109" s="135"/>
      <c r="DL109" s="135"/>
      <c r="DM109" s="135"/>
      <c r="DN109" s="135"/>
      <c r="DO109" s="135"/>
      <c r="DP109" s="135"/>
      <c r="DQ109" s="135"/>
      <c r="DR109" s="135"/>
      <c r="DS109" s="135"/>
      <c r="DT109" s="135"/>
      <c r="DU109" s="135"/>
      <c r="DV109" s="135"/>
      <c r="DW109" s="135"/>
      <c r="DX109" s="135"/>
      <c r="DY109" s="135"/>
      <c r="DZ109" s="135"/>
      <c r="EA109" s="135"/>
      <c r="EB109" s="135"/>
      <c r="EC109" s="135"/>
      <c r="ED109" s="135"/>
      <c r="EE109" s="135"/>
      <c r="EF109" s="135"/>
      <c r="EG109" s="135"/>
      <c r="EH109" s="135"/>
      <c r="EI109" s="135"/>
      <c r="EJ109" s="135"/>
      <c r="EK109" s="135"/>
      <c r="EL109" s="135"/>
      <c r="EM109" s="135"/>
      <c r="EN109" s="135"/>
      <c r="EO109" s="135"/>
      <c r="EP109" s="135"/>
      <c r="EQ109" s="135"/>
      <c r="ER109" s="135"/>
      <c r="ES109" s="135"/>
      <c r="ET109" s="135"/>
      <c r="EU109" s="135"/>
      <c r="EV109" s="135"/>
      <c r="EW109" s="135"/>
      <c r="EX109" s="135"/>
      <c r="EY109" s="135"/>
      <c r="EZ109" s="135"/>
      <c r="FA109" s="135"/>
      <c r="FB109" s="135"/>
      <c r="FC109" s="135"/>
      <c r="FD109" s="135"/>
      <c r="FE109" s="135"/>
      <c r="FF109" s="135"/>
      <c r="FG109" s="135"/>
      <c r="FH109" s="135"/>
      <c r="FI109" s="135"/>
      <c r="FJ109" s="135"/>
      <c r="FK109" s="135"/>
      <c r="FL109" s="135"/>
      <c r="FM109" s="135"/>
      <c r="FN109" s="135"/>
      <c r="FO109" s="135"/>
      <c r="FP109" s="135"/>
      <c r="FQ109" s="135"/>
      <c r="FR109" s="135"/>
      <c r="FS109" s="135"/>
      <c r="FT109" s="135"/>
      <c r="FU109" s="135"/>
      <c r="FV109" s="135"/>
      <c r="FW109" s="135"/>
      <c r="FX109" s="135"/>
      <c r="FY109" s="135"/>
      <c r="FZ109" s="135"/>
      <c r="GA109" s="135"/>
      <c r="GB109" s="135"/>
      <c r="GC109" s="135"/>
      <c r="GD109" s="135"/>
      <c r="GE109" s="135"/>
      <c r="GF109" s="135"/>
      <c r="GG109" s="135"/>
      <c r="GH109" s="135"/>
      <c r="GI109" s="135"/>
      <c r="GJ109" s="135"/>
      <c r="GK109" s="135"/>
      <c r="GL109" s="135"/>
      <c r="GM109" s="135"/>
      <c r="GN109" s="135"/>
      <c r="GO109" s="135"/>
      <c r="GP109" s="135"/>
      <c r="GQ109" s="135"/>
      <c r="GR109" s="135"/>
      <c r="GS109" s="135"/>
      <c r="GT109" s="135"/>
      <c r="GU109" s="135"/>
      <c r="GV109" s="135"/>
      <c r="GW109" s="135"/>
      <c r="GX109" s="135"/>
      <c r="GY109" s="135"/>
      <c r="GZ109" s="135"/>
      <c r="HA109" s="135"/>
      <c r="HB109" s="135"/>
      <c r="HC109" s="135"/>
      <c r="HD109" s="135"/>
      <c r="HE109" s="135"/>
      <c r="HF109" s="135"/>
      <c r="HG109" s="135"/>
      <c r="HH109" s="135"/>
      <c r="HI109" s="135"/>
      <c r="HJ109" s="135"/>
      <c r="HK109" s="135"/>
      <c r="HL109" s="135"/>
      <c r="HM109" s="135"/>
      <c r="HN109" s="135"/>
      <c r="HO109" s="135"/>
      <c r="HP109" s="135"/>
      <c r="HQ109" s="135"/>
      <c r="HR109" s="135"/>
      <c r="HS109" s="135"/>
      <c r="HT109" s="135"/>
      <c r="HU109" s="135"/>
      <c r="HV109" s="135"/>
      <c r="HW109" s="135"/>
      <c r="HX109" s="135"/>
      <c r="HY109" s="135"/>
      <c r="HZ109" s="135"/>
      <c r="IA109" s="135"/>
      <c r="IB109" s="135"/>
      <c r="IC109" s="135"/>
      <c r="ID109" s="135"/>
      <c r="IE109" s="135"/>
      <c r="IF109" s="135"/>
      <c r="IG109" s="135"/>
      <c r="IH109" s="135"/>
      <c r="II109" s="135"/>
      <c r="IJ109" s="135"/>
      <c r="IK109" s="135"/>
      <c r="IL109" s="135"/>
      <c r="IM109" s="135"/>
      <c r="IN109" s="135"/>
      <c r="IO109" s="135"/>
    </row>
    <row r="110" spans="1:249" ht="78.75" x14ac:dyDescent="0.25">
      <c r="A110" s="114" t="s">
        <v>1169</v>
      </c>
      <c r="B110" s="150" t="s">
        <v>1168</v>
      </c>
      <c r="C110" s="115">
        <v>0</v>
      </c>
      <c r="D110" s="112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  <c r="R110" s="112"/>
      <c r="S110" s="112"/>
      <c r="T110" s="112"/>
      <c r="U110" s="112"/>
      <c r="V110" s="112"/>
      <c r="W110" s="112"/>
      <c r="X110" s="112"/>
      <c r="Y110" s="112"/>
      <c r="Z110" s="112"/>
      <c r="AA110" s="112"/>
      <c r="AB110" s="112"/>
      <c r="AC110" s="112"/>
      <c r="AD110" s="112"/>
      <c r="AE110" s="112"/>
      <c r="AF110" s="112"/>
      <c r="AG110" s="112"/>
      <c r="AH110" s="112"/>
      <c r="AI110" s="112"/>
      <c r="AJ110" s="112"/>
      <c r="AK110" s="112"/>
      <c r="AL110" s="112"/>
      <c r="AM110" s="112"/>
      <c r="AN110" s="112"/>
      <c r="AO110" s="112"/>
      <c r="AP110" s="112"/>
      <c r="AQ110" s="112"/>
      <c r="AR110" s="112"/>
      <c r="AS110" s="112"/>
      <c r="AT110" s="112"/>
      <c r="AU110" s="112"/>
      <c r="AV110" s="112"/>
      <c r="AW110" s="112"/>
      <c r="AX110" s="112"/>
      <c r="AY110" s="112"/>
      <c r="AZ110" s="112"/>
      <c r="BA110" s="112"/>
      <c r="BB110" s="112"/>
      <c r="BC110" s="112"/>
      <c r="BD110" s="112"/>
      <c r="BE110" s="112"/>
      <c r="BF110" s="112"/>
      <c r="BG110" s="112"/>
      <c r="BH110" s="112"/>
      <c r="BI110" s="112"/>
      <c r="BJ110" s="112"/>
      <c r="BK110" s="112"/>
      <c r="BL110" s="112"/>
      <c r="BM110" s="112"/>
      <c r="BN110" s="112"/>
      <c r="BO110" s="112"/>
      <c r="BP110" s="112"/>
      <c r="BQ110" s="112"/>
      <c r="BR110" s="112"/>
      <c r="BS110" s="112"/>
      <c r="BT110" s="112"/>
      <c r="BU110" s="112"/>
      <c r="BV110" s="112"/>
      <c r="BW110" s="112"/>
      <c r="BX110" s="112"/>
      <c r="BY110" s="112"/>
      <c r="BZ110" s="112"/>
      <c r="CA110" s="112"/>
      <c r="CB110" s="112"/>
      <c r="CC110" s="112"/>
      <c r="CD110" s="112"/>
      <c r="CE110" s="112"/>
      <c r="CF110" s="112"/>
      <c r="CG110" s="112"/>
      <c r="CH110" s="112"/>
      <c r="CI110" s="112"/>
      <c r="CJ110" s="112"/>
      <c r="CK110" s="112"/>
      <c r="CL110" s="112"/>
      <c r="CM110" s="112"/>
      <c r="CN110" s="112"/>
      <c r="CO110" s="112"/>
      <c r="CP110" s="112"/>
      <c r="CQ110" s="112"/>
      <c r="CR110" s="112"/>
      <c r="CS110" s="112"/>
      <c r="CT110" s="112"/>
      <c r="CU110" s="112"/>
      <c r="CV110" s="112"/>
      <c r="CW110" s="112"/>
      <c r="CX110" s="112"/>
      <c r="CY110" s="112"/>
      <c r="CZ110" s="112"/>
      <c r="DA110" s="112"/>
      <c r="DB110" s="112"/>
      <c r="DC110" s="112"/>
      <c r="DD110" s="112"/>
      <c r="DE110" s="112"/>
      <c r="DF110" s="112"/>
      <c r="DG110" s="112"/>
      <c r="DH110" s="112"/>
      <c r="DI110" s="112"/>
      <c r="DJ110" s="112"/>
      <c r="DK110" s="112"/>
      <c r="DL110" s="112"/>
      <c r="DM110" s="112"/>
      <c r="DN110" s="112"/>
      <c r="DO110" s="112"/>
      <c r="DP110" s="112"/>
      <c r="DQ110" s="112"/>
      <c r="DR110" s="112"/>
      <c r="DS110" s="112"/>
      <c r="DT110" s="112"/>
      <c r="DU110" s="112"/>
      <c r="DV110" s="112"/>
      <c r="DW110" s="112"/>
      <c r="DX110" s="112"/>
      <c r="DY110" s="112"/>
      <c r="DZ110" s="112"/>
      <c r="EA110" s="112"/>
      <c r="EB110" s="112"/>
      <c r="EC110" s="112"/>
      <c r="ED110" s="112"/>
      <c r="EE110" s="112"/>
      <c r="EF110" s="112"/>
      <c r="EG110" s="112"/>
      <c r="EH110" s="112"/>
      <c r="EI110" s="112"/>
      <c r="EJ110" s="112"/>
      <c r="EK110" s="112"/>
      <c r="EL110" s="112"/>
      <c r="EM110" s="112"/>
      <c r="EN110" s="112"/>
      <c r="EO110" s="112"/>
      <c r="EP110" s="112"/>
      <c r="EQ110" s="112"/>
      <c r="ER110" s="112"/>
      <c r="ES110" s="112"/>
      <c r="ET110" s="112"/>
      <c r="EU110" s="112"/>
      <c r="EV110" s="112"/>
      <c r="EW110" s="112"/>
      <c r="EX110" s="112"/>
      <c r="EY110" s="112"/>
      <c r="EZ110" s="112"/>
      <c r="FA110" s="112"/>
      <c r="FB110" s="112"/>
      <c r="FC110" s="112"/>
      <c r="FD110" s="112"/>
      <c r="FE110" s="112"/>
      <c r="FF110" s="112"/>
      <c r="FG110" s="112"/>
      <c r="FH110" s="112"/>
      <c r="FI110" s="112"/>
      <c r="FJ110" s="112"/>
      <c r="FK110" s="112"/>
      <c r="FL110" s="112"/>
      <c r="FM110" s="112"/>
      <c r="FN110" s="112"/>
      <c r="FO110" s="112"/>
      <c r="FP110" s="112"/>
      <c r="FQ110" s="112"/>
      <c r="FR110" s="112"/>
      <c r="FS110" s="112"/>
      <c r="FT110" s="112"/>
      <c r="FU110" s="112"/>
      <c r="FV110" s="112"/>
      <c r="FW110" s="112"/>
      <c r="FX110" s="112"/>
      <c r="FY110" s="112"/>
      <c r="FZ110" s="112"/>
      <c r="GA110" s="112"/>
      <c r="GB110" s="112"/>
      <c r="GC110" s="112"/>
      <c r="GD110" s="112"/>
      <c r="GE110" s="112"/>
      <c r="GF110" s="112"/>
      <c r="GG110" s="112"/>
      <c r="GH110" s="112"/>
      <c r="GI110" s="112"/>
      <c r="GJ110" s="112"/>
      <c r="GK110" s="112"/>
      <c r="GL110" s="112"/>
      <c r="GM110" s="112"/>
      <c r="GN110" s="112"/>
      <c r="GO110" s="112"/>
      <c r="GP110" s="112"/>
      <c r="GQ110" s="112"/>
      <c r="GR110" s="112"/>
      <c r="GS110" s="112"/>
      <c r="GT110" s="112"/>
      <c r="GU110" s="112"/>
      <c r="GV110" s="112"/>
      <c r="GW110" s="112"/>
      <c r="GX110" s="112"/>
      <c r="GY110" s="112"/>
      <c r="GZ110" s="112"/>
      <c r="HA110" s="112"/>
      <c r="HB110" s="112"/>
      <c r="HC110" s="112"/>
      <c r="HD110" s="112"/>
      <c r="HE110" s="112"/>
      <c r="HF110" s="112"/>
      <c r="HG110" s="112"/>
      <c r="HH110" s="112"/>
      <c r="HI110" s="112"/>
      <c r="HJ110" s="112"/>
      <c r="HK110" s="112"/>
      <c r="HL110" s="112"/>
      <c r="HM110" s="112"/>
      <c r="HN110" s="112"/>
      <c r="HO110" s="112"/>
      <c r="HP110" s="112"/>
      <c r="HQ110" s="112"/>
      <c r="HR110" s="112"/>
      <c r="HS110" s="112"/>
      <c r="HT110" s="112"/>
      <c r="HU110" s="112"/>
      <c r="HV110" s="112"/>
      <c r="HW110" s="112"/>
      <c r="HX110" s="112"/>
      <c r="HY110" s="112"/>
      <c r="HZ110" s="112"/>
      <c r="IA110" s="112"/>
      <c r="IB110" s="112"/>
      <c r="IC110" s="112"/>
      <c r="ID110" s="112"/>
      <c r="IE110" s="112"/>
      <c r="IF110" s="112"/>
      <c r="IG110" s="112"/>
      <c r="IH110" s="112"/>
      <c r="II110" s="112"/>
      <c r="IJ110" s="112"/>
      <c r="IK110" s="112"/>
      <c r="IL110" s="112"/>
      <c r="IM110" s="112"/>
      <c r="IN110" s="112"/>
      <c r="IO110" s="112"/>
    </row>
    <row r="111" spans="1:249" ht="18" customHeight="1" x14ac:dyDescent="0.25">
      <c r="A111" s="127" t="s">
        <v>1171</v>
      </c>
      <c r="B111" s="150" t="s">
        <v>1170</v>
      </c>
      <c r="C111" s="116">
        <v>21971</v>
      </c>
    </row>
    <row r="112" spans="1:249" ht="18" customHeight="1" x14ac:dyDescent="0.25">
      <c r="A112" s="127" t="s">
        <v>1167</v>
      </c>
      <c r="B112" s="150" t="s">
        <v>1172</v>
      </c>
      <c r="C112" s="116">
        <v>53473.1</v>
      </c>
    </row>
    <row r="113" spans="1:249" ht="18" customHeight="1" x14ac:dyDescent="0.25">
      <c r="A113" s="127" t="s">
        <v>1167</v>
      </c>
      <c r="B113" s="150" t="s">
        <v>1173</v>
      </c>
      <c r="C113" s="116">
        <v>57079</v>
      </c>
      <c r="D113" s="112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  <c r="R113" s="112"/>
      <c r="S113" s="112"/>
      <c r="T113" s="112"/>
      <c r="U113" s="112"/>
      <c r="V113" s="112"/>
      <c r="W113" s="112"/>
      <c r="X113" s="112"/>
      <c r="Y113" s="112"/>
      <c r="Z113" s="112"/>
      <c r="AA113" s="112"/>
      <c r="AB113" s="112"/>
      <c r="AC113" s="112"/>
      <c r="AD113" s="112"/>
      <c r="AE113" s="112"/>
      <c r="AF113" s="112"/>
      <c r="AG113" s="112"/>
      <c r="AH113" s="112"/>
      <c r="AI113" s="112"/>
      <c r="AJ113" s="112"/>
      <c r="AK113" s="112"/>
      <c r="AL113" s="112"/>
      <c r="AM113" s="112"/>
      <c r="AN113" s="112"/>
      <c r="AO113" s="112"/>
      <c r="AP113" s="112"/>
      <c r="AQ113" s="112"/>
      <c r="AR113" s="112"/>
      <c r="AS113" s="112"/>
      <c r="AT113" s="112"/>
      <c r="AU113" s="112"/>
      <c r="AV113" s="112"/>
      <c r="AW113" s="112"/>
      <c r="AX113" s="112"/>
      <c r="AY113" s="112"/>
      <c r="AZ113" s="112"/>
      <c r="BA113" s="112"/>
      <c r="BB113" s="112"/>
      <c r="BC113" s="112"/>
      <c r="BD113" s="112"/>
      <c r="BE113" s="112"/>
      <c r="BF113" s="112"/>
      <c r="BG113" s="112"/>
      <c r="BH113" s="112"/>
      <c r="BI113" s="112"/>
      <c r="BJ113" s="112"/>
      <c r="BK113" s="112"/>
      <c r="BL113" s="112"/>
      <c r="BM113" s="112"/>
      <c r="BN113" s="112"/>
      <c r="BO113" s="112"/>
      <c r="BP113" s="112"/>
      <c r="BQ113" s="112"/>
      <c r="BR113" s="112"/>
      <c r="BS113" s="112"/>
      <c r="BT113" s="112"/>
      <c r="BU113" s="112"/>
      <c r="BV113" s="112"/>
      <c r="BW113" s="112"/>
      <c r="BX113" s="112"/>
      <c r="BY113" s="112"/>
      <c r="BZ113" s="112"/>
      <c r="CA113" s="112"/>
      <c r="CB113" s="112"/>
      <c r="CC113" s="112"/>
      <c r="CD113" s="112"/>
      <c r="CE113" s="112"/>
      <c r="CF113" s="112"/>
      <c r="CG113" s="112"/>
      <c r="CH113" s="112"/>
      <c r="CI113" s="112"/>
      <c r="CJ113" s="112"/>
      <c r="CK113" s="112"/>
      <c r="CL113" s="112"/>
      <c r="CM113" s="112"/>
      <c r="CN113" s="112"/>
      <c r="CO113" s="112"/>
      <c r="CP113" s="112"/>
      <c r="CQ113" s="112"/>
      <c r="CR113" s="112"/>
      <c r="CS113" s="112"/>
      <c r="CT113" s="112"/>
      <c r="CU113" s="112"/>
      <c r="CV113" s="112"/>
      <c r="CW113" s="112"/>
      <c r="CX113" s="112"/>
      <c r="CY113" s="112"/>
      <c r="CZ113" s="112"/>
      <c r="DA113" s="112"/>
      <c r="DB113" s="112"/>
      <c r="DC113" s="112"/>
      <c r="DD113" s="112"/>
      <c r="DE113" s="112"/>
      <c r="DF113" s="112"/>
      <c r="DG113" s="112"/>
      <c r="DH113" s="112"/>
      <c r="DI113" s="112"/>
      <c r="DJ113" s="112"/>
      <c r="DK113" s="112"/>
      <c r="DL113" s="112"/>
      <c r="DM113" s="112"/>
      <c r="DN113" s="112"/>
      <c r="DO113" s="112"/>
      <c r="DP113" s="112"/>
      <c r="DQ113" s="112"/>
      <c r="DR113" s="112"/>
      <c r="DS113" s="112"/>
      <c r="DT113" s="112"/>
      <c r="DU113" s="112"/>
      <c r="DV113" s="112"/>
      <c r="DW113" s="112"/>
      <c r="DX113" s="112"/>
      <c r="DY113" s="112"/>
      <c r="DZ113" s="112"/>
      <c r="EA113" s="112"/>
      <c r="EB113" s="112"/>
      <c r="EC113" s="112"/>
      <c r="ED113" s="112"/>
      <c r="EE113" s="112"/>
      <c r="EF113" s="112"/>
      <c r="EG113" s="112"/>
      <c r="EH113" s="112"/>
      <c r="EI113" s="112"/>
      <c r="EJ113" s="112"/>
      <c r="EK113" s="112"/>
      <c r="EL113" s="112"/>
      <c r="EM113" s="112"/>
      <c r="EN113" s="112"/>
      <c r="EO113" s="112"/>
      <c r="EP113" s="112"/>
      <c r="EQ113" s="112"/>
      <c r="ER113" s="112"/>
      <c r="ES113" s="112"/>
      <c r="ET113" s="112"/>
      <c r="EU113" s="112"/>
      <c r="EV113" s="112"/>
      <c r="EW113" s="112"/>
      <c r="EX113" s="112"/>
      <c r="EY113" s="112"/>
      <c r="EZ113" s="112"/>
      <c r="FA113" s="112"/>
      <c r="FB113" s="112"/>
      <c r="FC113" s="112"/>
      <c r="FD113" s="112"/>
      <c r="FE113" s="112"/>
      <c r="FF113" s="112"/>
      <c r="FG113" s="112"/>
      <c r="FH113" s="112"/>
      <c r="FI113" s="112"/>
      <c r="FJ113" s="112"/>
      <c r="FK113" s="112"/>
      <c r="FL113" s="112"/>
      <c r="FM113" s="112"/>
      <c r="FN113" s="112"/>
      <c r="FO113" s="112"/>
      <c r="FP113" s="112"/>
      <c r="FQ113" s="112"/>
      <c r="FR113" s="112"/>
      <c r="FS113" s="112"/>
      <c r="FT113" s="112"/>
      <c r="FU113" s="112"/>
      <c r="FV113" s="112"/>
      <c r="FW113" s="112"/>
      <c r="FX113" s="112"/>
      <c r="FY113" s="112"/>
      <c r="FZ113" s="112"/>
      <c r="GA113" s="112"/>
      <c r="GB113" s="112"/>
      <c r="GC113" s="112"/>
      <c r="GD113" s="112"/>
      <c r="GE113" s="112"/>
      <c r="GF113" s="112"/>
      <c r="GG113" s="112"/>
      <c r="GH113" s="112"/>
      <c r="GI113" s="112"/>
      <c r="GJ113" s="112"/>
      <c r="GK113" s="112"/>
      <c r="GL113" s="112"/>
      <c r="GM113" s="112"/>
      <c r="GN113" s="112"/>
      <c r="GO113" s="112"/>
      <c r="GP113" s="112"/>
      <c r="GQ113" s="112"/>
      <c r="GR113" s="112"/>
      <c r="GS113" s="112"/>
      <c r="GT113" s="112"/>
      <c r="GU113" s="112"/>
      <c r="GV113" s="112"/>
      <c r="GW113" s="112"/>
      <c r="GX113" s="112"/>
      <c r="GY113" s="112"/>
      <c r="GZ113" s="112"/>
      <c r="HA113" s="112"/>
      <c r="HB113" s="112"/>
      <c r="HC113" s="112"/>
      <c r="HD113" s="112"/>
      <c r="HE113" s="112"/>
      <c r="HF113" s="112"/>
      <c r="HG113" s="112"/>
      <c r="HH113" s="112"/>
      <c r="HI113" s="112"/>
      <c r="HJ113" s="112"/>
      <c r="HK113" s="112"/>
      <c r="HL113" s="112"/>
      <c r="HM113" s="112"/>
      <c r="HN113" s="112"/>
      <c r="HO113" s="112"/>
      <c r="HP113" s="112"/>
      <c r="HQ113" s="112"/>
      <c r="HR113" s="112"/>
      <c r="HS113" s="112"/>
      <c r="HT113" s="112"/>
      <c r="HU113" s="112"/>
      <c r="HV113" s="112"/>
      <c r="HW113" s="112"/>
      <c r="HX113" s="112"/>
      <c r="HY113" s="112"/>
      <c r="HZ113" s="112"/>
      <c r="IA113" s="112"/>
      <c r="IB113" s="112"/>
      <c r="IC113" s="112"/>
      <c r="ID113" s="112"/>
      <c r="IE113" s="112"/>
      <c r="IF113" s="112"/>
      <c r="IG113" s="112"/>
      <c r="IH113" s="112"/>
      <c r="II113" s="112"/>
      <c r="IJ113" s="112"/>
      <c r="IK113" s="112"/>
      <c r="IL113" s="112"/>
      <c r="IM113" s="112"/>
      <c r="IN113" s="112"/>
      <c r="IO113" s="112"/>
    </row>
    <row r="114" spans="1:249" ht="63" x14ac:dyDescent="0.25">
      <c r="A114" s="114" t="s">
        <v>1175</v>
      </c>
      <c r="B114" s="150" t="s">
        <v>1174</v>
      </c>
      <c r="C114" s="116">
        <v>8898.1</v>
      </c>
      <c r="D114" s="112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  <c r="R114" s="112"/>
      <c r="S114" s="112"/>
      <c r="T114" s="112"/>
      <c r="U114" s="112"/>
      <c r="V114" s="112"/>
      <c r="W114" s="112"/>
      <c r="X114" s="112"/>
      <c r="Y114" s="112"/>
      <c r="Z114" s="112"/>
      <c r="AA114" s="112"/>
      <c r="AB114" s="112"/>
      <c r="AC114" s="112"/>
      <c r="AD114" s="112"/>
      <c r="AE114" s="112"/>
      <c r="AF114" s="112"/>
      <c r="AG114" s="112"/>
      <c r="AH114" s="112"/>
      <c r="AI114" s="112"/>
      <c r="AJ114" s="112"/>
      <c r="AK114" s="112"/>
      <c r="AL114" s="112"/>
      <c r="AM114" s="112"/>
      <c r="AN114" s="112"/>
      <c r="AO114" s="112"/>
      <c r="AP114" s="112"/>
      <c r="AQ114" s="112"/>
      <c r="AR114" s="112"/>
      <c r="AS114" s="112"/>
      <c r="AT114" s="112"/>
      <c r="AU114" s="112"/>
      <c r="AV114" s="112"/>
      <c r="AW114" s="112"/>
      <c r="AX114" s="112"/>
      <c r="AY114" s="112"/>
      <c r="AZ114" s="112"/>
      <c r="BA114" s="112"/>
      <c r="BB114" s="112"/>
      <c r="BC114" s="112"/>
      <c r="BD114" s="112"/>
      <c r="BE114" s="112"/>
      <c r="BF114" s="112"/>
      <c r="BG114" s="112"/>
      <c r="BH114" s="112"/>
      <c r="BI114" s="112"/>
      <c r="BJ114" s="112"/>
      <c r="BK114" s="112"/>
      <c r="BL114" s="112"/>
      <c r="BM114" s="112"/>
      <c r="BN114" s="112"/>
      <c r="BO114" s="112"/>
      <c r="BP114" s="112"/>
      <c r="BQ114" s="112"/>
      <c r="BR114" s="112"/>
      <c r="BS114" s="112"/>
      <c r="BT114" s="112"/>
      <c r="BU114" s="112"/>
      <c r="BV114" s="112"/>
      <c r="BW114" s="112"/>
      <c r="BX114" s="112"/>
      <c r="BY114" s="112"/>
      <c r="BZ114" s="112"/>
      <c r="CA114" s="112"/>
      <c r="CB114" s="112"/>
      <c r="CC114" s="112"/>
      <c r="CD114" s="112"/>
      <c r="CE114" s="112"/>
      <c r="CF114" s="112"/>
      <c r="CG114" s="112"/>
      <c r="CH114" s="112"/>
      <c r="CI114" s="112"/>
      <c r="CJ114" s="112"/>
      <c r="CK114" s="112"/>
      <c r="CL114" s="112"/>
      <c r="CM114" s="112"/>
      <c r="CN114" s="112"/>
      <c r="CO114" s="112"/>
      <c r="CP114" s="112"/>
      <c r="CQ114" s="112"/>
      <c r="CR114" s="112"/>
      <c r="CS114" s="112"/>
      <c r="CT114" s="112"/>
      <c r="CU114" s="112"/>
      <c r="CV114" s="112"/>
      <c r="CW114" s="112"/>
      <c r="CX114" s="112"/>
      <c r="CY114" s="112"/>
      <c r="CZ114" s="112"/>
      <c r="DA114" s="112"/>
      <c r="DB114" s="112"/>
      <c r="DC114" s="112"/>
      <c r="DD114" s="112"/>
      <c r="DE114" s="112"/>
      <c r="DF114" s="112"/>
      <c r="DG114" s="112"/>
      <c r="DH114" s="112"/>
      <c r="DI114" s="112"/>
      <c r="DJ114" s="112"/>
      <c r="DK114" s="112"/>
      <c r="DL114" s="112"/>
      <c r="DM114" s="112"/>
      <c r="DN114" s="112"/>
      <c r="DO114" s="112"/>
      <c r="DP114" s="112"/>
      <c r="DQ114" s="112"/>
      <c r="DR114" s="112"/>
      <c r="DS114" s="112"/>
      <c r="DT114" s="112"/>
      <c r="DU114" s="112"/>
      <c r="DV114" s="112"/>
      <c r="DW114" s="112"/>
      <c r="DX114" s="112"/>
      <c r="DY114" s="112"/>
      <c r="DZ114" s="112"/>
      <c r="EA114" s="112"/>
      <c r="EB114" s="112"/>
      <c r="EC114" s="112"/>
      <c r="ED114" s="112"/>
      <c r="EE114" s="112"/>
      <c r="EF114" s="112"/>
      <c r="EG114" s="112"/>
      <c r="EH114" s="112"/>
      <c r="EI114" s="112"/>
      <c r="EJ114" s="112"/>
      <c r="EK114" s="112"/>
      <c r="EL114" s="112"/>
      <c r="EM114" s="112"/>
      <c r="EN114" s="112"/>
      <c r="EO114" s="112"/>
      <c r="EP114" s="112"/>
      <c r="EQ114" s="112"/>
      <c r="ER114" s="112"/>
      <c r="ES114" s="112"/>
      <c r="ET114" s="112"/>
      <c r="EU114" s="112"/>
      <c r="EV114" s="112"/>
      <c r="EW114" s="112"/>
      <c r="EX114" s="112"/>
      <c r="EY114" s="112"/>
      <c r="EZ114" s="112"/>
      <c r="FA114" s="112"/>
      <c r="FB114" s="112"/>
      <c r="FC114" s="112"/>
      <c r="FD114" s="112"/>
      <c r="FE114" s="112"/>
      <c r="FF114" s="112"/>
      <c r="FG114" s="112"/>
      <c r="FH114" s="112"/>
      <c r="FI114" s="112"/>
      <c r="FJ114" s="112"/>
      <c r="FK114" s="112"/>
      <c r="FL114" s="112"/>
      <c r="FM114" s="112"/>
      <c r="FN114" s="112"/>
      <c r="FO114" s="112"/>
      <c r="FP114" s="112"/>
      <c r="FQ114" s="112"/>
      <c r="FR114" s="112"/>
      <c r="FS114" s="112"/>
      <c r="FT114" s="112"/>
      <c r="FU114" s="112"/>
      <c r="FV114" s="112"/>
      <c r="FW114" s="112"/>
      <c r="FX114" s="112"/>
      <c r="FY114" s="112"/>
      <c r="FZ114" s="112"/>
      <c r="GA114" s="112"/>
      <c r="GB114" s="112"/>
      <c r="GC114" s="112"/>
      <c r="GD114" s="112"/>
      <c r="GE114" s="112"/>
      <c r="GF114" s="112"/>
      <c r="GG114" s="112"/>
      <c r="GH114" s="112"/>
      <c r="GI114" s="112"/>
      <c r="GJ114" s="112"/>
      <c r="GK114" s="112"/>
      <c r="GL114" s="112"/>
      <c r="GM114" s="112"/>
      <c r="GN114" s="112"/>
      <c r="GO114" s="112"/>
      <c r="GP114" s="112"/>
      <c r="GQ114" s="112"/>
      <c r="GR114" s="112"/>
      <c r="GS114" s="112"/>
      <c r="GT114" s="112"/>
      <c r="GU114" s="112"/>
      <c r="GV114" s="112"/>
      <c r="GW114" s="112"/>
      <c r="GX114" s="112"/>
      <c r="GY114" s="112"/>
      <c r="GZ114" s="112"/>
      <c r="HA114" s="112"/>
      <c r="HB114" s="112"/>
      <c r="HC114" s="112"/>
      <c r="HD114" s="112"/>
      <c r="HE114" s="112"/>
      <c r="HF114" s="112"/>
      <c r="HG114" s="112"/>
      <c r="HH114" s="112"/>
      <c r="HI114" s="112"/>
      <c r="HJ114" s="112"/>
      <c r="HK114" s="112"/>
      <c r="HL114" s="112"/>
      <c r="HM114" s="112"/>
      <c r="HN114" s="112"/>
      <c r="HO114" s="112"/>
      <c r="HP114" s="112"/>
      <c r="HQ114" s="112"/>
      <c r="HR114" s="112"/>
      <c r="HS114" s="112"/>
      <c r="HT114" s="112"/>
      <c r="HU114" s="112"/>
      <c r="HV114" s="112"/>
      <c r="HW114" s="112"/>
      <c r="HX114" s="112"/>
      <c r="HY114" s="112"/>
      <c r="HZ114" s="112"/>
      <c r="IA114" s="112"/>
      <c r="IB114" s="112"/>
      <c r="IC114" s="112"/>
      <c r="ID114" s="112"/>
      <c r="IE114" s="112"/>
      <c r="IF114" s="112"/>
      <c r="IG114" s="112"/>
      <c r="IH114" s="112"/>
      <c r="II114" s="112"/>
      <c r="IJ114" s="112"/>
      <c r="IK114" s="112"/>
      <c r="IL114" s="112"/>
      <c r="IM114" s="112"/>
      <c r="IN114" s="112"/>
      <c r="IO114" s="112"/>
    </row>
    <row r="115" spans="1:249" ht="47.25" x14ac:dyDescent="0.25">
      <c r="A115" s="114" t="s">
        <v>1177</v>
      </c>
      <c r="B115" s="150" t="s">
        <v>1176</v>
      </c>
      <c r="C115" s="116">
        <v>213741.1</v>
      </c>
    </row>
    <row r="116" spans="1:249" ht="31.5" x14ac:dyDescent="0.25">
      <c r="A116" s="122" t="s">
        <v>1179</v>
      </c>
      <c r="B116" s="141" t="s">
        <v>1178</v>
      </c>
      <c r="C116" s="116">
        <v>3013.1</v>
      </c>
      <c r="D116" s="112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  <c r="R116" s="112"/>
      <c r="S116" s="112"/>
      <c r="T116" s="112"/>
      <c r="U116" s="112"/>
      <c r="V116" s="112"/>
      <c r="W116" s="112"/>
      <c r="X116" s="112"/>
      <c r="Y116" s="112"/>
      <c r="Z116" s="112"/>
      <c r="AA116" s="112"/>
      <c r="AB116" s="112"/>
      <c r="AC116" s="112"/>
      <c r="AD116" s="112"/>
      <c r="AE116" s="112"/>
      <c r="AF116" s="112"/>
      <c r="AG116" s="112"/>
      <c r="AH116" s="112"/>
      <c r="AI116" s="112"/>
      <c r="AJ116" s="112"/>
      <c r="AK116" s="112"/>
      <c r="AL116" s="112"/>
      <c r="AM116" s="112"/>
      <c r="AN116" s="112"/>
      <c r="AO116" s="112"/>
      <c r="AP116" s="112"/>
      <c r="AQ116" s="112"/>
      <c r="AR116" s="112"/>
      <c r="AS116" s="112"/>
      <c r="AT116" s="112"/>
      <c r="AU116" s="112"/>
      <c r="AV116" s="112"/>
      <c r="AW116" s="112"/>
      <c r="AX116" s="112"/>
      <c r="AY116" s="112"/>
      <c r="AZ116" s="112"/>
      <c r="BA116" s="112"/>
      <c r="BB116" s="112"/>
      <c r="BC116" s="112"/>
      <c r="BD116" s="112"/>
      <c r="BE116" s="112"/>
      <c r="BF116" s="112"/>
      <c r="BG116" s="112"/>
      <c r="BH116" s="112"/>
      <c r="BI116" s="112"/>
      <c r="BJ116" s="112"/>
      <c r="BK116" s="112"/>
      <c r="BL116" s="112"/>
      <c r="BM116" s="112"/>
      <c r="BN116" s="112"/>
      <c r="BO116" s="112"/>
      <c r="BP116" s="112"/>
      <c r="BQ116" s="112"/>
      <c r="BR116" s="112"/>
      <c r="BS116" s="112"/>
      <c r="BT116" s="112"/>
      <c r="BU116" s="112"/>
      <c r="BV116" s="112"/>
      <c r="BW116" s="112"/>
      <c r="BX116" s="112"/>
      <c r="BY116" s="112"/>
      <c r="BZ116" s="112"/>
      <c r="CA116" s="112"/>
      <c r="CB116" s="112"/>
      <c r="CC116" s="112"/>
      <c r="CD116" s="112"/>
      <c r="CE116" s="112"/>
      <c r="CF116" s="112"/>
      <c r="CG116" s="112"/>
      <c r="CH116" s="112"/>
      <c r="CI116" s="112"/>
      <c r="CJ116" s="112"/>
      <c r="CK116" s="112"/>
      <c r="CL116" s="112"/>
      <c r="CM116" s="112"/>
      <c r="CN116" s="112"/>
      <c r="CO116" s="112"/>
      <c r="CP116" s="112"/>
      <c r="CQ116" s="112"/>
      <c r="CR116" s="112"/>
      <c r="CS116" s="112"/>
      <c r="CT116" s="112"/>
      <c r="CU116" s="112"/>
      <c r="CV116" s="112"/>
      <c r="CW116" s="112"/>
      <c r="CX116" s="112"/>
      <c r="CY116" s="112"/>
      <c r="CZ116" s="112"/>
      <c r="DA116" s="112"/>
      <c r="DB116" s="112"/>
      <c r="DC116" s="112"/>
      <c r="DD116" s="112"/>
      <c r="DE116" s="112"/>
      <c r="DF116" s="112"/>
      <c r="DG116" s="112"/>
      <c r="DH116" s="112"/>
      <c r="DI116" s="112"/>
      <c r="DJ116" s="112"/>
      <c r="DK116" s="112"/>
      <c r="DL116" s="112"/>
      <c r="DM116" s="112"/>
      <c r="DN116" s="112"/>
      <c r="DO116" s="112"/>
      <c r="DP116" s="112"/>
      <c r="DQ116" s="112"/>
      <c r="DR116" s="112"/>
      <c r="DS116" s="112"/>
      <c r="DT116" s="112"/>
      <c r="DU116" s="112"/>
      <c r="DV116" s="112"/>
      <c r="DW116" s="112"/>
      <c r="DX116" s="112"/>
      <c r="DY116" s="112"/>
      <c r="DZ116" s="112"/>
      <c r="EA116" s="112"/>
      <c r="EB116" s="112"/>
      <c r="EC116" s="112"/>
      <c r="ED116" s="112"/>
      <c r="EE116" s="112"/>
      <c r="EF116" s="112"/>
      <c r="EG116" s="112"/>
      <c r="EH116" s="112"/>
      <c r="EI116" s="112"/>
      <c r="EJ116" s="112"/>
      <c r="EK116" s="112"/>
      <c r="EL116" s="112"/>
      <c r="EM116" s="112"/>
      <c r="EN116" s="112"/>
      <c r="EO116" s="112"/>
      <c r="EP116" s="112"/>
      <c r="EQ116" s="112"/>
      <c r="ER116" s="112"/>
      <c r="ES116" s="112"/>
      <c r="ET116" s="112"/>
      <c r="EU116" s="112"/>
      <c r="EV116" s="112"/>
      <c r="EW116" s="112"/>
      <c r="EX116" s="112"/>
      <c r="EY116" s="112"/>
      <c r="EZ116" s="112"/>
      <c r="FA116" s="112"/>
      <c r="FB116" s="112"/>
      <c r="FC116" s="112"/>
      <c r="FD116" s="112"/>
      <c r="FE116" s="112"/>
      <c r="FF116" s="112"/>
      <c r="FG116" s="112"/>
      <c r="FH116" s="112"/>
      <c r="FI116" s="112"/>
      <c r="FJ116" s="112"/>
      <c r="FK116" s="112"/>
      <c r="FL116" s="112"/>
      <c r="FM116" s="112"/>
      <c r="FN116" s="112"/>
      <c r="FO116" s="112"/>
      <c r="FP116" s="112"/>
      <c r="FQ116" s="112"/>
      <c r="FR116" s="112"/>
      <c r="FS116" s="112"/>
      <c r="FT116" s="112"/>
      <c r="FU116" s="112"/>
      <c r="FV116" s="112"/>
      <c r="FW116" s="112"/>
      <c r="FX116" s="112"/>
      <c r="FY116" s="112"/>
      <c r="FZ116" s="112"/>
      <c r="GA116" s="112"/>
      <c r="GB116" s="112"/>
      <c r="GC116" s="112"/>
      <c r="GD116" s="112"/>
      <c r="GE116" s="112"/>
      <c r="GF116" s="112"/>
      <c r="GG116" s="112"/>
      <c r="GH116" s="112"/>
      <c r="GI116" s="112"/>
      <c r="GJ116" s="112"/>
      <c r="GK116" s="112"/>
      <c r="GL116" s="112"/>
      <c r="GM116" s="112"/>
      <c r="GN116" s="112"/>
      <c r="GO116" s="112"/>
      <c r="GP116" s="112"/>
      <c r="GQ116" s="112"/>
      <c r="GR116" s="112"/>
      <c r="GS116" s="112"/>
      <c r="GT116" s="112"/>
      <c r="GU116" s="112"/>
      <c r="GV116" s="112"/>
      <c r="GW116" s="112"/>
      <c r="GX116" s="112"/>
      <c r="GY116" s="112"/>
      <c r="GZ116" s="112"/>
      <c r="HA116" s="112"/>
      <c r="HB116" s="112"/>
      <c r="HC116" s="112"/>
      <c r="HD116" s="112"/>
      <c r="HE116" s="112"/>
      <c r="HF116" s="112"/>
      <c r="HG116" s="112"/>
      <c r="HH116" s="112"/>
      <c r="HI116" s="112"/>
      <c r="HJ116" s="112"/>
      <c r="HK116" s="112"/>
      <c r="HL116" s="112"/>
      <c r="HM116" s="112"/>
      <c r="HN116" s="112"/>
      <c r="HO116" s="112"/>
      <c r="HP116" s="112"/>
      <c r="HQ116" s="112"/>
      <c r="HR116" s="112"/>
      <c r="HS116" s="112"/>
      <c r="HT116" s="112"/>
      <c r="HU116" s="112"/>
      <c r="HV116" s="112"/>
      <c r="HW116" s="112"/>
      <c r="HX116" s="112"/>
      <c r="HY116" s="112"/>
      <c r="HZ116" s="112"/>
      <c r="IA116" s="112"/>
      <c r="IB116" s="112"/>
      <c r="IC116" s="112"/>
      <c r="ID116" s="112"/>
      <c r="IE116" s="112"/>
      <c r="IF116" s="112"/>
      <c r="IG116" s="112"/>
      <c r="IH116" s="112"/>
      <c r="II116" s="112"/>
      <c r="IJ116" s="112"/>
      <c r="IK116" s="112"/>
      <c r="IL116" s="112"/>
      <c r="IM116" s="112"/>
      <c r="IN116" s="112"/>
      <c r="IO116" s="112"/>
    </row>
    <row r="117" spans="1:249" ht="31.5" x14ac:dyDescent="0.25">
      <c r="A117" s="122" t="s">
        <v>1179</v>
      </c>
      <c r="B117" s="141" t="s">
        <v>1180</v>
      </c>
      <c r="C117" s="116">
        <v>588160.69999999995</v>
      </c>
      <c r="D117" s="112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  <c r="R117" s="112"/>
      <c r="S117" s="112"/>
      <c r="T117" s="112"/>
      <c r="U117" s="112"/>
      <c r="V117" s="112"/>
      <c r="W117" s="112"/>
      <c r="X117" s="112"/>
      <c r="Y117" s="112"/>
      <c r="Z117" s="112"/>
      <c r="AA117" s="112"/>
      <c r="AB117" s="112"/>
      <c r="AC117" s="112"/>
      <c r="AD117" s="112"/>
      <c r="AE117" s="112"/>
      <c r="AF117" s="112"/>
      <c r="AG117" s="112"/>
      <c r="AH117" s="112"/>
      <c r="AI117" s="112"/>
      <c r="AJ117" s="112"/>
      <c r="AK117" s="112"/>
      <c r="AL117" s="112"/>
      <c r="AM117" s="112"/>
      <c r="AN117" s="112"/>
      <c r="AO117" s="112"/>
      <c r="AP117" s="112"/>
      <c r="AQ117" s="112"/>
      <c r="AR117" s="112"/>
      <c r="AS117" s="112"/>
      <c r="AT117" s="112"/>
      <c r="AU117" s="112"/>
      <c r="AV117" s="112"/>
      <c r="AW117" s="112"/>
      <c r="AX117" s="112"/>
      <c r="AY117" s="112"/>
      <c r="AZ117" s="112"/>
      <c r="BA117" s="112"/>
      <c r="BB117" s="112"/>
      <c r="BC117" s="112"/>
      <c r="BD117" s="112"/>
      <c r="BE117" s="112"/>
      <c r="BF117" s="112"/>
      <c r="BG117" s="112"/>
      <c r="BH117" s="112"/>
      <c r="BI117" s="112"/>
      <c r="BJ117" s="112"/>
      <c r="BK117" s="112"/>
      <c r="BL117" s="112"/>
      <c r="BM117" s="112"/>
      <c r="BN117" s="112"/>
      <c r="BO117" s="112"/>
      <c r="BP117" s="112"/>
      <c r="BQ117" s="112"/>
      <c r="BR117" s="112"/>
      <c r="BS117" s="112"/>
      <c r="BT117" s="112"/>
      <c r="BU117" s="112"/>
      <c r="BV117" s="112"/>
      <c r="BW117" s="112"/>
      <c r="BX117" s="112"/>
      <c r="BY117" s="112"/>
      <c r="BZ117" s="112"/>
      <c r="CA117" s="112"/>
      <c r="CB117" s="112"/>
      <c r="CC117" s="112"/>
      <c r="CD117" s="112"/>
      <c r="CE117" s="112"/>
      <c r="CF117" s="112"/>
      <c r="CG117" s="112"/>
      <c r="CH117" s="112"/>
      <c r="CI117" s="112"/>
      <c r="CJ117" s="112"/>
      <c r="CK117" s="112"/>
      <c r="CL117" s="112"/>
      <c r="CM117" s="112"/>
      <c r="CN117" s="112"/>
      <c r="CO117" s="112"/>
      <c r="CP117" s="112"/>
      <c r="CQ117" s="112"/>
      <c r="CR117" s="112"/>
      <c r="CS117" s="112"/>
      <c r="CT117" s="112"/>
      <c r="CU117" s="112"/>
      <c r="CV117" s="112"/>
      <c r="CW117" s="112"/>
      <c r="CX117" s="112"/>
      <c r="CY117" s="112"/>
      <c r="CZ117" s="112"/>
      <c r="DA117" s="112"/>
      <c r="DB117" s="112"/>
      <c r="DC117" s="112"/>
      <c r="DD117" s="112"/>
      <c r="DE117" s="112"/>
      <c r="DF117" s="112"/>
      <c r="DG117" s="112"/>
      <c r="DH117" s="112"/>
      <c r="DI117" s="112"/>
      <c r="DJ117" s="112"/>
      <c r="DK117" s="112"/>
      <c r="DL117" s="112"/>
      <c r="DM117" s="112"/>
      <c r="DN117" s="112"/>
      <c r="DO117" s="112"/>
      <c r="DP117" s="112"/>
      <c r="DQ117" s="112"/>
      <c r="DR117" s="112"/>
      <c r="DS117" s="112"/>
      <c r="DT117" s="112"/>
      <c r="DU117" s="112"/>
      <c r="DV117" s="112"/>
      <c r="DW117" s="112"/>
      <c r="DX117" s="112"/>
      <c r="DY117" s="112"/>
      <c r="DZ117" s="112"/>
      <c r="EA117" s="112"/>
      <c r="EB117" s="112"/>
      <c r="EC117" s="112"/>
      <c r="ED117" s="112"/>
      <c r="EE117" s="112"/>
      <c r="EF117" s="112"/>
      <c r="EG117" s="112"/>
      <c r="EH117" s="112"/>
      <c r="EI117" s="112"/>
      <c r="EJ117" s="112"/>
      <c r="EK117" s="112"/>
      <c r="EL117" s="112"/>
      <c r="EM117" s="112"/>
      <c r="EN117" s="112"/>
      <c r="EO117" s="112"/>
      <c r="EP117" s="112"/>
      <c r="EQ117" s="112"/>
      <c r="ER117" s="112"/>
      <c r="ES117" s="112"/>
      <c r="ET117" s="112"/>
      <c r="EU117" s="112"/>
      <c r="EV117" s="112"/>
      <c r="EW117" s="112"/>
      <c r="EX117" s="112"/>
      <c r="EY117" s="112"/>
      <c r="EZ117" s="112"/>
      <c r="FA117" s="112"/>
      <c r="FB117" s="112"/>
      <c r="FC117" s="112"/>
      <c r="FD117" s="112"/>
      <c r="FE117" s="112"/>
      <c r="FF117" s="112"/>
      <c r="FG117" s="112"/>
      <c r="FH117" s="112"/>
      <c r="FI117" s="112"/>
      <c r="FJ117" s="112"/>
      <c r="FK117" s="112"/>
      <c r="FL117" s="112"/>
      <c r="FM117" s="112"/>
      <c r="FN117" s="112"/>
      <c r="FO117" s="112"/>
      <c r="FP117" s="112"/>
      <c r="FQ117" s="112"/>
      <c r="FR117" s="112"/>
      <c r="FS117" s="112"/>
      <c r="FT117" s="112"/>
      <c r="FU117" s="112"/>
      <c r="FV117" s="112"/>
      <c r="FW117" s="112"/>
      <c r="FX117" s="112"/>
      <c r="FY117" s="112"/>
      <c r="FZ117" s="112"/>
      <c r="GA117" s="112"/>
      <c r="GB117" s="112"/>
      <c r="GC117" s="112"/>
      <c r="GD117" s="112"/>
      <c r="GE117" s="112"/>
      <c r="GF117" s="112"/>
      <c r="GG117" s="112"/>
      <c r="GH117" s="112"/>
      <c r="GI117" s="112"/>
      <c r="GJ117" s="112"/>
      <c r="GK117" s="112"/>
      <c r="GL117" s="112"/>
      <c r="GM117" s="112"/>
      <c r="GN117" s="112"/>
      <c r="GO117" s="112"/>
      <c r="GP117" s="112"/>
      <c r="GQ117" s="112"/>
      <c r="GR117" s="112"/>
      <c r="GS117" s="112"/>
      <c r="GT117" s="112"/>
      <c r="GU117" s="112"/>
      <c r="GV117" s="112"/>
      <c r="GW117" s="112"/>
      <c r="GX117" s="112"/>
      <c r="GY117" s="112"/>
      <c r="GZ117" s="112"/>
      <c r="HA117" s="112"/>
      <c r="HB117" s="112"/>
      <c r="HC117" s="112"/>
      <c r="HD117" s="112"/>
      <c r="HE117" s="112"/>
      <c r="HF117" s="112"/>
      <c r="HG117" s="112"/>
      <c r="HH117" s="112"/>
      <c r="HI117" s="112"/>
      <c r="HJ117" s="112"/>
      <c r="HK117" s="112"/>
      <c r="HL117" s="112"/>
      <c r="HM117" s="112"/>
      <c r="HN117" s="112"/>
      <c r="HO117" s="112"/>
      <c r="HP117" s="112"/>
      <c r="HQ117" s="112"/>
      <c r="HR117" s="112"/>
      <c r="HS117" s="112"/>
      <c r="HT117" s="112"/>
      <c r="HU117" s="112"/>
      <c r="HV117" s="112"/>
      <c r="HW117" s="112"/>
      <c r="HX117" s="112"/>
      <c r="HY117" s="112"/>
      <c r="HZ117" s="112"/>
      <c r="IA117" s="112"/>
      <c r="IB117" s="112"/>
      <c r="IC117" s="112"/>
      <c r="ID117" s="112"/>
      <c r="IE117" s="112"/>
      <c r="IF117" s="112"/>
      <c r="IG117" s="112"/>
      <c r="IH117" s="112"/>
      <c r="II117" s="112"/>
      <c r="IJ117" s="112"/>
      <c r="IK117" s="112"/>
      <c r="IL117" s="112"/>
      <c r="IM117" s="112"/>
      <c r="IN117" s="112"/>
      <c r="IO117" s="112"/>
    </row>
    <row r="118" spans="1:249" ht="31.5" x14ac:dyDescent="0.25">
      <c r="A118" s="122" t="s">
        <v>1179</v>
      </c>
      <c r="B118" s="141" t="s">
        <v>1181</v>
      </c>
      <c r="C118" s="116">
        <v>1509920.6</v>
      </c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  <c r="R118" s="112"/>
      <c r="S118" s="112"/>
      <c r="T118" s="112"/>
      <c r="U118" s="112"/>
      <c r="V118" s="112"/>
      <c r="W118" s="112"/>
      <c r="X118" s="112"/>
      <c r="Y118" s="112"/>
      <c r="Z118" s="112"/>
      <c r="AA118" s="112"/>
      <c r="AB118" s="112"/>
      <c r="AC118" s="112"/>
      <c r="AD118" s="112"/>
      <c r="AE118" s="112"/>
      <c r="AF118" s="112"/>
      <c r="AG118" s="112"/>
      <c r="AH118" s="112"/>
      <c r="AI118" s="112"/>
      <c r="AJ118" s="112"/>
      <c r="AK118" s="112"/>
      <c r="AL118" s="112"/>
      <c r="AM118" s="112"/>
      <c r="AN118" s="112"/>
      <c r="AO118" s="112"/>
      <c r="AP118" s="112"/>
      <c r="AQ118" s="112"/>
      <c r="AR118" s="112"/>
      <c r="AS118" s="112"/>
      <c r="AT118" s="112"/>
      <c r="AU118" s="112"/>
      <c r="AV118" s="112"/>
      <c r="AW118" s="112"/>
      <c r="AX118" s="112"/>
      <c r="AY118" s="112"/>
      <c r="AZ118" s="112"/>
      <c r="BA118" s="112"/>
      <c r="BB118" s="112"/>
      <c r="BC118" s="112"/>
      <c r="BD118" s="112"/>
      <c r="BE118" s="112"/>
      <c r="BF118" s="112"/>
      <c r="BG118" s="112"/>
      <c r="BH118" s="112"/>
      <c r="BI118" s="112"/>
      <c r="BJ118" s="112"/>
      <c r="BK118" s="112"/>
      <c r="BL118" s="112"/>
      <c r="BM118" s="112"/>
      <c r="BN118" s="112"/>
      <c r="BO118" s="112"/>
      <c r="BP118" s="112"/>
      <c r="BQ118" s="112"/>
      <c r="BR118" s="112"/>
      <c r="BS118" s="112"/>
      <c r="BT118" s="112"/>
      <c r="BU118" s="112"/>
      <c r="BV118" s="112"/>
      <c r="BW118" s="112"/>
      <c r="BX118" s="112"/>
      <c r="BY118" s="112"/>
      <c r="BZ118" s="112"/>
      <c r="CA118" s="112"/>
      <c r="CB118" s="112"/>
      <c r="CC118" s="112"/>
      <c r="CD118" s="112"/>
      <c r="CE118" s="112"/>
      <c r="CF118" s="112"/>
      <c r="CG118" s="112"/>
      <c r="CH118" s="112"/>
      <c r="CI118" s="112"/>
      <c r="CJ118" s="112"/>
      <c r="CK118" s="112"/>
      <c r="CL118" s="112"/>
      <c r="CM118" s="112"/>
      <c r="CN118" s="112"/>
      <c r="CO118" s="112"/>
      <c r="CP118" s="112"/>
      <c r="CQ118" s="112"/>
      <c r="CR118" s="112"/>
      <c r="CS118" s="112"/>
      <c r="CT118" s="112"/>
      <c r="CU118" s="112"/>
      <c r="CV118" s="112"/>
      <c r="CW118" s="112"/>
      <c r="CX118" s="112"/>
      <c r="CY118" s="112"/>
      <c r="CZ118" s="112"/>
      <c r="DA118" s="112"/>
      <c r="DB118" s="112"/>
      <c r="DC118" s="112"/>
      <c r="DD118" s="112"/>
      <c r="DE118" s="112"/>
      <c r="DF118" s="112"/>
      <c r="DG118" s="112"/>
      <c r="DH118" s="112"/>
      <c r="DI118" s="112"/>
      <c r="DJ118" s="112"/>
      <c r="DK118" s="112"/>
      <c r="DL118" s="112"/>
      <c r="DM118" s="112"/>
      <c r="DN118" s="112"/>
      <c r="DO118" s="112"/>
      <c r="DP118" s="112"/>
      <c r="DQ118" s="112"/>
      <c r="DR118" s="112"/>
      <c r="DS118" s="112"/>
      <c r="DT118" s="112"/>
      <c r="DU118" s="112"/>
      <c r="DV118" s="112"/>
      <c r="DW118" s="112"/>
      <c r="DX118" s="112"/>
      <c r="DY118" s="112"/>
      <c r="DZ118" s="112"/>
      <c r="EA118" s="112"/>
      <c r="EB118" s="112"/>
      <c r="EC118" s="112"/>
      <c r="ED118" s="112"/>
      <c r="EE118" s="112"/>
      <c r="EF118" s="112"/>
      <c r="EG118" s="112"/>
      <c r="EH118" s="112"/>
      <c r="EI118" s="112"/>
      <c r="EJ118" s="112"/>
      <c r="EK118" s="112"/>
      <c r="EL118" s="112"/>
      <c r="EM118" s="112"/>
      <c r="EN118" s="112"/>
      <c r="EO118" s="112"/>
      <c r="EP118" s="112"/>
      <c r="EQ118" s="112"/>
      <c r="ER118" s="112"/>
      <c r="ES118" s="112"/>
      <c r="ET118" s="112"/>
      <c r="EU118" s="112"/>
      <c r="EV118" s="112"/>
      <c r="EW118" s="112"/>
      <c r="EX118" s="112"/>
      <c r="EY118" s="112"/>
      <c r="EZ118" s="112"/>
      <c r="FA118" s="112"/>
      <c r="FB118" s="112"/>
      <c r="FC118" s="112"/>
      <c r="FD118" s="112"/>
      <c r="FE118" s="112"/>
      <c r="FF118" s="112"/>
      <c r="FG118" s="112"/>
      <c r="FH118" s="112"/>
      <c r="FI118" s="112"/>
      <c r="FJ118" s="112"/>
      <c r="FK118" s="112"/>
      <c r="FL118" s="112"/>
      <c r="FM118" s="112"/>
      <c r="FN118" s="112"/>
      <c r="FO118" s="112"/>
      <c r="FP118" s="112"/>
      <c r="FQ118" s="112"/>
      <c r="FR118" s="112"/>
      <c r="FS118" s="112"/>
      <c r="FT118" s="112"/>
      <c r="FU118" s="112"/>
      <c r="FV118" s="112"/>
      <c r="FW118" s="112"/>
      <c r="FX118" s="112"/>
      <c r="FY118" s="112"/>
      <c r="FZ118" s="112"/>
      <c r="GA118" s="112"/>
      <c r="GB118" s="112"/>
      <c r="GC118" s="112"/>
      <c r="GD118" s="112"/>
      <c r="GE118" s="112"/>
      <c r="GF118" s="112"/>
      <c r="GG118" s="112"/>
      <c r="GH118" s="112"/>
      <c r="GI118" s="112"/>
      <c r="GJ118" s="112"/>
      <c r="GK118" s="112"/>
      <c r="GL118" s="112"/>
      <c r="GM118" s="112"/>
      <c r="GN118" s="112"/>
      <c r="GO118" s="112"/>
      <c r="GP118" s="112"/>
      <c r="GQ118" s="112"/>
      <c r="GR118" s="112"/>
      <c r="GS118" s="112"/>
      <c r="GT118" s="112"/>
      <c r="GU118" s="112"/>
      <c r="GV118" s="112"/>
      <c r="GW118" s="112"/>
      <c r="GX118" s="112"/>
      <c r="GY118" s="112"/>
      <c r="GZ118" s="112"/>
      <c r="HA118" s="112"/>
      <c r="HB118" s="112"/>
      <c r="HC118" s="112"/>
      <c r="HD118" s="112"/>
      <c r="HE118" s="112"/>
      <c r="HF118" s="112"/>
      <c r="HG118" s="112"/>
      <c r="HH118" s="112"/>
      <c r="HI118" s="112"/>
      <c r="HJ118" s="112"/>
      <c r="HK118" s="112"/>
      <c r="HL118" s="112"/>
      <c r="HM118" s="112"/>
      <c r="HN118" s="112"/>
      <c r="HO118" s="112"/>
      <c r="HP118" s="112"/>
      <c r="HQ118" s="112"/>
      <c r="HR118" s="112"/>
      <c r="HS118" s="112"/>
      <c r="HT118" s="112"/>
      <c r="HU118" s="112"/>
      <c r="HV118" s="112"/>
      <c r="HW118" s="112"/>
      <c r="HX118" s="112"/>
      <c r="HY118" s="112"/>
      <c r="HZ118" s="112"/>
      <c r="IA118" s="112"/>
      <c r="IB118" s="112"/>
      <c r="IC118" s="112"/>
      <c r="ID118" s="112"/>
      <c r="IE118" s="112"/>
      <c r="IF118" s="112"/>
      <c r="IG118" s="112"/>
      <c r="IH118" s="112"/>
      <c r="II118" s="112"/>
      <c r="IJ118" s="112"/>
      <c r="IK118" s="112"/>
      <c r="IL118" s="112"/>
      <c r="IM118" s="112"/>
      <c r="IN118" s="112"/>
      <c r="IO118" s="112"/>
    </row>
    <row r="119" spans="1:249" ht="78.75" x14ac:dyDescent="0.25">
      <c r="A119" s="114" t="s">
        <v>1183</v>
      </c>
      <c r="B119" s="150" t="s">
        <v>1182</v>
      </c>
      <c r="C119" s="116">
        <v>88745.9</v>
      </c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  <c r="R119" s="112"/>
      <c r="S119" s="112"/>
      <c r="T119" s="112"/>
      <c r="U119" s="112"/>
      <c r="V119" s="112"/>
      <c r="W119" s="112"/>
      <c r="X119" s="112"/>
      <c r="Y119" s="112"/>
      <c r="Z119" s="112"/>
      <c r="AA119" s="112"/>
      <c r="AB119" s="112"/>
      <c r="AC119" s="112"/>
      <c r="AD119" s="112"/>
      <c r="AE119" s="112"/>
      <c r="AF119" s="112"/>
      <c r="AG119" s="112"/>
      <c r="AH119" s="112"/>
      <c r="AI119" s="112"/>
      <c r="AJ119" s="112"/>
      <c r="AK119" s="112"/>
      <c r="AL119" s="112"/>
      <c r="AM119" s="112"/>
      <c r="AN119" s="112"/>
      <c r="AO119" s="112"/>
      <c r="AP119" s="112"/>
      <c r="AQ119" s="112"/>
      <c r="AR119" s="112"/>
      <c r="AS119" s="112"/>
      <c r="AT119" s="112"/>
      <c r="AU119" s="112"/>
      <c r="AV119" s="112"/>
      <c r="AW119" s="112"/>
      <c r="AX119" s="112"/>
      <c r="AY119" s="112"/>
      <c r="AZ119" s="112"/>
      <c r="BA119" s="112"/>
      <c r="BB119" s="112"/>
      <c r="BC119" s="112"/>
      <c r="BD119" s="112"/>
      <c r="BE119" s="112"/>
      <c r="BF119" s="112"/>
      <c r="BG119" s="112"/>
      <c r="BH119" s="112"/>
      <c r="BI119" s="112"/>
      <c r="BJ119" s="112"/>
      <c r="BK119" s="112"/>
      <c r="BL119" s="112"/>
      <c r="BM119" s="112"/>
      <c r="BN119" s="112"/>
      <c r="BO119" s="112"/>
      <c r="BP119" s="112"/>
      <c r="BQ119" s="112"/>
      <c r="BR119" s="112"/>
      <c r="BS119" s="112"/>
      <c r="BT119" s="112"/>
      <c r="BU119" s="112"/>
      <c r="BV119" s="112"/>
      <c r="BW119" s="112"/>
      <c r="BX119" s="112"/>
      <c r="BY119" s="112"/>
      <c r="BZ119" s="112"/>
      <c r="CA119" s="112"/>
      <c r="CB119" s="112"/>
      <c r="CC119" s="112"/>
      <c r="CD119" s="112"/>
      <c r="CE119" s="112"/>
      <c r="CF119" s="112"/>
      <c r="CG119" s="112"/>
      <c r="CH119" s="112"/>
      <c r="CI119" s="112"/>
      <c r="CJ119" s="112"/>
      <c r="CK119" s="112"/>
      <c r="CL119" s="112"/>
      <c r="CM119" s="112"/>
      <c r="CN119" s="112"/>
      <c r="CO119" s="112"/>
      <c r="CP119" s="112"/>
      <c r="CQ119" s="112"/>
      <c r="CR119" s="112"/>
      <c r="CS119" s="112"/>
      <c r="CT119" s="112"/>
      <c r="CU119" s="112"/>
      <c r="CV119" s="112"/>
      <c r="CW119" s="112"/>
      <c r="CX119" s="112"/>
      <c r="CY119" s="112"/>
      <c r="CZ119" s="112"/>
      <c r="DA119" s="112"/>
      <c r="DB119" s="112"/>
      <c r="DC119" s="112"/>
      <c r="DD119" s="112"/>
      <c r="DE119" s="112"/>
      <c r="DF119" s="112"/>
      <c r="DG119" s="112"/>
      <c r="DH119" s="112"/>
      <c r="DI119" s="112"/>
      <c r="DJ119" s="112"/>
      <c r="DK119" s="112"/>
      <c r="DL119" s="112"/>
      <c r="DM119" s="112"/>
      <c r="DN119" s="112"/>
      <c r="DO119" s="112"/>
      <c r="DP119" s="112"/>
      <c r="DQ119" s="112"/>
      <c r="DR119" s="112"/>
      <c r="DS119" s="112"/>
      <c r="DT119" s="112"/>
      <c r="DU119" s="112"/>
      <c r="DV119" s="112"/>
      <c r="DW119" s="112"/>
      <c r="DX119" s="112"/>
      <c r="DY119" s="112"/>
      <c r="DZ119" s="112"/>
      <c r="EA119" s="112"/>
      <c r="EB119" s="112"/>
      <c r="EC119" s="112"/>
      <c r="ED119" s="112"/>
      <c r="EE119" s="112"/>
      <c r="EF119" s="112"/>
      <c r="EG119" s="112"/>
      <c r="EH119" s="112"/>
      <c r="EI119" s="112"/>
      <c r="EJ119" s="112"/>
      <c r="EK119" s="112"/>
      <c r="EL119" s="112"/>
      <c r="EM119" s="112"/>
      <c r="EN119" s="112"/>
      <c r="EO119" s="112"/>
      <c r="EP119" s="112"/>
      <c r="EQ119" s="112"/>
      <c r="ER119" s="112"/>
      <c r="ES119" s="112"/>
      <c r="ET119" s="112"/>
      <c r="EU119" s="112"/>
      <c r="EV119" s="112"/>
      <c r="EW119" s="112"/>
      <c r="EX119" s="112"/>
      <c r="EY119" s="112"/>
      <c r="EZ119" s="112"/>
      <c r="FA119" s="112"/>
      <c r="FB119" s="112"/>
      <c r="FC119" s="112"/>
      <c r="FD119" s="112"/>
      <c r="FE119" s="112"/>
      <c r="FF119" s="112"/>
      <c r="FG119" s="112"/>
      <c r="FH119" s="112"/>
      <c r="FI119" s="112"/>
      <c r="FJ119" s="112"/>
      <c r="FK119" s="112"/>
      <c r="FL119" s="112"/>
      <c r="FM119" s="112"/>
      <c r="FN119" s="112"/>
      <c r="FO119" s="112"/>
      <c r="FP119" s="112"/>
      <c r="FQ119" s="112"/>
      <c r="FR119" s="112"/>
      <c r="FS119" s="112"/>
      <c r="FT119" s="112"/>
      <c r="FU119" s="112"/>
      <c r="FV119" s="112"/>
      <c r="FW119" s="112"/>
      <c r="FX119" s="112"/>
      <c r="FY119" s="112"/>
      <c r="FZ119" s="112"/>
      <c r="GA119" s="112"/>
      <c r="GB119" s="112"/>
      <c r="GC119" s="112"/>
      <c r="GD119" s="112"/>
      <c r="GE119" s="112"/>
      <c r="GF119" s="112"/>
      <c r="GG119" s="112"/>
      <c r="GH119" s="112"/>
      <c r="GI119" s="112"/>
      <c r="GJ119" s="112"/>
      <c r="GK119" s="112"/>
      <c r="GL119" s="112"/>
      <c r="GM119" s="112"/>
      <c r="GN119" s="112"/>
      <c r="GO119" s="112"/>
      <c r="GP119" s="112"/>
      <c r="GQ119" s="112"/>
      <c r="GR119" s="112"/>
      <c r="GS119" s="112"/>
      <c r="GT119" s="112"/>
      <c r="GU119" s="112"/>
      <c r="GV119" s="112"/>
      <c r="GW119" s="112"/>
      <c r="GX119" s="112"/>
      <c r="GY119" s="112"/>
      <c r="GZ119" s="112"/>
      <c r="HA119" s="112"/>
      <c r="HB119" s="112"/>
      <c r="HC119" s="112"/>
      <c r="HD119" s="112"/>
      <c r="HE119" s="112"/>
      <c r="HF119" s="112"/>
      <c r="HG119" s="112"/>
      <c r="HH119" s="112"/>
      <c r="HI119" s="112"/>
      <c r="HJ119" s="112"/>
      <c r="HK119" s="112"/>
      <c r="HL119" s="112"/>
      <c r="HM119" s="112"/>
      <c r="HN119" s="112"/>
      <c r="HO119" s="112"/>
      <c r="HP119" s="112"/>
      <c r="HQ119" s="112"/>
      <c r="HR119" s="112"/>
      <c r="HS119" s="112"/>
      <c r="HT119" s="112"/>
      <c r="HU119" s="112"/>
      <c r="HV119" s="112"/>
      <c r="HW119" s="112"/>
      <c r="HX119" s="112"/>
      <c r="HY119" s="112"/>
      <c r="HZ119" s="112"/>
      <c r="IA119" s="112"/>
      <c r="IB119" s="112"/>
      <c r="IC119" s="112"/>
      <c r="ID119" s="112"/>
      <c r="IE119" s="112"/>
      <c r="IF119" s="112"/>
      <c r="IG119" s="112"/>
      <c r="IH119" s="112"/>
      <c r="II119" s="112"/>
      <c r="IJ119" s="112"/>
      <c r="IK119" s="112"/>
      <c r="IL119" s="112"/>
      <c r="IM119" s="112"/>
      <c r="IN119" s="112"/>
      <c r="IO119" s="112"/>
    </row>
    <row r="120" spans="1:249" ht="78.75" x14ac:dyDescent="0.25">
      <c r="A120" s="114" t="s">
        <v>1185</v>
      </c>
      <c r="B120" s="141" t="s">
        <v>1184</v>
      </c>
      <c r="C120" s="116">
        <v>23718.3</v>
      </c>
      <c r="D120" s="112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  <c r="R120" s="112"/>
      <c r="S120" s="112"/>
      <c r="T120" s="112"/>
      <c r="U120" s="112"/>
      <c r="V120" s="112"/>
      <c r="W120" s="112"/>
      <c r="X120" s="112"/>
      <c r="Y120" s="112"/>
      <c r="Z120" s="112"/>
      <c r="AA120" s="112"/>
      <c r="AB120" s="112"/>
      <c r="AC120" s="112"/>
      <c r="AD120" s="112"/>
      <c r="AE120" s="112"/>
      <c r="AF120" s="112"/>
      <c r="AG120" s="112"/>
      <c r="AH120" s="112"/>
      <c r="AI120" s="112"/>
      <c r="AJ120" s="112"/>
      <c r="AK120" s="112"/>
      <c r="AL120" s="112"/>
      <c r="AM120" s="112"/>
      <c r="AN120" s="112"/>
      <c r="AO120" s="112"/>
      <c r="AP120" s="112"/>
      <c r="AQ120" s="112"/>
      <c r="AR120" s="112"/>
      <c r="AS120" s="112"/>
      <c r="AT120" s="112"/>
      <c r="AU120" s="112"/>
      <c r="AV120" s="112"/>
      <c r="AW120" s="112"/>
      <c r="AX120" s="112"/>
      <c r="AY120" s="112"/>
      <c r="AZ120" s="112"/>
      <c r="BA120" s="112"/>
      <c r="BB120" s="112"/>
      <c r="BC120" s="112"/>
      <c r="BD120" s="112"/>
      <c r="BE120" s="112"/>
      <c r="BF120" s="112"/>
      <c r="BG120" s="112"/>
      <c r="BH120" s="112"/>
      <c r="BI120" s="112"/>
      <c r="BJ120" s="112"/>
      <c r="BK120" s="112"/>
      <c r="BL120" s="112"/>
      <c r="BM120" s="112"/>
      <c r="BN120" s="112"/>
      <c r="BO120" s="112"/>
      <c r="BP120" s="112"/>
      <c r="BQ120" s="112"/>
      <c r="BR120" s="112"/>
      <c r="BS120" s="112"/>
      <c r="BT120" s="112"/>
      <c r="BU120" s="112"/>
      <c r="BV120" s="112"/>
      <c r="BW120" s="112"/>
      <c r="BX120" s="112"/>
      <c r="BY120" s="112"/>
      <c r="BZ120" s="112"/>
      <c r="CA120" s="112"/>
      <c r="CB120" s="112"/>
      <c r="CC120" s="112"/>
      <c r="CD120" s="112"/>
      <c r="CE120" s="112"/>
      <c r="CF120" s="112"/>
      <c r="CG120" s="112"/>
      <c r="CH120" s="112"/>
      <c r="CI120" s="112"/>
      <c r="CJ120" s="112"/>
      <c r="CK120" s="112"/>
      <c r="CL120" s="112"/>
      <c r="CM120" s="112"/>
      <c r="CN120" s="112"/>
      <c r="CO120" s="112"/>
      <c r="CP120" s="112"/>
      <c r="CQ120" s="112"/>
      <c r="CR120" s="112"/>
      <c r="CS120" s="112"/>
      <c r="CT120" s="112"/>
      <c r="CU120" s="112"/>
      <c r="CV120" s="112"/>
      <c r="CW120" s="112"/>
      <c r="CX120" s="112"/>
      <c r="CY120" s="112"/>
      <c r="CZ120" s="112"/>
      <c r="DA120" s="112"/>
      <c r="DB120" s="112"/>
      <c r="DC120" s="112"/>
      <c r="DD120" s="112"/>
      <c r="DE120" s="112"/>
      <c r="DF120" s="112"/>
      <c r="DG120" s="112"/>
      <c r="DH120" s="112"/>
      <c r="DI120" s="112"/>
      <c r="DJ120" s="112"/>
      <c r="DK120" s="112"/>
      <c r="DL120" s="112"/>
      <c r="DM120" s="112"/>
      <c r="DN120" s="112"/>
      <c r="DO120" s="112"/>
      <c r="DP120" s="112"/>
      <c r="DQ120" s="112"/>
      <c r="DR120" s="112"/>
      <c r="DS120" s="112"/>
      <c r="DT120" s="112"/>
      <c r="DU120" s="112"/>
      <c r="DV120" s="112"/>
      <c r="DW120" s="112"/>
      <c r="DX120" s="112"/>
      <c r="DY120" s="112"/>
      <c r="DZ120" s="112"/>
      <c r="EA120" s="112"/>
      <c r="EB120" s="112"/>
      <c r="EC120" s="112"/>
      <c r="ED120" s="112"/>
      <c r="EE120" s="112"/>
      <c r="EF120" s="112"/>
      <c r="EG120" s="112"/>
      <c r="EH120" s="112"/>
      <c r="EI120" s="112"/>
      <c r="EJ120" s="112"/>
      <c r="EK120" s="112"/>
      <c r="EL120" s="112"/>
      <c r="EM120" s="112"/>
      <c r="EN120" s="112"/>
      <c r="EO120" s="112"/>
      <c r="EP120" s="112"/>
      <c r="EQ120" s="112"/>
      <c r="ER120" s="112"/>
      <c r="ES120" s="112"/>
      <c r="ET120" s="112"/>
      <c r="EU120" s="112"/>
      <c r="EV120" s="112"/>
      <c r="EW120" s="112"/>
      <c r="EX120" s="112"/>
      <c r="EY120" s="112"/>
      <c r="EZ120" s="112"/>
      <c r="FA120" s="112"/>
      <c r="FB120" s="112"/>
      <c r="FC120" s="112"/>
      <c r="FD120" s="112"/>
      <c r="FE120" s="112"/>
      <c r="FF120" s="112"/>
      <c r="FG120" s="112"/>
      <c r="FH120" s="112"/>
      <c r="FI120" s="112"/>
      <c r="FJ120" s="112"/>
      <c r="FK120" s="112"/>
      <c r="FL120" s="112"/>
      <c r="FM120" s="112"/>
      <c r="FN120" s="112"/>
      <c r="FO120" s="112"/>
      <c r="FP120" s="112"/>
      <c r="FQ120" s="112"/>
      <c r="FR120" s="112"/>
      <c r="FS120" s="112"/>
      <c r="FT120" s="112"/>
      <c r="FU120" s="112"/>
      <c r="FV120" s="112"/>
      <c r="FW120" s="112"/>
      <c r="FX120" s="112"/>
      <c r="FY120" s="112"/>
      <c r="FZ120" s="112"/>
      <c r="GA120" s="112"/>
      <c r="GB120" s="112"/>
      <c r="GC120" s="112"/>
      <c r="GD120" s="112"/>
      <c r="GE120" s="112"/>
      <c r="GF120" s="112"/>
      <c r="GG120" s="112"/>
      <c r="GH120" s="112"/>
      <c r="GI120" s="112"/>
      <c r="GJ120" s="112"/>
      <c r="GK120" s="112"/>
      <c r="GL120" s="112"/>
      <c r="GM120" s="112"/>
      <c r="GN120" s="112"/>
      <c r="GO120" s="112"/>
      <c r="GP120" s="112"/>
      <c r="GQ120" s="112"/>
      <c r="GR120" s="112"/>
      <c r="GS120" s="112"/>
      <c r="GT120" s="112"/>
      <c r="GU120" s="112"/>
      <c r="GV120" s="112"/>
      <c r="GW120" s="112"/>
      <c r="GX120" s="112"/>
      <c r="GY120" s="112"/>
      <c r="GZ120" s="112"/>
      <c r="HA120" s="112"/>
      <c r="HB120" s="112"/>
      <c r="HC120" s="112"/>
      <c r="HD120" s="112"/>
      <c r="HE120" s="112"/>
      <c r="HF120" s="112"/>
      <c r="HG120" s="112"/>
      <c r="HH120" s="112"/>
      <c r="HI120" s="112"/>
      <c r="HJ120" s="112"/>
      <c r="HK120" s="112"/>
      <c r="HL120" s="112"/>
      <c r="HM120" s="112"/>
      <c r="HN120" s="112"/>
      <c r="HO120" s="112"/>
      <c r="HP120" s="112"/>
      <c r="HQ120" s="112"/>
      <c r="HR120" s="112"/>
      <c r="HS120" s="112"/>
      <c r="HT120" s="112"/>
      <c r="HU120" s="112"/>
      <c r="HV120" s="112"/>
      <c r="HW120" s="112"/>
      <c r="HX120" s="112"/>
      <c r="HY120" s="112"/>
      <c r="HZ120" s="112"/>
      <c r="IA120" s="112"/>
      <c r="IB120" s="112"/>
      <c r="IC120" s="112"/>
      <c r="ID120" s="112"/>
      <c r="IE120" s="112"/>
      <c r="IF120" s="112"/>
      <c r="IG120" s="112"/>
      <c r="IH120" s="112"/>
      <c r="II120" s="112"/>
      <c r="IJ120" s="112"/>
      <c r="IK120" s="112"/>
      <c r="IL120" s="112"/>
      <c r="IM120" s="112"/>
      <c r="IN120" s="112"/>
      <c r="IO120" s="112"/>
    </row>
    <row r="121" spans="1:249" ht="78.75" x14ac:dyDescent="0.25">
      <c r="A121" s="114" t="s">
        <v>1187</v>
      </c>
      <c r="B121" s="142" t="s">
        <v>1186</v>
      </c>
      <c r="C121" s="116">
        <v>55788.5</v>
      </c>
    </row>
    <row r="122" spans="1:249" ht="63" x14ac:dyDescent="0.25">
      <c r="A122" s="114" t="s">
        <v>1189</v>
      </c>
      <c r="B122" s="142" t="s">
        <v>1188</v>
      </c>
      <c r="C122" s="116">
        <v>23.9</v>
      </c>
    </row>
    <row r="123" spans="1:249" ht="78.75" x14ac:dyDescent="0.25">
      <c r="A123" s="114" t="s">
        <v>1191</v>
      </c>
      <c r="B123" s="150" t="s">
        <v>1190</v>
      </c>
      <c r="C123" s="116">
        <v>1687.6</v>
      </c>
    </row>
    <row r="124" spans="1:249" ht="78.75" x14ac:dyDescent="0.25">
      <c r="A124" s="122" t="s">
        <v>1193</v>
      </c>
      <c r="B124" s="141" t="s">
        <v>1192</v>
      </c>
      <c r="C124" s="116">
        <v>14782.7</v>
      </c>
    </row>
    <row r="125" spans="1:249" ht="47.25" x14ac:dyDescent="0.25">
      <c r="A125" s="122" t="s">
        <v>1195</v>
      </c>
      <c r="B125" s="150" t="s">
        <v>1194</v>
      </c>
      <c r="C125" s="116">
        <v>87649.600000000006</v>
      </c>
    </row>
    <row r="126" spans="1:249" ht="63" x14ac:dyDescent="0.25">
      <c r="A126" s="114" t="s">
        <v>1197</v>
      </c>
      <c r="B126" s="150" t="s">
        <v>1196</v>
      </c>
      <c r="C126" s="116">
        <v>49.1</v>
      </c>
    </row>
    <row r="127" spans="1:249" ht="110.25" x14ac:dyDescent="0.25">
      <c r="A127" s="114" t="s">
        <v>1199</v>
      </c>
      <c r="B127" s="150" t="s">
        <v>1198</v>
      </c>
      <c r="C127" s="116">
        <v>83129.600000000006</v>
      </c>
    </row>
    <row r="128" spans="1:249" ht="63" x14ac:dyDescent="0.25">
      <c r="A128" s="114" t="s">
        <v>1201</v>
      </c>
      <c r="B128" s="150" t="s">
        <v>1200</v>
      </c>
      <c r="C128" s="116">
        <v>16042.1</v>
      </c>
    </row>
    <row r="129" spans="1:3" ht="31.5" x14ac:dyDescent="0.25">
      <c r="A129" s="122" t="s">
        <v>1203</v>
      </c>
      <c r="B129" s="141" t="s">
        <v>1202</v>
      </c>
      <c r="C129" s="116">
        <v>5081.5</v>
      </c>
    </row>
    <row r="130" spans="1:3" x14ac:dyDescent="0.25">
      <c r="A130" s="127" t="s">
        <v>1205</v>
      </c>
      <c r="B130" s="150" t="s">
        <v>1204</v>
      </c>
      <c r="C130" s="116">
        <v>149.19999999999999</v>
      </c>
    </row>
    <row r="131" spans="1:3" ht="78.75" x14ac:dyDescent="0.25">
      <c r="A131" s="143" t="s">
        <v>1207</v>
      </c>
      <c r="B131" s="117" t="s">
        <v>1206</v>
      </c>
      <c r="C131" s="116">
        <v>25363.8</v>
      </c>
    </row>
    <row r="132" spans="1:3" ht="31.5" x14ac:dyDescent="0.25">
      <c r="A132" s="143" t="s">
        <v>1209</v>
      </c>
      <c r="B132" s="141" t="s">
        <v>1208</v>
      </c>
      <c r="C132" s="116">
        <v>4964.8</v>
      </c>
    </row>
    <row r="133" spans="1:3" ht="31.5" x14ac:dyDescent="0.25">
      <c r="A133" s="143" t="s">
        <v>1209</v>
      </c>
      <c r="B133" s="141" t="s">
        <v>1210</v>
      </c>
      <c r="C133" s="116">
        <v>11710.8</v>
      </c>
    </row>
    <row r="134" spans="1:3" ht="47.25" x14ac:dyDescent="0.25">
      <c r="A134" s="140" t="s">
        <v>1212</v>
      </c>
      <c r="B134" s="117" t="s">
        <v>1211</v>
      </c>
      <c r="C134" s="116">
        <v>0</v>
      </c>
    </row>
    <row r="135" spans="1:3" ht="47.25" x14ac:dyDescent="0.25">
      <c r="A135" s="140" t="s">
        <v>1212</v>
      </c>
      <c r="B135" s="117" t="s">
        <v>1213</v>
      </c>
      <c r="C135" s="116">
        <v>165.5</v>
      </c>
    </row>
    <row r="136" spans="1:3" ht="47.25" x14ac:dyDescent="0.25">
      <c r="A136" s="140" t="s">
        <v>1212</v>
      </c>
      <c r="B136" s="117" t="s">
        <v>1214</v>
      </c>
      <c r="C136" s="116">
        <v>420.5</v>
      </c>
    </row>
    <row r="137" spans="1:3" ht="47.25" x14ac:dyDescent="0.25">
      <c r="A137" s="127" t="s">
        <v>1216</v>
      </c>
      <c r="B137" s="150" t="s">
        <v>1215</v>
      </c>
      <c r="C137" s="116">
        <v>0</v>
      </c>
    </row>
    <row r="138" spans="1:3" ht="47.25" x14ac:dyDescent="0.25">
      <c r="A138" s="127" t="s">
        <v>1216</v>
      </c>
      <c r="B138" s="150" t="s">
        <v>1217</v>
      </c>
      <c r="C138" s="116">
        <v>0</v>
      </c>
    </row>
    <row r="139" spans="1:3" ht="47.25" x14ac:dyDescent="0.25">
      <c r="A139" s="127" t="s">
        <v>1216</v>
      </c>
      <c r="B139" s="150" t="s">
        <v>1218</v>
      </c>
      <c r="C139" s="116">
        <v>47.7</v>
      </c>
    </row>
    <row r="140" spans="1:3" ht="20.25" customHeight="1" x14ac:dyDescent="0.25">
      <c r="A140" s="127" t="s">
        <v>1220</v>
      </c>
      <c r="B140" s="150" t="s">
        <v>1219</v>
      </c>
      <c r="C140" s="116">
        <v>0</v>
      </c>
    </row>
    <row r="141" spans="1:3" s="112" customFormat="1" ht="47.25" x14ac:dyDescent="0.25">
      <c r="A141" s="156" t="s">
        <v>1222</v>
      </c>
      <c r="B141" s="141" t="s">
        <v>1221</v>
      </c>
      <c r="C141" s="116">
        <v>101.7</v>
      </c>
    </row>
    <row r="142" spans="1:3" s="112" customFormat="1" ht="47.25" x14ac:dyDescent="0.25">
      <c r="A142" s="156" t="s">
        <v>1224</v>
      </c>
      <c r="B142" s="141" t="s">
        <v>1223</v>
      </c>
      <c r="C142" s="116">
        <v>-322.39999999999998</v>
      </c>
    </row>
    <row r="143" spans="1:3" x14ac:dyDescent="0.25">
      <c r="A143" s="145"/>
      <c r="B143" s="144"/>
      <c r="C143" s="146"/>
    </row>
    <row r="144" spans="1:3" x14ac:dyDescent="0.25">
      <c r="A144" s="170"/>
      <c r="B144" s="170"/>
      <c r="C144" s="170"/>
    </row>
    <row r="145" spans="1:1" x14ac:dyDescent="0.25">
      <c r="A145" s="145"/>
    </row>
    <row r="146" spans="1:1" x14ac:dyDescent="0.25">
      <c r="A146" s="145"/>
    </row>
    <row r="147" spans="1:1" x14ac:dyDescent="0.25">
      <c r="A147" s="145"/>
    </row>
    <row r="148" spans="1:1" x14ac:dyDescent="0.25">
      <c r="A148" s="145"/>
    </row>
    <row r="149" spans="1:1" x14ac:dyDescent="0.25">
      <c r="A149" s="145"/>
    </row>
    <row r="150" spans="1:1" x14ac:dyDescent="0.25">
      <c r="A150" s="145"/>
    </row>
    <row r="151" spans="1:1" x14ac:dyDescent="0.25">
      <c r="A151" s="145"/>
    </row>
    <row r="152" spans="1:1" x14ac:dyDescent="0.25">
      <c r="A152" s="145"/>
    </row>
    <row r="153" spans="1:1" x14ac:dyDescent="0.25">
      <c r="A153" s="145"/>
    </row>
    <row r="154" spans="1:1" x14ac:dyDescent="0.25">
      <c r="A154" s="145"/>
    </row>
    <row r="155" spans="1:1" x14ac:dyDescent="0.25">
      <c r="A155" s="145"/>
    </row>
    <row r="156" spans="1:1" x14ac:dyDescent="0.25">
      <c r="A156" s="145"/>
    </row>
    <row r="157" spans="1:1" x14ac:dyDescent="0.25">
      <c r="A157" s="145"/>
    </row>
    <row r="158" spans="1:1" x14ac:dyDescent="0.25">
      <c r="A158" s="145"/>
    </row>
    <row r="159" spans="1:1" x14ac:dyDescent="0.25">
      <c r="A159" s="145"/>
    </row>
  </sheetData>
  <mergeCells count="10">
    <mergeCell ref="B1:C1"/>
    <mergeCell ref="A5:C7"/>
    <mergeCell ref="A8:B8"/>
    <mergeCell ref="C9:C10"/>
    <mergeCell ref="A144:C144"/>
    <mergeCell ref="A9:A10"/>
    <mergeCell ref="B9:B10"/>
    <mergeCell ref="B2:C2"/>
    <mergeCell ref="B3:C3"/>
    <mergeCell ref="B4:C4"/>
  </mergeCells>
  <pageMargins left="0.70866141732283472" right="0.23622047244094491" top="0.27559055118110237" bottom="0.11811023622047245" header="0.27559055118110237" footer="0.31496062992125984"/>
  <pageSetup paperSize="9" scale="85" orientation="portrait" r:id="rId1"/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69"/>
  <sheetViews>
    <sheetView topLeftCell="A1350" zoomScaleNormal="100" workbookViewId="0">
      <selection activeCell="C16" sqref="C16"/>
    </sheetView>
  </sheetViews>
  <sheetFormatPr defaultRowHeight="15.75" outlineLevelCol="1" x14ac:dyDescent="0.25"/>
  <cols>
    <col min="1" max="1" width="80.85546875" style="74" customWidth="1"/>
    <col min="2" max="2" width="7.42578125" style="72" customWidth="1"/>
    <col min="3" max="3" width="8.42578125" style="68" customWidth="1"/>
    <col min="4" max="4" width="8.140625" style="68" customWidth="1"/>
    <col min="5" max="5" width="15.5703125" style="68" customWidth="1"/>
    <col min="6" max="6" width="8" style="68" customWidth="1"/>
    <col min="7" max="7" width="20.140625" style="7" hidden="1" customWidth="1" outlineLevel="1"/>
    <col min="8" max="8" width="20.140625" style="7" customWidth="1" collapsed="1"/>
    <col min="9" max="11" width="11.7109375" style="43" bestFit="1" customWidth="1"/>
    <col min="12" max="16384" width="9.140625" style="43"/>
  </cols>
  <sheetData>
    <row r="1" spans="1:8" x14ac:dyDescent="0.25">
      <c r="A1" s="5"/>
      <c r="F1" s="8"/>
      <c r="H1" s="8" t="s">
        <v>1235</v>
      </c>
    </row>
    <row r="2" spans="1:8" x14ac:dyDescent="0.25">
      <c r="A2" s="73"/>
      <c r="F2" s="8"/>
      <c r="H2" s="8" t="s">
        <v>0</v>
      </c>
    </row>
    <row r="3" spans="1:8" x14ac:dyDescent="0.25">
      <c r="F3" s="8"/>
      <c r="H3" s="8" t="s">
        <v>1</v>
      </c>
    </row>
    <row r="4" spans="1:8" x14ac:dyDescent="0.25">
      <c r="F4" s="8"/>
      <c r="H4" s="8" t="s">
        <v>2</v>
      </c>
    </row>
    <row r="5" spans="1:8" x14ac:dyDescent="0.25">
      <c r="B5" s="7"/>
      <c r="C5" s="7"/>
      <c r="D5" s="7"/>
      <c r="E5" s="7"/>
      <c r="F5" s="8"/>
      <c r="H5" s="8"/>
    </row>
    <row r="6" spans="1:8" ht="36.75" customHeight="1" x14ac:dyDescent="0.25">
      <c r="B6" s="7" t="s">
        <v>971</v>
      </c>
      <c r="C6" s="7"/>
      <c r="D6" s="7"/>
      <c r="E6" s="7"/>
      <c r="F6" s="7"/>
    </row>
    <row r="7" spans="1:8" x14ac:dyDescent="0.25">
      <c r="B7" s="9"/>
      <c r="H7" s="7" t="s">
        <v>508</v>
      </c>
    </row>
    <row r="8" spans="1:8" x14ac:dyDescent="0.25">
      <c r="A8" s="173" t="s">
        <v>3</v>
      </c>
      <c r="B8" s="174" t="s">
        <v>4</v>
      </c>
      <c r="C8" s="174"/>
      <c r="D8" s="174"/>
      <c r="E8" s="174"/>
      <c r="F8" s="174"/>
      <c r="G8" s="19" t="s">
        <v>967</v>
      </c>
      <c r="H8" s="19" t="s">
        <v>968</v>
      </c>
    </row>
    <row r="9" spans="1:8" ht="63" x14ac:dyDescent="0.25">
      <c r="A9" s="173"/>
      <c r="B9" s="2" t="s">
        <v>5</v>
      </c>
      <c r="C9" s="10" t="s">
        <v>6</v>
      </c>
      <c r="D9" s="10" t="s">
        <v>7</v>
      </c>
      <c r="E9" s="10" t="s">
        <v>8</v>
      </c>
      <c r="F9" s="10" t="s">
        <v>157</v>
      </c>
      <c r="G9" s="10" t="s">
        <v>600</v>
      </c>
      <c r="H9" s="10" t="s">
        <v>969</v>
      </c>
    </row>
    <row r="10" spans="1:8" s="75" customFormat="1" x14ac:dyDescent="0.25">
      <c r="A10" s="11" t="s">
        <v>82</v>
      </c>
      <c r="B10" s="12" t="s">
        <v>83</v>
      </c>
      <c r="C10" s="13"/>
      <c r="D10" s="13"/>
      <c r="E10" s="13"/>
      <c r="F10" s="13"/>
      <c r="G10" s="16">
        <f>SUM(G11)+G31</f>
        <v>24316.800000000003</v>
      </c>
      <c r="H10" s="16">
        <f>SUM(H11)+H31</f>
        <v>24115</v>
      </c>
    </row>
    <row r="11" spans="1:8" x14ac:dyDescent="0.25">
      <c r="A11" s="69" t="s">
        <v>84</v>
      </c>
      <c r="B11" s="2"/>
      <c r="C11" s="2" t="s">
        <v>31</v>
      </c>
      <c r="D11" s="2"/>
      <c r="E11" s="2"/>
      <c r="F11" s="2"/>
      <c r="G11" s="14">
        <f>SUM(G12+G20)</f>
        <v>24310.800000000003</v>
      </c>
      <c r="H11" s="14">
        <f>SUM(H12+H20)</f>
        <v>24109</v>
      </c>
    </row>
    <row r="12" spans="1:8" ht="31.5" customHeight="1" x14ac:dyDescent="0.25">
      <c r="A12" s="69" t="s">
        <v>85</v>
      </c>
      <c r="B12" s="2"/>
      <c r="C12" s="2" t="s">
        <v>31</v>
      </c>
      <c r="D12" s="2" t="s">
        <v>51</v>
      </c>
      <c r="E12" s="2"/>
      <c r="F12" s="2"/>
      <c r="G12" s="14">
        <f>SUM(G13)</f>
        <v>17028.2</v>
      </c>
      <c r="H12" s="14">
        <f>SUM(H13)</f>
        <v>16995.900000000001</v>
      </c>
    </row>
    <row r="13" spans="1:8" x14ac:dyDescent="0.25">
      <c r="A13" s="69" t="s">
        <v>187</v>
      </c>
      <c r="B13" s="2"/>
      <c r="C13" s="2" t="s">
        <v>31</v>
      </c>
      <c r="D13" s="2" t="s">
        <v>51</v>
      </c>
      <c r="E13" s="2" t="s">
        <v>188</v>
      </c>
      <c r="F13" s="2"/>
      <c r="G13" s="14">
        <f>SUM(G14)+G18</f>
        <v>17028.2</v>
      </c>
      <c r="H13" s="14">
        <f>SUM(H14)+H18</f>
        <v>16995.900000000001</v>
      </c>
    </row>
    <row r="14" spans="1:8" x14ac:dyDescent="0.25">
      <c r="A14" s="69" t="s">
        <v>77</v>
      </c>
      <c r="B14" s="2"/>
      <c r="C14" s="2" t="s">
        <v>31</v>
      </c>
      <c r="D14" s="2" t="s">
        <v>51</v>
      </c>
      <c r="E14" s="2" t="s">
        <v>101</v>
      </c>
      <c r="F14" s="2"/>
      <c r="G14" s="14">
        <f>SUM(G15+G16)+G17</f>
        <v>15383</v>
      </c>
      <c r="H14" s="14">
        <f>SUM(H15+H16)+H17</f>
        <v>15350.7</v>
      </c>
    </row>
    <row r="15" spans="1:8" ht="47.25" x14ac:dyDescent="0.25">
      <c r="A15" s="15" t="s">
        <v>48</v>
      </c>
      <c r="B15" s="2"/>
      <c r="C15" s="2" t="s">
        <v>31</v>
      </c>
      <c r="D15" s="2" t="s">
        <v>51</v>
      </c>
      <c r="E15" s="2" t="s">
        <v>101</v>
      </c>
      <c r="F15" s="2" t="s">
        <v>86</v>
      </c>
      <c r="G15" s="14">
        <v>15373</v>
      </c>
      <c r="H15" s="14">
        <v>15342.1</v>
      </c>
    </row>
    <row r="16" spans="1:8" ht="31.5" x14ac:dyDescent="0.25">
      <c r="A16" s="69" t="s">
        <v>49</v>
      </c>
      <c r="B16" s="2"/>
      <c r="C16" s="2" t="s">
        <v>31</v>
      </c>
      <c r="D16" s="2" t="s">
        <v>51</v>
      </c>
      <c r="E16" s="2" t="s">
        <v>101</v>
      </c>
      <c r="F16" s="2" t="s">
        <v>88</v>
      </c>
      <c r="G16" s="62">
        <v>10</v>
      </c>
      <c r="H16" s="62">
        <v>8.6</v>
      </c>
    </row>
    <row r="17" spans="1:8" hidden="1" x14ac:dyDescent="0.25">
      <c r="A17" s="69" t="s">
        <v>39</v>
      </c>
      <c r="B17" s="2"/>
      <c r="C17" s="2" t="s">
        <v>31</v>
      </c>
      <c r="D17" s="2" t="s">
        <v>51</v>
      </c>
      <c r="E17" s="2" t="s">
        <v>101</v>
      </c>
      <c r="F17" s="2" t="s">
        <v>96</v>
      </c>
      <c r="G17" s="62"/>
      <c r="H17" s="62"/>
    </row>
    <row r="18" spans="1:8" x14ac:dyDescent="0.25">
      <c r="A18" s="69" t="s">
        <v>89</v>
      </c>
      <c r="B18" s="2"/>
      <c r="C18" s="2" t="s">
        <v>31</v>
      </c>
      <c r="D18" s="2" t="s">
        <v>51</v>
      </c>
      <c r="E18" s="2" t="s">
        <v>102</v>
      </c>
      <c r="F18" s="2"/>
      <c r="G18" s="14">
        <f>SUM(G19)</f>
        <v>1645.2</v>
      </c>
      <c r="H18" s="14">
        <f>SUM(H19)</f>
        <v>1645.2</v>
      </c>
    </row>
    <row r="19" spans="1:8" ht="47.25" x14ac:dyDescent="0.25">
      <c r="A19" s="15" t="s">
        <v>48</v>
      </c>
      <c r="B19" s="2"/>
      <c r="C19" s="2" t="s">
        <v>31</v>
      </c>
      <c r="D19" s="2" t="s">
        <v>51</v>
      </c>
      <c r="E19" s="2" t="s">
        <v>102</v>
      </c>
      <c r="F19" s="2" t="s">
        <v>86</v>
      </c>
      <c r="G19" s="14">
        <v>1645.2</v>
      </c>
      <c r="H19" s="14">
        <v>1645.2</v>
      </c>
    </row>
    <row r="20" spans="1:8" x14ac:dyDescent="0.25">
      <c r="A20" s="69" t="s">
        <v>90</v>
      </c>
      <c r="B20" s="2"/>
      <c r="C20" s="2" t="s">
        <v>31</v>
      </c>
      <c r="D20" s="2" t="s">
        <v>91</v>
      </c>
      <c r="E20" s="2"/>
      <c r="F20" s="2"/>
      <c r="G20" s="14">
        <f>SUM(G21+G24+G26)</f>
        <v>7282.6</v>
      </c>
      <c r="H20" s="14">
        <f>SUM(H21+H24+H26)</f>
        <v>7113.0999999999995</v>
      </c>
    </row>
    <row r="21" spans="1:8" x14ac:dyDescent="0.25">
      <c r="A21" s="69" t="s">
        <v>92</v>
      </c>
      <c r="B21" s="2"/>
      <c r="C21" s="2" t="s">
        <v>31</v>
      </c>
      <c r="D21" s="2" t="s">
        <v>91</v>
      </c>
      <c r="E21" s="2" t="s">
        <v>103</v>
      </c>
      <c r="F21" s="2"/>
      <c r="G21" s="62">
        <f>SUM(G22:G23)</f>
        <v>451</v>
      </c>
      <c r="H21" s="62">
        <f>SUM(H22:H23)</f>
        <v>431.9</v>
      </c>
    </row>
    <row r="22" spans="1:8" ht="31.5" x14ac:dyDescent="0.25">
      <c r="A22" s="69" t="s">
        <v>49</v>
      </c>
      <c r="B22" s="2"/>
      <c r="C22" s="2" t="s">
        <v>31</v>
      </c>
      <c r="D22" s="2" t="s">
        <v>91</v>
      </c>
      <c r="E22" s="2" t="s">
        <v>103</v>
      </c>
      <c r="F22" s="2" t="s">
        <v>88</v>
      </c>
      <c r="G22" s="62">
        <v>442.1</v>
      </c>
      <c r="H22" s="62">
        <v>423</v>
      </c>
    </row>
    <row r="23" spans="1:8" x14ac:dyDescent="0.25">
      <c r="A23" s="69" t="s">
        <v>19</v>
      </c>
      <c r="B23" s="2"/>
      <c r="C23" s="2" t="s">
        <v>31</v>
      </c>
      <c r="D23" s="2" t="s">
        <v>91</v>
      </c>
      <c r="E23" s="2" t="s">
        <v>103</v>
      </c>
      <c r="F23" s="2" t="s">
        <v>93</v>
      </c>
      <c r="G23" s="62">
        <v>8.9</v>
      </c>
      <c r="H23" s="62">
        <v>8.9</v>
      </c>
    </row>
    <row r="24" spans="1:8" ht="31.5" x14ac:dyDescent="0.25">
      <c r="A24" s="69" t="s">
        <v>94</v>
      </c>
      <c r="B24" s="2"/>
      <c r="C24" s="2" t="s">
        <v>31</v>
      </c>
      <c r="D24" s="2" t="s">
        <v>91</v>
      </c>
      <c r="E24" s="2" t="s">
        <v>104</v>
      </c>
      <c r="F24" s="2"/>
      <c r="G24" s="62">
        <f>SUM(G25)</f>
        <v>550</v>
      </c>
      <c r="H24" s="62">
        <f>SUM(H25)</f>
        <v>550</v>
      </c>
    </row>
    <row r="25" spans="1:8" ht="31.5" x14ac:dyDescent="0.25">
      <c r="A25" s="69" t="s">
        <v>49</v>
      </c>
      <c r="B25" s="2"/>
      <c r="C25" s="2" t="s">
        <v>31</v>
      </c>
      <c r="D25" s="2" t="s">
        <v>91</v>
      </c>
      <c r="E25" s="2" t="s">
        <v>104</v>
      </c>
      <c r="F25" s="2" t="s">
        <v>88</v>
      </c>
      <c r="G25" s="62">
        <v>550</v>
      </c>
      <c r="H25" s="62">
        <v>550</v>
      </c>
    </row>
    <row r="26" spans="1:8" ht="31.5" x14ac:dyDescent="0.25">
      <c r="A26" s="69" t="s">
        <v>95</v>
      </c>
      <c r="B26" s="2"/>
      <c r="C26" s="2" t="s">
        <v>31</v>
      </c>
      <c r="D26" s="2" t="s">
        <v>91</v>
      </c>
      <c r="E26" s="2" t="s">
        <v>105</v>
      </c>
      <c r="F26" s="2"/>
      <c r="G26" s="14">
        <f>SUM(G27:G29)</f>
        <v>6281.6</v>
      </c>
      <c r="H26" s="14">
        <f>SUM(H27:H29)</f>
        <v>6131.2</v>
      </c>
    </row>
    <row r="27" spans="1:8" ht="28.5" customHeight="1" x14ac:dyDescent="0.25">
      <c r="A27" s="69" t="s">
        <v>49</v>
      </c>
      <c r="B27" s="2"/>
      <c r="C27" s="2" t="s">
        <v>31</v>
      </c>
      <c r="D27" s="2" t="s">
        <v>91</v>
      </c>
      <c r="E27" s="2" t="s">
        <v>105</v>
      </c>
      <c r="F27" s="2" t="s">
        <v>88</v>
      </c>
      <c r="G27" s="14">
        <v>5620.6</v>
      </c>
      <c r="H27" s="14">
        <v>5467.4</v>
      </c>
    </row>
    <row r="28" spans="1:8" ht="21" customHeight="1" x14ac:dyDescent="0.25">
      <c r="A28" s="69" t="s">
        <v>39</v>
      </c>
      <c r="B28" s="2"/>
      <c r="C28" s="2" t="s">
        <v>31</v>
      </c>
      <c r="D28" s="2" t="s">
        <v>91</v>
      </c>
      <c r="E28" s="2" t="s">
        <v>105</v>
      </c>
      <c r="F28" s="2" t="s">
        <v>96</v>
      </c>
      <c r="G28" s="14">
        <v>634.70000000000005</v>
      </c>
      <c r="H28" s="14">
        <v>637.5</v>
      </c>
    </row>
    <row r="29" spans="1:8" ht="22.5" customHeight="1" x14ac:dyDescent="0.25">
      <c r="A29" s="69" t="s">
        <v>19</v>
      </c>
      <c r="B29" s="2"/>
      <c r="C29" s="2" t="s">
        <v>31</v>
      </c>
      <c r="D29" s="2" t="s">
        <v>91</v>
      </c>
      <c r="E29" s="2" t="s">
        <v>105</v>
      </c>
      <c r="F29" s="2" t="s">
        <v>93</v>
      </c>
      <c r="G29" s="14">
        <v>26.3</v>
      </c>
      <c r="H29" s="14">
        <v>26.3</v>
      </c>
    </row>
    <row r="30" spans="1:8" ht="22.5" customHeight="1" x14ac:dyDescent="0.25">
      <c r="A30" s="79" t="s">
        <v>109</v>
      </c>
      <c r="B30" s="2"/>
      <c r="C30" s="2" t="s">
        <v>110</v>
      </c>
      <c r="D30" s="2"/>
      <c r="E30" s="2"/>
      <c r="F30" s="2"/>
      <c r="G30" s="14">
        <f>SUM(G31)</f>
        <v>6</v>
      </c>
      <c r="H30" s="14"/>
    </row>
    <row r="31" spans="1:8" x14ac:dyDescent="0.25">
      <c r="A31" s="91" t="s">
        <v>914</v>
      </c>
      <c r="B31" s="92"/>
      <c r="C31" s="93" t="s">
        <v>110</v>
      </c>
      <c r="D31" s="93" t="s">
        <v>164</v>
      </c>
      <c r="E31" s="94"/>
      <c r="F31" s="94"/>
      <c r="G31" s="95">
        <f>SUM(G32)</f>
        <v>6</v>
      </c>
      <c r="H31" s="95">
        <f t="shared" ref="H31:H33" si="0">SUM(H32)</f>
        <v>6</v>
      </c>
    </row>
    <row r="32" spans="1:8" x14ac:dyDescent="0.25">
      <c r="A32" s="83" t="s">
        <v>187</v>
      </c>
      <c r="B32" s="94"/>
      <c r="C32" s="93" t="s">
        <v>110</v>
      </c>
      <c r="D32" s="93" t="s">
        <v>164</v>
      </c>
      <c r="E32" s="94" t="s">
        <v>188</v>
      </c>
      <c r="F32" s="94"/>
      <c r="G32" s="95">
        <f>SUM(G33)</f>
        <v>6</v>
      </c>
      <c r="H32" s="95">
        <f t="shared" si="0"/>
        <v>6</v>
      </c>
    </row>
    <row r="33" spans="1:8" ht="31.5" x14ac:dyDescent="0.25">
      <c r="A33" s="83" t="s">
        <v>95</v>
      </c>
      <c r="B33" s="94"/>
      <c r="C33" s="93" t="s">
        <v>110</v>
      </c>
      <c r="D33" s="93" t="s">
        <v>164</v>
      </c>
      <c r="E33" s="94" t="s">
        <v>105</v>
      </c>
      <c r="F33" s="94"/>
      <c r="G33" s="95">
        <f>SUM(G34)</f>
        <v>6</v>
      </c>
      <c r="H33" s="95">
        <f t="shared" si="0"/>
        <v>6</v>
      </c>
    </row>
    <row r="34" spans="1:8" ht="31.5" x14ac:dyDescent="0.25">
      <c r="A34" s="83" t="s">
        <v>49</v>
      </c>
      <c r="B34" s="94"/>
      <c r="C34" s="93" t="s">
        <v>110</v>
      </c>
      <c r="D34" s="93" t="s">
        <v>164</v>
      </c>
      <c r="E34" s="94" t="s">
        <v>105</v>
      </c>
      <c r="F34" s="94" t="s">
        <v>88</v>
      </c>
      <c r="G34" s="14">
        <v>6</v>
      </c>
      <c r="H34" s="95">
        <v>6</v>
      </c>
    </row>
    <row r="35" spans="1:8" s="75" customFormat="1" x14ac:dyDescent="0.25">
      <c r="A35" s="11" t="s">
        <v>97</v>
      </c>
      <c r="B35" s="12" t="s">
        <v>98</v>
      </c>
      <c r="C35" s="12"/>
      <c r="D35" s="12"/>
      <c r="E35" s="12"/>
      <c r="F35" s="12"/>
      <c r="G35" s="16">
        <f>SUM(G36)</f>
        <v>8030.7</v>
      </c>
      <c r="H35" s="16">
        <f>SUM(H36)</f>
        <v>8008.8</v>
      </c>
    </row>
    <row r="36" spans="1:8" x14ac:dyDescent="0.25">
      <c r="A36" s="69" t="s">
        <v>84</v>
      </c>
      <c r="B36" s="2"/>
      <c r="C36" s="2" t="s">
        <v>31</v>
      </c>
      <c r="D36" s="2"/>
      <c r="E36" s="2"/>
      <c r="F36" s="2"/>
      <c r="G36" s="14">
        <f>SUM(G37)+G44</f>
        <v>8030.7</v>
      </c>
      <c r="H36" s="14">
        <f>SUM(H37)+H44</f>
        <v>8008.8</v>
      </c>
    </row>
    <row r="37" spans="1:8" ht="31.5" x14ac:dyDescent="0.25">
      <c r="A37" s="69" t="s">
        <v>99</v>
      </c>
      <c r="B37" s="2"/>
      <c r="C37" s="2" t="s">
        <v>31</v>
      </c>
      <c r="D37" s="2" t="s">
        <v>75</v>
      </c>
      <c r="E37" s="2"/>
      <c r="F37" s="2"/>
      <c r="G37" s="14">
        <f>SUM(G38)</f>
        <v>7205</v>
      </c>
      <c r="H37" s="14">
        <f>SUM(H38)</f>
        <v>7203.4000000000005</v>
      </c>
    </row>
    <row r="38" spans="1:8" x14ac:dyDescent="0.25">
      <c r="A38" s="69" t="s">
        <v>187</v>
      </c>
      <c r="B38" s="2"/>
      <c r="C38" s="2" t="s">
        <v>31</v>
      </c>
      <c r="D38" s="2" t="s">
        <v>75</v>
      </c>
      <c r="E38" s="2" t="s">
        <v>188</v>
      </c>
      <c r="F38" s="2"/>
      <c r="G38" s="14">
        <f>SUM(G39+G42)</f>
        <v>7205</v>
      </c>
      <c r="H38" s="14">
        <f>SUM(H39+H42)</f>
        <v>7203.4000000000005</v>
      </c>
    </row>
    <row r="39" spans="1:8" ht="31.5" x14ac:dyDescent="0.25">
      <c r="A39" s="69" t="s">
        <v>189</v>
      </c>
      <c r="B39" s="2"/>
      <c r="C39" s="2" t="s">
        <v>31</v>
      </c>
      <c r="D39" s="2" t="s">
        <v>75</v>
      </c>
      <c r="E39" s="2" t="s">
        <v>106</v>
      </c>
      <c r="F39" s="2"/>
      <c r="G39" s="14">
        <f>SUM(G40:G41)</f>
        <v>5000.7</v>
      </c>
      <c r="H39" s="14">
        <f>SUM(H40:H41)</f>
        <v>4996.6000000000004</v>
      </c>
    </row>
    <row r="40" spans="1:8" ht="47.25" x14ac:dyDescent="0.25">
      <c r="A40" s="15" t="s">
        <v>48</v>
      </c>
      <c r="B40" s="2"/>
      <c r="C40" s="2" t="s">
        <v>31</v>
      </c>
      <c r="D40" s="2" t="s">
        <v>75</v>
      </c>
      <c r="E40" s="2" t="s">
        <v>106</v>
      </c>
      <c r="F40" s="2" t="s">
        <v>86</v>
      </c>
      <c r="G40" s="14">
        <v>4998.8999999999996</v>
      </c>
      <c r="H40" s="14">
        <v>4994.8</v>
      </c>
    </row>
    <row r="41" spans="1:8" ht="31.5" x14ac:dyDescent="0.25">
      <c r="A41" s="69" t="s">
        <v>49</v>
      </c>
      <c r="B41" s="2"/>
      <c r="C41" s="2" t="s">
        <v>31</v>
      </c>
      <c r="D41" s="2" t="s">
        <v>75</v>
      </c>
      <c r="E41" s="2" t="s">
        <v>106</v>
      </c>
      <c r="F41" s="2" t="s">
        <v>88</v>
      </c>
      <c r="G41" s="62">
        <v>1.8</v>
      </c>
      <c r="H41" s="62">
        <v>1.8</v>
      </c>
    </row>
    <row r="42" spans="1:8" ht="31.5" x14ac:dyDescent="0.25">
      <c r="A42" s="69" t="s">
        <v>100</v>
      </c>
      <c r="B42" s="2"/>
      <c r="C42" s="2" t="s">
        <v>31</v>
      </c>
      <c r="D42" s="2" t="s">
        <v>75</v>
      </c>
      <c r="E42" s="2" t="s">
        <v>107</v>
      </c>
      <c r="F42" s="2"/>
      <c r="G42" s="14">
        <f>SUM(G43)</f>
        <v>2204.3000000000002</v>
      </c>
      <c r="H42" s="14">
        <f>SUM(H43)</f>
        <v>2206.8000000000002</v>
      </c>
    </row>
    <row r="43" spans="1:8" ht="47.25" x14ac:dyDescent="0.25">
      <c r="A43" s="15" t="s">
        <v>48</v>
      </c>
      <c r="B43" s="2"/>
      <c r="C43" s="2" t="s">
        <v>31</v>
      </c>
      <c r="D43" s="2" t="s">
        <v>75</v>
      </c>
      <c r="E43" s="2" t="s">
        <v>107</v>
      </c>
      <c r="F43" s="2" t="s">
        <v>86</v>
      </c>
      <c r="G43" s="14">
        <v>2204.3000000000002</v>
      </c>
      <c r="H43" s="14">
        <v>2206.8000000000002</v>
      </c>
    </row>
    <row r="44" spans="1:8" x14ac:dyDescent="0.25">
      <c r="A44" s="69" t="s">
        <v>90</v>
      </c>
      <c r="B44" s="2"/>
      <c r="C44" s="2" t="s">
        <v>31</v>
      </c>
      <c r="D44" s="2" t="s">
        <v>91</v>
      </c>
      <c r="E44" s="2"/>
      <c r="F44" s="2"/>
      <c r="G44" s="14">
        <f>SUM(G45)</f>
        <v>825.7</v>
      </c>
      <c r="H44" s="14">
        <f>SUM(H45)</f>
        <v>805.4</v>
      </c>
    </row>
    <row r="45" spans="1:8" x14ac:dyDescent="0.25">
      <c r="A45" s="69" t="s">
        <v>187</v>
      </c>
      <c r="B45" s="2"/>
      <c r="C45" s="2" t="s">
        <v>31</v>
      </c>
      <c r="D45" s="2" t="s">
        <v>91</v>
      </c>
      <c r="E45" s="2" t="s">
        <v>188</v>
      </c>
      <c r="F45" s="2"/>
      <c r="G45" s="14">
        <f>SUM(G46+G49+G51)</f>
        <v>825.7</v>
      </c>
      <c r="H45" s="14">
        <f>SUM(H46+H49+H51)</f>
        <v>805.4</v>
      </c>
    </row>
    <row r="46" spans="1:8" x14ac:dyDescent="0.25">
      <c r="A46" s="69" t="s">
        <v>92</v>
      </c>
      <c r="B46" s="2"/>
      <c r="C46" s="2" t="s">
        <v>31</v>
      </c>
      <c r="D46" s="2" t="s">
        <v>91</v>
      </c>
      <c r="E46" s="2" t="s">
        <v>103</v>
      </c>
      <c r="F46" s="2"/>
      <c r="G46" s="62">
        <f>SUM(G47:G48)</f>
        <v>141.80000000000001</v>
      </c>
      <c r="H46" s="62">
        <f>SUM(H47:H48)</f>
        <v>134.5</v>
      </c>
    </row>
    <row r="47" spans="1:8" ht="31.5" x14ac:dyDescent="0.25">
      <c r="A47" s="69" t="s">
        <v>49</v>
      </c>
      <c r="B47" s="2"/>
      <c r="C47" s="2" t="s">
        <v>31</v>
      </c>
      <c r="D47" s="2" t="s">
        <v>91</v>
      </c>
      <c r="E47" s="2" t="s">
        <v>103</v>
      </c>
      <c r="F47" s="2" t="s">
        <v>88</v>
      </c>
      <c r="G47" s="62">
        <v>139.9</v>
      </c>
      <c r="H47" s="62">
        <v>132.6</v>
      </c>
    </row>
    <row r="48" spans="1:8" x14ac:dyDescent="0.25">
      <c r="A48" s="69" t="s">
        <v>19</v>
      </c>
      <c r="B48" s="2"/>
      <c r="C48" s="2" t="s">
        <v>31</v>
      </c>
      <c r="D48" s="2" t="s">
        <v>91</v>
      </c>
      <c r="E48" s="2" t="s">
        <v>103</v>
      </c>
      <c r="F48" s="2" t="s">
        <v>93</v>
      </c>
      <c r="G48" s="62">
        <v>1.9</v>
      </c>
      <c r="H48" s="62">
        <v>1.9</v>
      </c>
    </row>
    <row r="49" spans="1:11" ht="31.5" x14ac:dyDescent="0.25">
      <c r="A49" s="69" t="s">
        <v>94</v>
      </c>
      <c r="B49" s="2"/>
      <c r="C49" s="2" t="s">
        <v>31</v>
      </c>
      <c r="D49" s="2" t="s">
        <v>91</v>
      </c>
      <c r="E49" s="2" t="s">
        <v>104</v>
      </c>
      <c r="F49" s="2"/>
      <c r="G49" s="62">
        <f>SUM(G50)</f>
        <v>190.7</v>
      </c>
      <c r="H49" s="62">
        <f>SUM(H50)</f>
        <v>182.9</v>
      </c>
    </row>
    <row r="50" spans="1:11" ht="31.5" x14ac:dyDescent="0.25">
      <c r="A50" s="69" t="s">
        <v>49</v>
      </c>
      <c r="B50" s="2"/>
      <c r="C50" s="2" t="s">
        <v>31</v>
      </c>
      <c r="D50" s="2" t="s">
        <v>91</v>
      </c>
      <c r="E50" s="2" t="s">
        <v>104</v>
      </c>
      <c r="F50" s="2" t="s">
        <v>88</v>
      </c>
      <c r="G50" s="14">
        <v>190.7</v>
      </c>
      <c r="H50" s="14">
        <v>182.9</v>
      </c>
    </row>
    <row r="51" spans="1:11" ht="31.5" x14ac:dyDescent="0.25">
      <c r="A51" s="69" t="s">
        <v>95</v>
      </c>
      <c r="B51" s="2"/>
      <c r="C51" s="2" t="s">
        <v>31</v>
      </c>
      <c r="D51" s="2" t="s">
        <v>91</v>
      </c>
      <c r="E51" s="2" t="s">
        <v>105</v>
      </c>
      <c r="F51" s="2"/>
      <c r="G51" s="14">
        <f>SUM(G52:G53)</f>
        <v>493.2</v>
      </c>
      <c r="H51" s="14">
        <f>SUM(H52:H53)</f>
        <v>488</v>
      </c>
    </row>
    <row r="52" spans="1:11" ht="31.5" x14ac:dyDescent="0.25">
      <c r="A52" s="69" t="s">
        <v>49</v>
      </c>
      <c r="B52" s="2"/>
      <c r="C52" s="2" t="s">
        <v>31</v>
      </c>
      <c r="D52" s="2" t="s">
        <v>91</v>
      </c>
      <c r="E52" s="2" t="s">
        <v>105</v>
      </c>
      <c r="F52" s="2" t="s">
        <v>88</v>
      </c>
      <c r="G52" s="14">
        <v>469.2</v>
      </c>
      <c r="H52" s="14">
        <v>464</v>
      </c>
    </row>
    <row r="53" spans="1:11" x14ac:dyDescent="0.25">
      <c r="A53" s="69" t="s">
        <v>19</v>
      </c>
      <c r="B53" s="2"/>
      <c r="C53" s="2" t="s">
        <v>31</v>
      </c>
      <c r="D53" s="2" t="s">
        <v>91</v>
      </c>
      <c r="E53" s="2" t="s">
        <v>105</v>
      </c>
      <c r="F53" s="2" t="s">
        <v>93</v>
      </c>
      <c r="G53" s="14">
        <v>24</v>
      </c>
      <c r="H53" s="14">
        <v>24</v>
      </c>
    </row>
    <row r="54" spans="1:11" s="75" customFormat="1" x14ac:dyDescent="0.25">
      <c r="A54" s="11" t="s">
        <v>201</v>
      </c>
      <c r="B54" s="13">
        <v>283</v>
      </c>
      <c r="C54" s="17"/>
      <c r="D54" s="17"/>
      <c r="E54" s="17"/>
      <c r="F54" s="17"/>
      <c r="G54" s="18">
        <f>SUM(G55+G148+G183+G390+G441)+G273+G485+G436+G410</f>
        <v>1239158</v>
      </c>
      <c r="H54" s="18">
        <f>SUM(H55+H148+H183+H390+H441)+H273+H485+H436+H410</f>
        <v>1194154.8999999999</v>
      </c>
    </row>
    <row r="55" spans="1:11" x14ac:dyDescent="0.25">
      <c r="A55" s="69" t="s">
        <v>84</v>
      </c>
      <c r="B55" s="10"/>
      <c r="C55" s="100" t="s">
        <v>31</v>
      </c>
      <c r="D55" s="100"/>
      <c r="E55" s="100"/>
      <c r="F55" s="19"/>
      <c r="G55" s="62">
        <f>SUM(G56+G60)+G81+G89+G85</f>
        <v>242075.2</v>
      </c>
      <c r="H55" s="62">
        <f>SUM(H56+H60)+H81+H89+H85</f>
        <v>233227.9</v>
      </c>
      <c r="I55" s="76"/>
      <c r="J55" s="76"/>
      <c r="K55" s="76"/>
    </row>
    <row r="56" spans="1:11" ht="31.5" x14ac:dyDescent="0.25">
      <c r="A56" s="69" t="s">
        <v>160</v>
      </c>
      <c r="B56" s="10"/>
      <c r="C56" s="100" t="s">
        <v>31</v>
      </c>
      <c r="D56" s="100" t="s">
        <v>41</v>
      </c>
      <c r="E56" s="100"/>
      <c r="F56" s="19"/>
      <c r="G56" s="62">
        <f t="shared" ref="G56:H58" si="1">SUM(G57)</f>
        <v>2401.8000000000002</v>
      </c>
      <c r="H56" s="62">
        <f t="shared" si="1"/>
        <v>2401.8000000000002</v>
      </c>
    </row>
    <row r="57" spans="1:11" ht="31.5" x14ac:dyDescent="0.25">
      <c r="A57" s="69" t="s">
        <v>601</v>
      </c>
      <c r="B57" s="10"/>
      <c r="C57" s="100" t="s">
        <v>31</v>
      </c>
      <c r="D57" s="100" t="s">
        <v>41</v>
      </c>
      <c r="E57" s="19" t="s">
        <v>202</v>
      </c>
      <c r="F57" s="19"/>
      <c r="G57" s="62">
        <f t="shared" si="1"/>
        <v>2401.8000000000002</v>
      </c>
      <c r="H57" s="62">
        <f t="shared" si="1"/>
        <v>2401.8000000000002</v>
      </c>
    </row>
    <row r="58" spans="1:11" x14ac:dyDescent="0.25">
      <c r="A58" s="69" t="s">
        <v>203</v>
      </c>
      <c r="B58" s="10"/>
      <c r="C58" s="100" t="s">
        <v>31</v>
      </c>
      <c r="D58" s="100" t="s">
        <v>41</v>
      </c>
      <c r="E58" s="100" t="s">
        <v>204</v>
      </c>
      <c r="F58" s="100"/>
      <c r="G58" s="62">
        <f t="shared" si="1"/>
        <v>2401.8000000000002</v>
      </c>
      <c r="H58" s="62">
        <f t="shared" si="1"/>
        <v>2401.8000000000002</v>
      </c>
    </row>
    <row r="59" spans="1:11" ht="47.25" x14ac:dyDescent="0.25">
      <c r="A59" s="15" t="s">
        <v>48</v>
      </c>
      <c r="B59" s="10"/>
      <c r="C59" s="100" t="s">
        <v>31</v>
      </c>
      <c r="D59" s="100" t="s">
        <v>41</v>
      </c>
      <c r="E59" s="100" t="s">
        <v>204</v>
      </c>
      <c r="F59" s="100" t="s">
        <v>86</v>
      </c>
      <c r="G59" s="62">
        <v>2401.8000000000002</v>
      </c>
      <c r="H59" s="62">
        <v>2401.8000000000002</v>
      </c>
    </row>
    <row r="60" spans="1:11" ht="31.5" x14ac:dyDescent="0.25">
      <c r="A60" s="69" t="s">
        <v>245</v>
      </c>
      <c r="B60" s="10"/>
      <c r="C60" s="100" t="s">
        <v>31</v>
      </c>
      <c r="D60" s="100" t="s">
        <v>12</v>
      </c>
      <c r="E60" s="19"/>
      <c r="F60" s="19"/>
      <c r="G60" s="62">
        <f>SUM(G65)+G61+G74+G70</f>
        <v>121051.4</v>
      </c>
      <c r="H60" s="62">
        <f>SUM(H65)+H61+H74+H70</f>
        <v>120969</v>
      </c>
    </row>
    <row r="61" spans="1:11" ht="31.5" x14ac:dyDescent="0.25">
      <c r="A61" s="69" t="s">
        <v>602</v>
      </c>
      <c r="B61" s="19"/>
      <c r="C61" s="100" t="s">
        <v>31</v>
      </c>
      <c r="D61" s="100" t="s">
        <v>12</v>
      </c>
      <c r="E61" s="100" t="s">
        <v>209</v>
      </c>
      <c r="F61" s="19"/>
      <c r="G61" s="62">
        <f>SUM(G62)</f>
        <v>391.4</v>
      </c>
      <c r="H61" s="62">
        <f>SUM(H62)</f>
        <v>391.4</v>
      </c>
    </row>
    <row r="62" spans="1:11" x14ac:dyDescent="0.25">
      <c r="A62" s="69" t="s">
        <v>526</v>
      </c>
      <c r="B62" s="19"/>
      <c r="C62" s="100" t="s">
        <v>31</v>
      </c>
      <c r="D62" s="100" t="s">
        <v>12</v>
      </c>
      <c r="E62" s="19" t="s">
        <v>531</v>
      </c>
      <c r="F62" s="19"/>
      <c r="G62" s="62">
        <f>SUM(G63:G64)</f>
        <v>391.4</v>
      </c>
      <c r="H62" s="62">
        <f>SUM(H63:H64)</f>
        <v>391.4</v>
      </c>
    </row>
    <row r="63" spans="1:11" ht="47.25" x14ac:dyDescent="0.25">
      <c r="A63" s="15" t="s">
        <v>48</v>
      </c>
      <c r="B63" s="19"/>
      <c r="C63" s="100" t="s">
        <v>31</v>
      </c>
      <c r="D63" s="100" t="s">
        <v>12</v>
      </c>
      <c r="E63" s="19" t="s">
        <v>531</v>
      </c>
      <c r="F63" s="19">
        <v>100</v>
      </c>
      <c r="G63" s="62">
        <v>370.7</v>
      </c>
      <c r="H63" s="62">
        <v>370.7</v>
      </c>
    </row>
    <row r="64" spans="1:11" ht="31.5" x14ac:dyDescent="0.25">
      <c r="A64" s="69" t="s">
        <v>49</v>
      </c>
      <c r="B64" s="19"/>
      <c r="C64" s="100" t="s">
        <v>31</v>
      </c>
      <c r="D64" s="100" t="s">
        <v>12</v>
      </c>
      <c r="E64" s="19" t="s">
        <v>531</v>
      </c>
      <c r="F64" s="100" t="s">
        <v>88</v>
      </c>
      <c r="G64" s="62">
        <v>20.7</v>
      </c>
      <c r="H64" s="62">
        <v>20.7</v>
      </c>
    </row>
    <row r="65" spans="1:8" ht="31.5" x14ac:dyDescent="0.25">
      <c r="A65" s="69" t="s">
        <v>601</v>
      </c>
      <c r="B65" s="10"/>
      <c r="C65" s="100" t="s">
        <v>31</v>
      </c>
      <c r="D65" s="100" t="s">
        <v>12</v>
      </c>
      <c r="E65" s="19" t="s">
        <v>202</v>
      </c>
      <c r="F65" s="19"/>
      <c r="G65" s="62">
        <f>SUM(G66)</f>
        <v>119051.4</v>
      </c>
      <c r="H65" s="62">
        <f>SUM(H66)</f>
        <v>118969</v>
      </c>
    </row>
    <row r="66" spans="1:8" x14ac:dyDescent="0.25">
      <c r="A66" s="69" t="s">
        <v>77</v>
      </c>
      <c r="B66" s="10"/>
      <c r="C66" s="100" t="s">
        <v>31</v>
      </c>
      <c r="D66" s="100" t="s">
        <v>12</v>
      </c>
      <c r="E66" s="100" t="s">
        <v>206</v>
      </c>
      <c r="F66" s="100"/>
      <c r="G66" s="62">
        <f>SUM(G67:G69)</f>
        <v>119051.4</v>
      </c>
      <c r="H66" s="62">
        <f>SUM(H67:H69)</f>
        <v>118969</v>
      </c>
    </row>
    <row r="67" spans="1:8" ht="47.25" x14ac:dyDescent="0.25">
      <c r="A67" s="15" t="s">
        <v>48</v>
      </c>
      <c r="B67" s="10"/>
      <c r="C67" s="100" t="s">
        <v>31</v>
      </c>
      <c r="D67" s="100" t="s">
        <v>12</v>
      </c>
      <c r="E67" s="100" t="s">
        <v>206</v>
      </c>
      <c r="F67" s="100" t="s">
        <v>86</v>
      </c>
      <c r="G67" s="62">
        <v>119044.9</v>
      </c>
      <c r="H67" s="62">
        <v>118963</v>
      </c>
    </row>
    <row r="68" spans="1:8" ht="29.25" customHeight="1" x14ac:dyDescent="0.25">
      <c r="A68" s="69" t="s">
        <v>49</v>
      </c>
      <c r="B68" s="10"/>
      <c r="C68" s="100" t="s">
        <v>31</v>
      </c>
      <c r="D68" s="100" t="s">
        <v>12</v>
      </c>
      <c r="E68" s="100" t="s">
        <v>206</v>
      </c>
      <c r="F68" s="100" t="s">
        <v>88</v>
      </c>
      <c r="G68" s="62">
        <v>6.5</v>
      </c>
      <c r="H68" s="62">
        <v>6</v>
      </c>
    </row>
    <row r="69" spans="1:8" hidden="1" x14ac:dyDescent="0.25">
      <c r="A69" s="69" t="s">
        <v>39</v>
      </c>
      <c r="B69" s="10"/>
      <c r="C69" s="100" t="s">
        <v>31</v>
      </c>
      <c r="D69" s="100" t="s">
        <v>12</v>
      </c>
      <c r="E69" s="100" t="s">
        <v>206</v>
      </c>
      <c r="F69" s="100" t="s">
        <v>96</v>
      </c>
      <c r="G69" s="62">
        <v>0</v>
      </c>
      <c r="H69" s="62">
        <v>0</v>
      </c>
    </row>
    <row r="70" spans="1:8" ht="31.5" x14ac:dyDescent="0.25">
      <c r="A70" s="69" t="s">
        <v>603</v>
      </c>
      <c r="B70" s="10"/>
      <c r="C70" s="100" t="s">
        <v>31</v>
      </c>
      <c r="D70" s="100" t="s">
        <v>12</v>
      </c>
      <c r="E70" s="100" t="s">
        <v>218</v>
      </c>
      <c r="F70" s="100"/>
      <c r="G70" s="62">
        <f>SUM(G71)</f>
        <v>1505.8</v>
      </c>
      <c r="H70" s="62">
        <f>SUM(H71)</f>
        <v>1505.8</v>
      </c>
    </row>
    <row r="71" spans="1:8" ht="31.5" x14ac:dyDescent="0.25">
      <c r="A71" s="69" t="s">
        <v>528</v>
      </c>
      <c r="B71" s="10"/>
      <c r="C71" s="100" t="s">
        <v>31</v>
      </c>
      <c r="D71" s="100" t="s">
        <v>12</v>
      </c>
      <c r="E71" s="100" t="s">
        <v>538</v>
      </c>
      <c r="F71" s="100"/>
      <c r="G71" s="62">
        <f>SUM(G72:G73)</f>
        <v>1505.8</v>
      </c>
      <c r="H71" s="62">
        <f>SUM(H72:H73)</f>
        <v>1505.8</v>
      </c>
    </row>
    <row r="72" spans="1:8" ht="47.25" x14ac:dyDescent="0.25">
      <c r="A72" s="15" t="s">
        <v>48</v>
      </c>
      <c r="B72" s="10"/>
      <c r="C72" s="100" t="s">
        <v>31</v>
      </c>
      <c r="D72" s="100" t="s">
        <v>12</v>
      </c>
      <c r="E72" s="100" t="s">
        <v>538</v>
      </c>
      <c r="F72" s="19">
        <v>100</v>
      </c>
      <c r="G72" s="62">
        <v>1505.8</v>
      </c>
      <c r="H72" s="62">
        <v>1505.8</v>
      </c>
    </row>
    <row r="73" spans="1:8" ht="31.5" hidden="1" x14ac:dyDescent="0.25">
      <c r="A73" s="69" t="s">
        <v>49</v>
      </c>
      <c r="B73" s="10"/>
      <c r="C73" s="100" t="s">
        <v>31</v>
      </c>
      <c r="D73" s="100" t="s">
        <v>12</v>
      </c>
      <c r="E73" s="100" t="s">
        <v>538</v>
      </c>
      <c r="F73" s="100" t="s">
        <v>88</v>
      </c>
      <c r="G73" s="62"/>
      <c r="H73" s="62"/>
    </row>
    <row r="74" spans="1:8" x14ac:dyDescent="0.25">
      <c r="A74" s="69" t="s">
        <v>187</v>
      </c>
      <c r="B74" s="10"/>
      <c r="C74" s="100" t="s">
        <v>31</v>
      </c>
      <c r="D74" s="100" t="s">
        <v>12</v>
      </c>
      <c r="E74" s="100" t="s">
        <v>188</v>
      </c>
      <c r="F74" s="100"/>
      <c r="G74" s="62">
        <f>SUM(G75)</f>
        <v>102.8</v>
      </c>
      <c r="H74" s="62">
        <f>SUM(H75)</f>
        <v>102.8</v>
      </c>
    </row>
    <row r="75" spans="1:8" ht="189.75" customHeight="1" x14ac:dyDescent="0.25">
      <c r="A75" s="69" t="s">
        <v>529</v>
      </c>
      <c r="B75" s="10"/>
      <c r="C75" s="100" t="s">
        <v>31</v>
      </c>
      <c r="D75" s="100" t="s">
        <v>12</v>
      </c>
      <c r="E75" s="100" t="s">
        <v>530</v>
      </c>
      <c r="F75" s="19"/>
      <c r="G75" s="62">
        <f>SUM(G76:G77)</f>
        <v>102.8</v>
      </c>
      <c r="H75" s="62">
        <f>SUM(H76:H77)</f>
        <v>102.8</v>
      </c>
    </row>
    <row r="76" spans="1:8" ht="47.25" x14ac:dyDescent="0.25">
      <c r="A76" s="15" t="s">
        <v>48</v>
      </c>
      <c r="B76" s="10"/>
      <c r="C76" s="100" t="s">
        <v>31</v>
      </c>
      <c r="D76" s="100" t="s">
        <v>12</v>
      </c>
      <c r="E76" s="100" t="s">
        <v>530</v>
      </c>
      <c r="F76" s="100" t="s">
        <v>86</v>
      </c>
      <c r="G76" s="62">
        <v>102.8</v>
      </c>
      <c r="H76" s="62">
        <v>102.8</v>
      </c>
    </row>
    <row r="77" spans="1:8" ht="27.75" hidden="1" customHeight="1" x14ac:dyDescent="0.25">
      <c r="A77" s="69" t="s">
        <v>49</v>
      </c>
      <c r="B77" s="10"/>
      <c r="C77" s="100" t="s">
        <v>31</v>
      </c>
      <c r="D77" s="100" t="s">
        <v>12</v>
      </c>
      <c r="E77" s="100" t="s">
        <v>207</v>
      </c>
      <c r="F77" s="100" t="s">
        <v>88</v>
      </c>
      <c r="G77" s="62"/>
      <c r="H77" s="62"/>
    </row>
    <row r="78" spans="1:8" ht="47.25" hidden="1" x14ac:dyDescent="0.25">
      <c r="A78" s="69" t="s">
        <v>351</v>
      </c>
      <c r="B78" s="70"/>
      <c r="C78" s="100" t="s">
        <v>31</v>
      </c>
      <c r="D78" s="100" t="s">
        <v>12</v>
      </c>
      <c r="E78" s="100" t="s">
        <v>352</v>
      </c>
      <c r="F78" s="19"/>
      <c r="G78" s="62">
        <f>SUM(G79:G80)</f>
        <v>0</v>
      </c>
      <c r="H78" s="62">
        <f>SUM(H79:H80)</f>
        <v>0</v>
      </c>
    </row>
    <row r="79" spans="1:8" ht="47.25" hidden="1" x14ac:dyDescent="0.25">
      <c r="A79" s="15" t="s">
        <v>48</v>
      </c>
      <c r="B79" s="70"/>
      <c r="C79" s="100" t="s">
        <v>31</v>
      </c>
      <c r="D79" s="100" t="s">
        <v>12</v>
      </c>
      <c r="E79" s="100" t="s">
        <v>352</v>
      </c>
      <c r="F79" s="100" t="s">
        <v>86</v>
      </c>
      <c r="G79" s="62"/>
      <c r="H79" s="62"/>
    </row>
    <row r="80" spans="1:8" ht="31.5" hidden="1" x14ac:dyDescent="0.25">
      <c r="A80" s="69" t="s">
        <v>49</v>
      </c>
      <c r="B80" s="70"/>
      <c r="C80" s="100" t="s">
        <v>31</v>
      </c>
      <c r="D80" s="100" t="s">
        <v>12</v>
      </c>
      <c r="E80" s="100" t="s">
        <v>352</v>
      </c>
      <c r="F80" s="100" t="s">
        <v>88</v>
      </c>
      <c r="G80" s="62"/>
      <c r="H80" s="62"/>
    </row>
    <row r="81" spans="1:8" x14ac:dyDescent="0.25">
      <c r="A81" s="69" t="s">
        <v>163</v>
      </c>
      <c r="B81" s="10"/>
      <c r="C81" s="100" t="s">
        <v>31</v>
      </c>
      <c r="D81" s="100" t="s">
        <v>164</v>
      </c>
      <c r="E81" s="100"/>
      <c r="F81" s="100"/>
      <c r="G81" s="62">
        <f t="shared" ref="G81:H83" si="2">SUM(G82)</f>
        <v>24.8</v>
      </c>
      <c r="H81" s="62">
        <f t="shared" si="2"/>
        <v>23.9</v>
      </c>
    </row>
    <row r="82" spans="1:8" x14ac:dyDescent="0.25">
      <c r="A82" s="69" t="s">
        <v>522</v>
      </c>
      <c r="B82" s="10"/>
      <c r="C82" s="100" t="s">
        <v>31</v>
      </c>
      <c r="D82" s="100" t="s">
        <v>164</v>
      </c>
      <c r="E82" s="100" t="s">
        <v>188</v>
      </c>
      <c r="F82" s="100"/>
      <c r="G82" s="62">
        <f t="shared" si="2"/>
        <v>24.8</v>
      </c>
      <c r="H82" s="62">
        <f t="shared" si="2"/>
        <v>23.9</v>
      </c>
    </row>
    <row r="83" spans="1:8" ht="47.25" x14ac:dyDescent="0.25">
      <c r="A83" s="69" t="s">
        <v>208</v>
      </c>
      <c r="B83" s="10"/>
      <c r="C83" s="100" t="s">
        <v>31</v>
      </c>
      <c r="D83" s="100" t="s">
        <v>164</v>
      </c>
      <c r="E83" s="100" t="s">
        <v>527</v>
      </c>
      <c r="F83" s="100"/>
      <c r="G83" s="62">
        <f t="shared" si="2"/>
        <v>24.8</v>
      </c>
      <c r="H83" s="62">
        <f t="shared" si="2"/>
        <v>23.9</v>
      </c>
    </row>
    <row r="84" spans="1:8" ht="31.5" x14ac:dyDescent="0.25">
      <c r="A84" s="69" t="s">
        <v>49</v>
      </c>
      <c r="B84" s="10"/>
      <c r="C84" s="100" t="s">
        <v>31</v>
      </c>
      <c r="D84" s="100" t="s">
        <v>164</v>
      </c>
      <c r="E84" s="100" t="s">
        <v>527</v>
      </c>
      <c r="F84" s="100" t="s">
        <v>88</v>
      </c>
      <c r="G84" s="62">
        <v>24.8</v>
      </c>
      <c r="H84" s="62">
        <v>23.9</v>
      </c>
    </row>
    <row r="85" spans="1:8" x14ac:dyDescent="0.25">
      <c r="A85" s="69" t="s">
        <v>595</v>
      </c>
      <c r="B85" s="10"/>
      <c r="C85" s="100" t="s">
        <v>31</v>
      </c>
      <c r="D85" s="100" t="s">
        <v>110</v>
      </c>
      <c r="E85" s="100"/>
      <c r="F85" s="100"/>
      <c r="G85" s="62">
        <f t="shared" ref="G85:H87" si="3">SUM(G86)</f>
        <v>4357.1000000000004</v>
      </c>
      <c r="H85" s="62">
        <f t="shared" si="3"/>
        <v>4357.1000000000004</v>
      </c>
    </row>
    <row r="86" spans="1:8" x14ac:dyDescent="0.25">
      <c r="A86" s="69" t="s">
        <v>187</v>
      </c>
      <c r="B86" s="10"/>
      <c r="C86" s="100" t="s">
        <v>31</v>
      </c>
      <c r="D86" s="100" t="s">
        <v>110</v>
      </c>
      <c r="E86" s="100" t="s">
        <v>188</v>
      </c>
      <c r="F86" s="100"/>
      <c r="G86" s="62">
        <f t="shared" si="3"/>
        <v>4357.1000000000004</v>
      </c>
      <c r="H86" s="62">
        <f t="shared" si="3"/>
        <v>4357.1000000000004</v>
      </c>
    </row>
    <row r="87" spans="1:8" ht="31.5" x14ac:dyDescent="0.25">
      <c r="A87" s="69" t="s">
        <v>95</v>
      </c>
      <c r="B87" s="10"/>
      <c r="C87" s="100" t="s">
        <v>31</v>
      </c>
      <c r="D87" s="100" t="s">
        <v>110</v>
      </c>
      <c r="E87" s="100" t="s">
        <v>105</v>
      </c>
      <c r="F87" s="100"/>
      <c r="G87" s="62">
        <f t="shared" si="3"/>
        <v>4357.1000000000004</v>
      </c>
      <c r="H87" s="62">
        <f t="shared" si="3"/>
        <v>4357.1000000000004</v>
      </c>
    </row>
    <row r="88" spans="1:8" x14ac:dyDescent="0.25">
      <c r="A88" s="69" t="s">
        <v>19</v>
      </c>
      <c r="B88" s="10"/>
      <c r="C88" s="100" t="s">
        <v>31</v>
      </c>
      <c r="D88" s="100" t="s">
        <v>110</v>
      </c>
      <c r="E88" s="100" t="s">
        <v>105</v>
      </c>
      <c r="F88" s="100" t="s">
        <v>93</v>
      </c>
      <c r="G88" s="62">
        <v>4357.1000000000004</v>
      </c>
      <c r="H88" s="62">
        <v>4357.1000000000004</v>
      </c>
    </row>
    <row r="89" spans="1:8" x14ac:dyDescent="0.25">
      <c r="A89" s="69" t="s">
        <v>90</v>
      </c>
      <c r="B89" s="10"/>
      <c r="C89" s="100" t="s">
        <v>31</v>
      </c>
      <c r="D89" s="100" t="s">
        <v>91</v>
      </c>
      <c r="E89" s="100"/>
      <c r="F89" s="19"/>
      <c r="G89" s="62">
        <f>SUM(G90+G93+G103+G126+G130+G133+G144)+G141+G112</f>
        <v>114240.1</v>
      </c>
      <c r="H89" s="62">
        <f>SUM(H90+H93+H103+H126+H130+H133+H144)+H141+H112</f>
        <v>105476.1</v>
      </c>
    </row>
    <row r="90" spans="1:8" ht="31.5" x14ac:dyDescent="0.25">
      <c r="A90" s="69" t="s">
        <v>820</v>
      </c>
      <c r="B90" s="10"/>
      <c r="C90" s="100" t="s">
        <v>31</v>
      </c>
      <c r="D90" s="100" t="s">
        <v>91</v>
      </c>
      <c r="E90" s="100" t="s">
        <v>210</v>
      </c>
      <c r="F90" s="19"/>
      <c r="G90" s="62">
        <f t="shared" ref="G90:H91" si="4">SUM(G91)</f>
        <v>137.19999999999999</v>
      </c>
      <c r="H90" s="62">
        <f t="shared" si="4"/>
        <v>137.19999999999999</v>
      </c>
    </row>
    <row r="91" spans="1:8" ht="25.5" customHeight="1" x14ac:dyDescent="0.25">
      <c r="A91" s="69" t="s">
        <v>95</v>
      </c>
      <c r="B91" s="10"/>
      <c r="C91" s="100" t="s">
        <v>31</v>
      </c>
      <c r="D91" s="100" t="s">
        <v>91</v>
      </c>
      <c r="E91" s="19" t="s">
        <v>648</v>
      </c>
      <c r="F91" s="19"/>
      <c r="G91" s="62">
        <f t="shared" si="4"/>
        <v>137.19999999999999</v>
      </c>
      <c r="H91" s="62">
        <f t="shared" si="4"/>
        <v>137.19999999999999</v>
      </c>
    </row>
    <row r="92" spans="1:8" ht="30.75" customHeight="1" x14ac:dyDescent="0.25">
      <c r="A92" s="69" t="s">
        <v>49</v>
      </c>
      <c r="B92" s="10"/>
      <c r="C92" s="100" t="s">
        <v>31</v>
      </c>
      <c r="D92" s="100" t="s">
        <v>91</v>
      </c>
      <c r="E92" s="19" t="s">
        <v>648</v>
      </c>
      <c r="F92" s="19">
        <v>200</v>
      </c>
      <c r="G92" s="62">
        <v>137.19999999999999</v>
      </c>
      <c r="H92" s="62">
        <v>137.19999999999999</v>
      </c>
    </row>
    <row r="93" spans="1:8" ht="31.5" x14ac:dyDescent="0.25">
      <c r="A93" s="69" t="s">
        <v>601</v>
      </c>
      <c r="B93" s="10"/>
      <c r="C93" s="100" t="s">
        <v>31</v>
      </c>
      <c r="D93" s="100" t="s">
        <v>91</v>
      </c>
      <c r="E93" s="19" t="s">
        <v>202</v>
      </c>
      <c r="F93" s="19"/>
      <c r="G93" s="62">
        <f>SUM(G94+G97+G99)</f>
        <v>26628.2</v>
      </c>
      <c r="H93" s="62">
        <f>SUM(H94+H97+H99)</f>
        <v>24661.699999999997</v>
      </c>
    </row>
    <row r="94" spans="1:8" x14ac:dyDescent="0.25">
      <c r="A94" s="69" t="s">
        <v>92</v>
      </c>
      <c r="B94" s="10"/>
      <c r="C94" s="100" t="s">
        <v>31</v>
      </c>
      <c r="D94" s="100" t="s">
        <v>91</v>
      </c>
      <c r="E94" s="19" t="s">
        <v>211</v>
      </c>
      <c r="F94" s="19"/>
      <c r="G94" s="62">
        <f>SUM(G95:G96)</f>
        <v>3800.1</v>
      </c>
      <c r="H94" s="62">
        <f>SUM(H95:H96)</f>
        <v>2782.4</v>
      </c>
    </row>
    <row r="95" spans="1:8" ht="31.5" x14ac:dyDescent="0.25">
      <c r="A95" s="69" t="s">
        <v>49</v>
      </c>
      <c r="B95" s="10"/>
      <c r="C95" s="100" t="s">
        <v>31</v>
      </c>
      <c r="D95" s="100" t="s">
        <v>91</v>
      </c>
      <c r="E95" s="19" t="s">
        <v>211</v>
      </c>
      <c r="F95" s="19">
        <v>200</v>
      </c>
      <c r="G95" s="62">
        <v>3718</v>
      </c>
      <c r="H95" s="62">
        <v>2700.3</v>
      </c>
    </row>
    <row r="96" spans="1:8" x14ac:dyDescent="0.25">
      <c r="A96" s="69" t="s">
        <v>19</v>
      </c>
      <c r="B96" s="10"/>
      <c r="C96" s="100" t="s">
        <v>31</v>
      </c>
      <c r="D96" s="100" t="s">
        <v>91</v>
      </c>
      <c r="E96" s="19" t="s">
        <v>211</v>
      </c>
      <c r="F96" s="19">
        <v>800</v>
      </c>
      <c r="G96" s="62">
        <v>82.1</v>
      </c>
      <c r="H96" s="62">
        <v>82.1</v>
      </c>
    </row>
    <row r="97" spans="1:8" ht="31.5" x14ac:dyDescent="0.25">
      <c r="A97" s="69" t="s">
        <v>94</v>
      </c>
      <c r="B97" s="10"/>
      <c r="C97" s="100" t="s">
        <v>31</v>
      </c>
      <c r="D97" s="100" t="s">
        <v>91</v>
      </c>
      <c r="E97" s="19" t="s">
        <v>212</v>
      </c>
      <c r="F97" s="19"/>
      <c r="G97" s="62">
        <f>SUM(G98)</f>
        <v>11458.1</v>
      </c>
      <c r="H97" s="62">
        <f>SUM(H98)</f>
        <v>10767.1</v>
      </c>
    </row>
    <row r="98" spans="1:8" ht="31.5" x14ac:dyDescent="0.25">
      <c r="A98" s="69" t="s">
        <v>49</v>
      </c>
      <c r="B98" s="10"/>
      <c r="C98" s="100" t="s">
        <v>31</v>
      </c>
      <c r="D98" s="100" t="s">
        <v>91</v>
      </c>
      <c r="E98" s="19" t="s">
        <v>212</v>
      </c>
      <c r="F98" s="19">
        <v>200</v>
      </c>
      <c r="G98" s="62">
        <v>11458.1</v>
      </c>
      <c r="H98" s="62">
        <v>10767.1</v>
      </c>
    </row>
    <row r="99" spans="1:8" ht="31.5" x14ac:dyDescent="0.25">
      <c r="A99" s="69" t="s">
        <v>95</v>
      </c>
      <c r="B99" s="10"/>
      <c r="C99" s="100" t="s">
        <v>31</v>
      </c>
      <c r="D99" s="100" t="s">
        <v>91</v>
      </c>
      <c r="E99" s="19" t="s">
        <v>213</v>
      </c>
      <c r="F99" s="19"/>
      <c r="G99" s="62">
        <f>SUM(G100:G102)</f>
        <v>11370</v>
      </c>
      <c r="H99" s="62">
        <f>SUM(H100:H102)</f>
        <v>11112.199999999999</v>
      </c>
    </row>
    <row r="100" spans="1:8" ht="33" customHeight="1" x14ac:dyDescent="0.25">
      <c r="A100" s="69" t="s">
        <v>49</v>
      </c>
      <c r="B100" s="10"/>
      <c r="C100" s="100" t="s">
        <v>31</v>
      </c>
      <c r="D100" s="100" t="s">
        <v>91</v>
      </c>
      <c r="E100" s="19" t="s">
        <v>213</v>
      </c>
      <c r="F100" s="19">
        <v>200</v>
      </c>
      <c r="G100" s="62">
        <v>8678.6</v>
      </c>
      <c r="H100" s="62">
        <v>8430.7999999999993</v>
      </c>
    </row>
    <row r="101" spans="1:8" x14ac:dyDescent="0.25">
      <c r="A101" s="69" t="s">
        <v>39</v>
      </c>
      <c r="B101" s="10"/>
      <c r="C101" s="100" t="s">
        <v>31</v>
      </c>
      <c r="D101" s="100" t="s">
        <v>91</v>
      </c>
      <c r="E101" s="19" t="s">
        <v>213</v>
      </c>
      <c r="F101" s="19">
        <v>300</v>
      </c>
      <c r="G101" s="62">
        <v>650.4</v>
      </c>
      <c r="H101" s="62">
        <v>640.4</v>
      </c>
    </row>
    <row r="102" spans="1:8" x14ac:dyDescent="0.25">
      <c r="A102" s="69" t="s">
        <v>19</v>
      </c>
      <c r="B102" s="10"/>
      <c r="C102" s="100" t="s">
        <v>31</v>
      </c>
      <c r="D102" s="100" t="s">
        <v>91</v>
      </c>
      <c r="E102" s="19" t="s">
        <v>213</v>
      </c>
      <c r="F102" s="19">
        <v>800</v>
      </c>
      <c r="G102" s="62">
        <v>2041</v>
      </c>
      <c r="H102" s="62">
        <v>2041</v>
      </c>
    </row>
    <row r="103" spans="1:8" ht="31.5" x14ac:dyDescent="0.25">
      <c r="A103" s="69" t="s">
        <v>605</v>
      </c>
      <c r="B103" s="10"/>
      <c r="C103" s="100" t="s">
        <v>31</v>
      </c>
      <c r="D103" s="100" t="s">
        <v>91</v>
      </c>
      <c r="E103" s="19" t="s">
        <v>214</v>
      </c>
      <c r="F103" s="19"/>
      <c r="G103" s="62">
        <f>SUM(G104)+G108</f>
        <v>22649</v>
      </c>
      <c r="H103" s="62">
        <f>SUM(H104)+H108</f>
        <v>20116</v>
      </c>
    </row>
    <row r="104" spans="1:8" ht="47.25" x14ac:dyDescent="0.25">
      <c r="A104" s="69" t="s">
        <v>606</v>
      </c>
      <c r="B104" s="10"/>
      <c r="C104" s="100" t="s">
        <v>31</v>
      </c>
      <c r="D104" s="100" t="s">
        <v>91</v>
      </c>
      <c r="E104" s="19" t="s">
        <v>215</v>
      </c>
      <c r="F104" s="19"/>
      <c r="G104" s="62">
        <f>SUM(G105)</f>
        <v>22564.3</v>
      </c>
      <c r="H104" s="62">
        <f>SUM(H105)</f>
        <v>20031.3</v>
      </c>
    </row>
    <row r="105" spans="1:8" ht="31.5" x14ac:dyDescent="0.25">
      <c r="A105" s="69" t="s">
        <v>471</v>
      </c>
      <c r="B105" s="10"/>
      <c r="C105" s="100" t="s">
        <v>31</v>
      </c>
      <c r="D105" s="100" t="s">
        <v>91</v>
      </c>
      <c r="E105" s="19" t="s">
        <v>216</v>
      </c>
      <c r="F105" s="19"/>
      <c r="G105" s="62">
        <f>SUM(G106:G107)</f>
        <v>22564.3</v>
      </c>
      <c r="H105" s="62">
        <f>SUM(H106:H107)</f>
        <v>20031.3</v>
      </c>
    </row>
    <row r="106" spans="1:8" ht="31.5" x14ac:dyDescent="0.25">
      <c r="A106" s="69" t="s">
        <v>49</v>
      </c>
      <c r="B106" s="10"/>
      <c r="C106" s="100" t="s">
        <v>31</v>
      </c>
      <c r="D106" s="100" t="s">
        <v>91</v>
      </c>
      <c r="E106" s="19" t="s">
        <v>216</v>
      </c>
      <c r="F106" s="19">
        <v>200</v>
      </c>
      <c r="G106" s="62">
        <v>22544.3</v>
      </c>
      <c r="H106" s="62">
        <v>20031.3</v>
      </c>
    </row>
    <row r="107" spans="1:8" x14ac:dyDescent="0.25">
      <c r="A107" s="69" t="s">
        <v>19</v>
      </c>
      <c r="B107" s="10"/>
      <c r="C107" s="100" t="s">
        <v>31</v>
      </c>
      <c r="D107" s="100" t="s">
        <v>91</v>
      </c>
      <c r="E107" s="19" t="s">
        <v>216</v>
      </c>
      <c r="F107" s="19">
        <v>800</v>
      </c>
      <c r="G107" s="62">
        <v>20</v>
      </c>
      <c r="H107" s="62">
        <v>0</v>
      </c>
    </row>
    <row r="108" spans="1:8" ht="31.5" x14ac:dyDescent="0.25">
      <c r="A108" s="69" t="s">
        <v>607</v>
      </c>
      <c r="B108" s="10"/>
      <c r="C108" s="100" t="s">
        <v>31</v>
      </c>
      <c r="D108" s="100" t="s">
        <v>91</v>
      </c>
      <c r="E108" s="19" t="s">
        <v>228</v>
      </c>
      <c r="F108" s="19"/>
      <c r="G108" s="62">
        <f>SUM(G109)</f>
        <v>84.7</v>
      </c>
      <c r="H108" s="62">
        <f>SUM(H109)</f>
        <v>84.7</v>
      </c>
    </row>
    <row r="109" spans="1:8" ht="45" customHeight="1" x14ac:dyDescent="0.25">
      <c r="A109" s="69" t="s">
        <v>471</v>
      </c>
      <c r="B109" s="10"/>
      <c r="C109" s="100" t="s">
        <v>31</v>
      </c>
      <c r="D109" s="100" t="s">
        <v>91</v>
      </c>
      <c r="E109" s="19" t="s">
        <v>628</v>
      </c>
      <c r="F109" s="19"/>
      <c r="G109" s="62">
        <f>SUM(G110:G111)</f>
        <v>84.7</v>
      </c>
      <c r="H109" s="62">
        <f>SUM(H110:H111)</f>
        <v>84.7</v>
      </c>
    </row>
    <row r="110" spans="1:8" ht="28.5" customHeight="1" x14ac:dyDescent="0.25">
      <c r="A110" s="69" t="s">
        <v>49</v>
      </c>
      <c r="B110" s="10"/>
      <c r="C110" s="100" t="s">
        <v>31</v>
      </c>
      <c r="D110" s="100" t="s">
        <v>91</v>
      </c>
      <c r="E110" s="19" t="s">
        <v>628</v>
      </c>
      <c r="F110" s="19">
        <v>200</v>
      </c>
      <c r="G110" s="62">
        <v>84.7</v>
      </c>
      <c r="H110" s="62">
        <v>84.7</v>
      </c>
    </row>
    <row r="111" spans="1:8" x14ac:dyDescent="0.25">
      <c r="A111" s="69" t="s">
        <v>19</v>
      </c>
      <c r="B111" s="10"/>
      <c r="C111" s="100" t="s">
        <v>31</v>
      </c>
      <c r="D111" s="100" t="s">
        <v>91</v>
      </c>
      <c r="E111" s="19" t="s">
        <v>628</v>
      </c>
      <c r="F111" s="19">
        <v>800</v>
      </c>
      <c r="G111" s="62">
        <v>0</v>
      </c>
      <c r="H111" s="62"/>
    </row>
    <row r="112" spans="1:8" ht="63" x14ac:dyDescent="0.25">
      <c r="A112" s="69" t="s">
        <v>639</v>
      </c>
      <c r="B112" s="10"/>
      <c r="C112" s="100" t="s">
        <v>31</v>
      </c>
      <c r="D112" s="100" t="s">
        <v>91</v>
      </c>
      <c r="E112" s="19" t="s">
        <v>22</v>
      </c>
      <c r="F112" s="19"/>
      <c r="G112" s="62">
        <f>SUM(G113)+G119+G116</f>
        <v>34158.200000000004</v>
      </c>
      <c r="H112" s="62">
        <f t="shared" ref="H112" si="5">SUM(H113)+H119+H116</f>
        <v>33387.200000000004</v>
      </c>
    </row>
    <row r="113" spans="1:8" ht="14.25" customHeight="1" x14ac:dyDescent="0.25">
      <c r="A113" s="69" t="s">
        <v>23</v>
      </c>
      <c r="B113" s="10"/>
      <c r="C113" s="100" t="s">
        <v>31</v>
      </c>
      <c r="D113" s="100" t="s">
        <v>91</v>
      </c>
      <c r="E113" s="19" t="s">
        <v>24</v>
      </c>
      <c r="F113" s="19"/>
      <c r="G113" s="62">
        <f>G114</f>
        <v>31473.9</v>
      </c>
      <c r="H113" s="62">
        <f>H114</f>
        <v>31473.9</v>
      </c>
    </row>
    <row r="114" spans="1:8" ht="31.5" x14ac:dyDescent="0.25">
      <c r="A114" s="69" t="s">
        <v>25</v>
      </c>
      <c r="B114" s="10"/>
      <c r="C114" s="100" t="s">
        <v>31</v>
      </c>
      <c r="D114" s="100" t="s">
        <v>91</v>
      </c>
      <c r="E114" s="19" t="s">
        <v>26</v>
      </c>
      <c r="F114" s="19"/>
      <c r="G114" s="62">
        <f>SUM(G115)</f>
        <v>31473.9</v>
      </c>
      <c r="H114" s="62">
        <f>SUM(H115)</f>
        <v>31473.9</v>
      </c>
    </row>
    <row r="115" spans="1:8" ht="35.25" customHeight="1" x14ac:dyDescent="0.25">
      <c r="A115" s="69" t="s">
        <v>222</v>
      </c>
      <c r="B115" s="10"/>
      <c r="C115" s="100" t="s">
        <v>31</v>
      </c>
      <c r="D115" s="100" t="s">
        <v>91</v>
      </c>
      <c r="E115" s="19" t="s">
        <v>26</v>
      </c>
      <c r="F115" s="19">
        <v>600</v>
      </c>
      <c r="G115" s="62">
        <v>31473.9</v>
      </c>
      <c r="H115" s="62">
        <v>31473.9</v>
      </c>
    </row>
    <row r="116" spans="1:8" ht="35.25" customHeight="1" x14ac:dyDescent="0.25">
      <c r="A116" s="69" t="s">
        <v>256</v>
      </c>
      <c r="B116" s="10"/>
      <c r="C116" s="100" t="s">
        <v>31</v>
      </c>
      <c r="D116" s="100" t="s">
        <v>91</v>
      </c>
      <c r="E116" s="19" t="s">
        <v>912</v>
      </c>
      <c r="F116" s="19"/>
      <c r="G116" s="62">
        <f>SUM(G117)</f>
        <v>69.3</v>
      </c>
      <c r="H116" s="62">
        <f t="shared" ref="H116" si="6">SUM(H117)</f>
        <v>69.3</v>
      </c>
    </row>
    <row r="117" spans="1:8" ht="35.25" customHeight="1" x14ac:dyDescent="0.25">
      <c r="A117" s="69" t="s">
        <v>25</v>
      </c>
      <c r="B117" s="10"/>
      <c r="C117" s="100" t="s">
        <v>31</v>
      </c>
      <c r="D117" s="100" t="s">
        <v>91</v>
      </c>
      <c r="E117" s="19" t="s">
        <v>913</v>
      </c>
      <c r="F117" s="19"/>
      <c r="G117" s="62">
        <f>SUM(G118)</f>
        <v>69.3</v>
      </c>
      <c r="H117" s="62">
        <f>SUM(H118)</f>
        <v>69.3</v>
      </c>
    </row>
    <row r="118" spans="1:8" ht="35.25" customHeight="1" x14ac:dyDescent="0.25">
      <c r="A118" s="69" t="s">
        <v>222</v>
      </c>
      <c r="B118" s="10"/>
      <c r="C118" s="100" t="s">
        <v>31</v>
      </c>
      <c r="D118" s="100" t="s">
        <v>91</v>
      </c>
      <c r="E118" s="19" t="s">
        <v>913</v>
      </c>
      <c r="F118" s="19">
        <v>600</v>
      </c>
      <c r="G118" s="62">
        <v>69.3</v>
      </c>
      <c r="H118" s="62">
        <v>69.3</v>
      </c>
    </row>
    <row r="119" spans="1:8" ht="35.25" customHeight="1" x14ac:dyDescent="0.25">
      <c r="A119" s="69" t="s">
        <v>257</v>
      </c>
      <c r="B119" s="10"/>
      <c r="C119" s="100" t="s">
        <v>31</v>
      </c>
      <c r="D119" s="100" t="s">
        <v>91</v>
      </c>
      <c r="E119" s="19" t="s">
        <v>833</v>
      </c>
      <c r="F119" s="19"/>
      <c r="G119" s="62">
        <f>SUM(G120)+G124+G122</f>
        <v>2615</v>
      </c>
      <c r="H119" s="62">
        <f t="shared" ref="H119" si="7">SUM(H120)+H124+H122</f>
        <v>1844</v>
      </c>
    </row>
    <row r="120" spans="1:8" ht="35.25" customHeight="1" x14ac:dyDescent="0.25">
      <c r="A120" s="69" t="s">
        <v>834</v>
      </c>
      <c r="B120" s="10"/>
      <c r="C120" s="100" t="s">
        <v>31</v>
      </c>
      <c r="D120" s="100" t="s">
        <v>91</v>
      </c>
      <c r="E120" s="19" t="s">
        <v>847</v>
      </c>
      <c r="F120" s="19"/>
      <c r="G120" s="62">
        <f>SUM(G121)</f>
        <v>2200</v>
      </c>
      <c r="H120" s="62">
        <f t="shared" ref="H120" si="8">SUM(H121)</f>
        <v>1484.1</v>
      </c>
    </row>
    <row r="121" spans="1:8" ht="35.25" customHeight="1" x14ac:dyDescent="0.25">
      <c r="A121" s="69" t="s">
        <v>222</v>
      </c>
      <c r="B121" s="10"/>
      <c r="C121" s="100" t="s">
        <v>31</v>
      </c>
      <c r="D121" s="100" t="s">
        <v>91</v>
      </c>
      <c r="E121" s="19" t="s">
        <v>847</v>
      </c>
      <c r="F121" s="19">
        <v>600</v>
      </c>
      <c r="G121" s="62">
        <v>2200</v>
      </c>
      <c r="H121" s="62">
        <v>1484.1</v>
      </c>
    </row>
    <row r="122" spans="1:8" ht="35.25" customHeight="1" x14ac:dyDescent="0.25">
      <c r="A122" s="69" t="s">
        <v>25</v>
      </c>
      <c r="B122" s="10"/>
      <c r="C122" s="100" t="s">
        <v>31</v>
      </c>
      <c r="D122" s="100" t="s">
        <v>91</v>
      </c>
      <c r="E122" s="19" t="s">
        <v>416</v>
      </c>
      <c r="F122" s="19"/>
      <c r="G122" s="62">
        <f>SUM(G123)</f>
        <v>195</v>
      </c>
      <c r="H122" s="62">
        <f t="shared" ref="H122" si="9">SUM(H123)</f>
        <v>195</v>
      </c>
    </row>
    <row r="123" spans="1:8" ht="35.25" customHeight="1" x14ac:dyDescent="0.25">
      <c r="A123" s="69" t="s">
        <v>222</v>
      </c>
      <c r="B123" s="10"/>
      <c r="C123" s="100" t="s">
        <v>31</v>
      </c>
      <c r="D123" s="100" t="s">
        <v>91</v>
      </c>
      <c r="E123" s="19" t="s">
        <v>416</v>
      </c>
      <c r="F123" s="19">
        <v>600</v>
      </c>
      <c r="G123" s="62">
        <v>195</v>
      </c>
      <c r="H123" s="62">
        <v>195</v>
      </c>
    </row>
    <row r="124" spans="1:8" ht="35.25" customHeight="1" x14ac:dyDescent="0.25">
      <c r="A124" s="69" t="s">
        <v>840</v>
      </c>
      <c r="B124" s="10"/>
      <c r="C124" s="100" t="s">
        <v>31</v>
      </c>
      <c r="D124" s="100" t="s">
        <v>91</v>
      </c>
      <c r="E124" s="19" t="s">
        <v>839</v>
      </c>
      <c r="F124" s="19"/>
      <c r="G124" s="62">
        <f t="shared" ref="G124:H124" si="10">SUM(G125)</f>
        <v>220</v>
      </c>
      <c r="H124" s="62">
        <f t="shared" si="10"/>
        <v>164.9</v>
      </c>
    </row>
    <row r="125" spans="1:8" ht="35.25" customHeight="1" x14ac:dyDescent="0.25">
      <c r="A125" s="69" t="s">
        <v>222</v>
      </c>
      <c r="B125" s="10"/>
      <c r="C125" s="100" t="s">
        <v>31</v>
      </c>
      <c r="D125" s="100" t="s">
        <v>91</v>
      </c>
      <c r="E125" s="19" t="s">
        <v>839</v>
      </c>
      <c r="F125" s="19">
        <v>600</v>
      </c>
      <c r="G125" s="62">
        <v>220</v>
      </c>
      <c r="H125" s="62">
        <v>164.9</v>
      </c>
    </row>
    <row r="126" spans="1:8" ht="39.75" customHeight="1" x14ac:dyDescent="0.25">
      <c r="A126" s="69" t="s">
        <v>821</v>
      </c>
      <c r="B126" s="10"/>
      <c r="C126" s="100" t="s">
        <v>31</v>
      </c>
      <c r="D126" s="100" t="s">
        <v>91</v>
      </c>
      <c r="E126" s="19" t="s">
        <v>218</v>
      </c>
      <c r="F126" s="19"/>
      <c r="G126" s="62">
        <f>SUM(G127)</f>
        <v>980.7</v>
      </c>
      <c r="H126" s="62">
        <f>SUM(H127)</f>
        <v>980.7</v>
      </c>
    </row>
    <row r="127" spans="1:8" ht="42.75" customHeight="1" x14ac:dyDescent="0.25">
      <c r="A127" s="69" t="s">
        <v>95</v>
      </c>
      <c r="B127" s="10"/>
      <c r="C127" s="100" t="s">
        <v>31</v>
      </c>
      <c r="D127" s="100" t="s">
        <v>91</v>
      </c>
      <c r="E127" s="19" t="s">
        <v>540</v>
      </c>
      <c r="F127" s="19"/>
      <c r="G127" s="62">
        <f>SUM(G128:G129)</f>
        <v>980.7</v>
      </c>
      <c r="H127" s="62">
        <f>SUM(H128:H129)</f>
        <v>980.7</v>
      </c>
    </row>
    <row r="128" spans="1:8" ht="31.5" x14ac:dyDescent="0.25">
      <c r="A128" s="69" t="s">
        <v>49</v>
      </c>
      <c r="B128" s="10"/>
      <c r="C128" s="100" t="s">
        <v>31</v>
      </c>
      <c r="D128" s="100" t="s">
        <v>91</v>
      </c>
      <c r="E128" s="19" t="s">
        <v>540</v>
      </c>
      <c r="F128" s="19">
        <v>200</v>
      </c>
      <c r="G128" s="62">
        <v>830.7</v>
      </c>
      <c r="H128" s="62">
        <v>830.7</v>
      </c>
    </row>
    <row r="129" spans="1:8" x14ac:dyDescent="0.25">
      <c r="A129" s="69" t="s">
        <v>39</v>
      </c>
      <c r="B129" s="10"/>
      <c r="C129" s="100" t="s">
        <v>31</v>
      </c>
      <c r="D129" s="100" t="s">
        <v>91</v>
      </c>
      <c r="E129" s="19" t="s">
        <v>540</v>
      </c>
      <c r="F129" s="19">
        <v>300</v>
      </c>
      <c r="G129" s="62">
        <v>150</v>
      </c>
      <c r="H129" s="62">
        <v>150</v>
      </c>
    </row>
    <row r="130" spans="1:8" x14ac:dyDescent="0.25">
      <c r="A130" s="69" t="s">
        <v>608</v>
      </c>
      <c r="B130" s="10"/>
      <c r="C130" s="100" t="s">
        <v>31</v>
      </c>
      <c r="D130" s="100" t="s">
        <v>91</v>
      </c>
      <c r="E130" s="19" t="s">
        <v>219</v>
      </c>
      <c r="F130" s="19"/>
      <c r="G130" s="62">
        <f t="shared" ref="G130:H131" si="11">SUM(G131)</f>
        <v>584.79999999999995</v>
      </c>
      <c r="H130" s="62">
        <f t="shared" si="11"/>
        <v>584.79999999999995</v>
      </c>
    </row>
    <row r="131" spans="1:8" x14ac:dyDescent="0.25">
      <c r="A131" s="15" t="s">
        <v>32</v>
      </c>
      <c r="B131" s="10"/>
      <c r="C131" s="100" t="s">
        <v>31</v>
      </c>
      <c r="D131" s="100" t="s">
        <v>91</v>
      </c>
      <c r="E131" s="19" t="s">
        <v>649</v>
      </c>
      <c r="F131" s="19"/>
      <c r="G131" s="62">
        <f t="shared" si="11"/>
        <v>584.79999999999995</v>
      </c>
      <c r="H131" s="62">
        <f t="shared" si="11"/>
        <v>584.79999999999995</v>
      </c>
    </row>
    <row r="132" spans="1:8" ht="31.5" x14ac:dyDescent="0.25">
      <c r="A132" s="69" t="s">
        <v>49</v>
      </c>
      <c r="B132" s="10"/>
      <c r="C132" s="100" t="s">
        <v>31</v>
      </c>
      <c r="D132" s="100" t="s">
        <v>91</v>
      </c>
      <c r="E132" s="19" t="s">
        <v>219</v>
      </c>
      <c r="F132" s="19">
        <v>200</v>
      </c>
      <c r="G132" s="62">
        <v>584.79999999999995</v>
      </c>
      <c r="H132" s="62">
        <v>584.79999999999995</v>
      </c>
    </row>
    <row r="133" spans="1:8" ht="31.5" x14ac:dyDescent="0.25">
      <c r="A133" s="69" t="s">
        <v>609</v>
      </c>
      <c r="B133" s="10"/>
      <c r="C133" s="100" t="s">
        <v>31</v>
      </c>
      <c r="D133" s="100" t="s">
        <v>91</v>
      </c>
      <c r="E133" s="19" t="s">
        <v>220</v>
      </c>
      <c r="F133" s="19"/>
      <c r="G133" s="62">
        <f>SUM(G134)+G136</f>
        <v>4978.3999999999996</v>
      </c>
      <c r="H133" s="62">
        <f>SUM(H134)+H136</f>
        <v>4978.3999999999996</v>
      </c>
    </row>
    <row r="134" spans="1:8" ht="31.5" x14ac:dyDescent="0.25">
      <c r="A134" s="69" t="s">
        <v>353</v>
      </c>
      <c r="B134" s="10"/>
      <c r="C134" s="100" t="s">
        <v>31</v>
      </c>
      <c r="D134" s="100" t="s">
        <v>91</v>
      </c>
      <c r="E134" s="19" t="s">
        <v>532</v>
      </c>
      <c r="F134" s="19"/>
      <c r="G134" s="62">
        <f>SUM(G135)</f>
        <v>234.7</v>
      </c>
      <c r="H134" s="62">
        <f>SUM(H135)</f>
        <v>234.7</v>
      </c>
    </row>
    <row r="135" spans="1:8" ht="31.5" x14ac:dyDescent="0.25">
      <c r="A135" s="69" t="s">
        <v>222</v>
      </c>
      <c r="B135" s="10"/>
      <c r="C135" s="100" t="s">
        <v>31</v>
      </c>
      <c r="D135" s="100" t="s">
        <v>91</v>
      </c>
      <c r="E135" s="19" t="s">
        <v>532</v>
      </c>
      <c r="F135" s="19">
        <v>600</v>
      </c>
      <c r="G135" s="62">
        <v>234.7</v>
      </c>
      <c r="H135" s="62">
        <v>234.7</v>
      </c>
    </row>
    <row r="136" spans="1:8" ht="47.25" x14ac:dyDescent="0.25">
      <c r="A136" s="69" t="s">
        <v>23</v>
      </c>
      <c r="B136" s="10"/>
      <c r="C136" s="100" t="s">
        <v>31</v>
      </c>
      <c r="D136" s="100" t="s">
        <v>91</v>
      </c>
      <c r="E136" s="19" t="s">
        <v>221</v>
      </c>
      <c r="F136" s="19"/>
      <c r="G136" s="62">
        <f>SUM(G137)</f>
        <v>4743.7</v>
      </c>
      <c r="H136" s="62">
        <f>SUM(H137)</f>
        <v>4743.7</v>
      </c>
    </row>
    <row r="137" spans="1:8" ht="31.5" x14ac:dyDescent="0.25">
      <c r="A137" s="69" t="s">
        <v>222</v>
      </c>
      <c r="B137" s="10"/>
      <c r="C137" s="100" t="s">
        <v>31</v>
      </c>
      <c r="D137" s="100" t="s">
        <v>91</v>
      </c>
      <c r="E137" s="19" t="s">
        <v>221</v>
      </c>
      <c r="F137" s="19">
        <v>600</v>
      </c>
      <c r="G137" s="62">
        <f>4706+37.7</f>
        <v>4743.7</v>
      </c>
      <c r="H137" s="62">
        <v>4743.7</v>
      </c>
    </row>
    <row r="138" spans="1:8" hidden="1" x14ac:dyDescent="0.25">
      <c r="A138" s="69" t="s">
        <v>148</v>
      </c>
      <c r="B138" s="10"/>
      <c r="C138" s="100" t="s">
        <v>31</v>
      </c>
      <c r="D138" s="100" t="s">
        <v>91</v>
      </c>
      <c r="E138" s="19" t="s">
        <v>438</v>
      </c>
      <c r="F138" s="19"/>
      <c r="G138" s="62">
        <f t="shared" ref="G138:H139" si="12">SUM(G139)</f>
        <v>0</v>
      </c>
      <c r="H138" s="62">
        <f t="shared" si="12"/>
        <v>0</v>
      </c>
    </row>
    <row r="139" spans="1:8" hidden="1" x14ac:dyDescent="0.25">
      <c r="A139" s="69" t="s">
        <v>408</v>
      </c>
      <c r="B139" s="10"/>
      <c r="C139" s="100" t="s">
        <v>31</v>
      </c>
      <c r="D139" s="100" t="s">
        <v>91</v>
      </c>
      <c r="E139" s="19" t="s">
        <v>439</v>
      </c>
      <c r="F139" s="19"/>
      <c r="G139" s="62">
        <f t="shared" si="12"/>
        <v>0</v>
      </c>
      <c r="H139" s="62">
        <f t="shared" si="12"/>
        <v>0</v>
      </c>
    </row>
    <row r="140" spans="1:8" ht="31.5" hidden="1" x14ac:dyDescent="0.25">
      <c r="A140" s="69" t="s">
        <v>222</v>
      </c>
      <c r="B140" s="10"/>
      <c r="C140" s="100" t="s">
        <v>31</v>
      </c>
      <c r="D140" s="100" t="s">
        <v>91</v>
      </c>
      <c r="E140" s="19" t="s">
        <v>439</v>
      </c>
      <c r="F140" s="19">
        <v>600</v>
      </c>
      <c r="G140" s="62"/>
      <c r="H140" s="62"/>
    </row>
    <row r="141" spans="1:8" ht="31.5" x14ac:dyDescent="0.25">
      <c r="A141" s="15" t="s">
        <v>680</v>
      </c>
      <c r="B141" s="10"/>
      <c r="C141" s="100" t="s">
        <v>31</v>
      </c>
      <c r="D141" s="100" t="s">
        <v>91</v>
      </c>
      <c r="E141" s="19" t="s">
        <v>678</v>
      </c>
      <c r="F141" s="19"/>
      <c r="G141" s="62">
        <f t="shared" ref="G141:H142" si="13">SUM(G142)</f>
        <v>9646.5</v>
      </c>
      <c r="H141" s="62">
        <f t="shared" si="13"/>
        <v>9593.9</v>
      </c>
    </row>
    <row r="142" spans="1:8" ht="31.5" x14ac:dyDescent="0.25">
      <c r="A142" s="69" t="s">
        <v>95</v>
      </c>
      <c r="B142" s="10"/>
      <c r="C142" s="100" t="s">
        <v>31</v>
      </c>
      <c r="D142" s="100" t="s">
        <v>91</v>
      </c>
      <c r="E142" s="19" t="s">
        <v>679</v>
      </c>
      <c r="F142" s="19"/>
      <c r="G142" s="62">
        <f t="shared" si="13"/>
        <v>9646.5</v>
      </c>
      <c r="H142" s="62">
        <f t="shared" si="13"/>
        <v>9593.9</v>
      </c>
    </row>
    <row r="143" spans="1:8" ht="31.5" x14ac:dyDescent="0.25">
      <c r="A143" s="15" t="s">
        <v>49</v>
      </c>
      <c r="B143" s="10"/>
      <c r="C143" s="100" t="s">
        <v>31</v>
      </c>
      <c r="D143" s="100" t="s">
        <v>91</v>
      </c>
      <c r="E143" s="19" t="s">
        <v>679</v>
      </c>
      <c r="F143" s="19">
        <v>200</v>
      </c>
      <c r="G143" s="62">
        <v>9646.5</v>
      </c>
      <c r="H143" s="62">
        <v>9593.9</v>
      </c>
    </row>
    <row r="144" spans="1:8" x14ac:dyDescent="0.25">
      <c r="A144" s="69" t="s">
        <v>187</v>
      </c>
      <c r="B144" s="10"/>
      <c r="C144" s="100" t="s">
        <v>31</v>
      </c>
      <c r="D144" s="100" t="s">
        <v>91</v>
      </c>
      <c r="E144" s="19" t="s">
        <v>188</v>
      </c>
      <c r="F144" s="19"/>
      <c r="G144" s="62">
        <f t="shared" ref="G144:H144" si="14">G145</f>
        <v>14477.1</v>
      </c>
      <c r="H144" s="62">
        <f t="shared" si="14"/>
        <v>11036.2</v>
      </c>
    </row>
    <row r="145" spans="1:8" ht="31.5" x14ac:dyDescent="0.25">
      <c r="A145" s="69" t="s">
        <v>95</v>
      </c>
      <c r="B145" s="10"/>
      <c r="C145" s="100" t="s">
        <v>31</v>
      </c>
      <c r="D145" s="100" t="s">
        <v>91</v>
      </c>
      <c r="E145" s="19" t="s">
        <v>105</v>
      </c>
      <c r="F145" s="19"/>
      <c r="G145" s="62">
        <f>G147+G146</f>
        <v>14477.1</v>
      </c>
      <c r="H145" s="62">
        <f>H147+H146</f>
        <v>11036.2</v>
      </c>
    </row>
    <row r="146" spans="1:8" ht="31.5" x14ac:dyDescent="0.25">
      <c r="A146" s="15" t="s">
        <v>49</v>
      </c>
      <c r="B146" s="10"/>
      <c r="C146" s="100" t="s">
        <v>31</v>
      </c>
      <c r="D146" s="100" t="s">
        <v>91</v>
      </c>
      <c r="E146" s="19" t="s">
        <v>105</v>
      </c>
      <c r="F146" s="19">
        <v>200</v>
      </c>
      <c r="G146" s="62">
        <f>330.2+76.5</f>
        <v>406.7</v>
      </c>
      <c r="H146" s="62">
        <v>623.6</v>
      </c>
    </row>
    <row r="147" spans="1:8" x14ac:dyDescent="0.25">
      <c r="A147" s="69" t="s">
        <v>19</v>
      </c>
      <c r="B147" s="10"/>
      <c r="C147" s="100" t="s">
        <v>31</v>
      </c>
      <c r="D147" s="100" t="s">
        <v>91</v>
      </c>
      <c r="E147" s="19" t="s">
        <v>105</v>
      </c>
      <c r="F147" s="19">
        <v>800</v>
      </c>
      <c r="G147" s="62">
        <f>14063.3+7.1</f>
        <v>14070.4</v>
      </c>
      <c r="H147" s="62">
        <v>10412.6</v>
      </c>
    </row>
    <row r="148" spans="1:8" x14ac:dyDescent="0.25">
      <c r="A148" s="69" t="s">
        <v>223</v>
      </c>
      <c r="B148" s="10"/>
      <c r="C148" s="100" t="s">
        <v>51</v>
      </c>
      <c r="D148" s="100"/>
      <c r="E148" s="100"/>
      <c r="F148" s="100"/>
      <c r="G148" s="62">
        <f>SUM(G149)+G157</f>
        <v>31757.599999999999</v>
      </c>
      <c r="H148" s="62">
        <f>SUM(H149)+H157</f>
        <v>30395.8</v>
      </c>
    </row>
    <row r="149" spans="1:8" x14ac:dyDescent="0.25">
      <c r="A149" s="20" t="s">
        <v>166</v>
      </c>
      <c r="B149" s="19"/>
      <c r="C149" s="100" t="s">
        <v>51</v>
      </c>
      <c r="D149" s="100" t="s">
        <v>12</v>
      </c>
      <c r="E149" s="100"/>
      <c r="F149" s="100"/>
      <c r="G149" s="62">
        <f t="shared" ref="G149:H149" si="15">SUM(G150)</f>
        <v>5081.5</v>
      </c>
      <c r="H149" s="62">
        <f t="shared" si="15"/>
        <v>5081.5</v>
      </c>
    </row>
    <row r="150" spans="1:8" x14ac:dyDescent="0.25">
      <c r="A150" s="69" t="s">
        <v>187</v>
      </c>
      <c r="B150" s="10"/>
      <c r="C150" s="100" t="s">
        <v>51</v>
      </c>
      <c r="D150" s="100" t="s">
        <v>12</v>
      </c>
      <c r="E150" s="19" t="s">
        <v>188</v>
      </c>
      <c r="F150" s="100"/>
      <c r="G150" s="62">
        <f>SUM(G151)+G155</f>
        <v>5081.5</v>
      </c>
      <c r="H150" s="62">
        <f t="shared" ref="H150" si="16">SUM(H151)+H155</f>
        <v>5081.5</v>
      </c>
    </row>
    <row r="151" spans="1:8" ht="31.5" x14ac:dyDescent="0.25">
      <c r="A151" s="69" t="s">
        <v>224</v>
      </c>
      <c r="B151" s="10"/>
      <c r="C151" s="100" t="s">
        <v>51</v>
      </c>
      <c r="D151" s="100" t="s">
        <v>12</v>
      </c>
      <c r="E151" s="100" t="s">
        <v>691</v>
      </c>
      <c r="F151" s="100"/>
      <c r="G151" s="62">
        <f>SUM(G152:G154)</f>
        <v>4781.5</v>
      </c>
      <c r="H151" s="62">
        <f>SUM(H152:H154)</f>
        <v>4781.5</v>
      </c>
    </row>
    <row r="152" spans="1:8" ht="47.25" x14ac:dyDescent="0.25">
      <c r="A152" s="15" t="s">
        <v>48</v>
      </c>
      <c r="B152" s="10"/>
      <c r="C152" s="100" t="s">
        <v>51</v>
      </c>
      <c r="D152" s="100" t="s">
        <v>12</v>
      </c>
      <c r="E152" s="100" t="s">
        <v>691</v>
      </c>
      <c r="F152" s="100" t="s">
        <v>86</v>
      </c>
      <c r="G152" s="62">
        <v>4232.2</v>
      </c>
      <c r="H152" s="62">
        <v>4232.2</v>
      </c>
    </row>
    <row r="153" spans="1:8" ht="31.5" x14ac:dyDescent="0.25">
      <c r="A153" s="69" t="s">
        <v>49</v>
      </c>
      <c r="B153" s="10"/>
      <c r="C153" s="100" t="s">
        <v>51</v>
      </c>
      <c r="D153" s="100" t="s">
        <v>12</v>
      </c>
      <c r="E153" s="100" t="s">
        <v>691</v>
      </c>
      <c r="F153" s="100" t="s">
        <v>88</v>
      </c>
      <c r="G153" s="62">
        <v>475.7</v>
      </c>
      <c r="H153" s="62">
        <v>475.7</v>
      </c>
    </row>
    <row r="154" spans="1:8" x14ac:dyDescent="0.25">
      <c r="A154" s="69" t="s">
        <v>19</v>
      </c>
      <c r="B154" s="10"/>
      <c r="C154" s="100" t="s">
        <v>51</v>
      </c>
      <c r="D154" s="100" t="s">
        <v>12</v>
      </c>
      <c r="E154" s="100" t="s">
        <v>691</v>
      </c>
      <c r="F154" s="100" t="s">
        <v>93</v>
      </c>
      <c r="G154" s="62">
        <v>73.599999999999994</v>
      </c>
      <c r="H154" s="62">
        <v>73.599999999999994</v>
      </c>
    </row>
    <row r="155" spans="1:8" ht="47.25" x14ac:dyDescent="0.25">
      <c r="A155" s="69" t="s">
        <v>907</v>
      </c>
      <c r="B155" s="10"/>
      <c r="C155" s="100" t="s">
        <v>51</v>
      </c>
      <c r="D155" s="100" t="s">
        <v>12</v>
      </c>
      <c r="E155" s="100" t="s">
        <v>908</v>
      </c>
      <c r="F155" s="100"/>
      <c r="G155" s="62">
        <f>SUM(G156)</f>
        <v>300</v>
      </c>
      <c r="H155" s="62">
        <f>SUM(H156)</f>
        <v>300</v>
      </c>
    </row>
    <row r="156" spans="1:8" ht="47.25" x14ac:dyDescent="0.25">
      <c r="A156" s="69" t="s">
        <v>48</v>
      </c>
      <c r="B156" s="10"/>
      <c r="C156" s="100" t="s">
        <v>51</v>
      </c>
      <c r="D156" s="100" t="s">
        <v>12</v>
      </c>
      <c r="E156" s="100" t="s">
        <v>908</v>
      </c>
      <c r="F156" s="100">
        <v>100</v>
      </c>
      <c r="G156" s="62">
        <v>300</v>
      </c>
      <c r="H156" s="62">
        <v>300</v>
      </c>
    </row>
    <row r="157" spans="1:8" ht="31.5" x14ac:dyDescent="0.25">
      <c r="A157" s="15" t="s">
        <v>270</v>
      </c>
      <c r="B157" s="2"/>
      <c r="C157" s="2" t="s">
        <v>51</v>
      </c>
      <c r="D157" s="2" t="s">
        <v>168</v>
      </c>
      <c r="E157" s="2"/>
      <c r="F157" s="2"/>
      <c r="G157" s="14">
        <f>SUM(G158+G177)</f>
        <v>26676.1</v>
      </c>
      <c r="H157" s="14">
        <f>SUM(H158+H177)</f>
        <v>25314.3</v>
      </c>
    </row>
    <row r="158" spans="1:8" ht="31.5" x14ac:dyDescent="0.25">
      <c r="A158" s="15" t="s">
        <v>610</v>
      </c>
      <c r="B158" s="2"/>
      <c r="C158" s="2" t="s">
        <v>51</v>
      </c>
      <c r="D158" s="2" t="s">
        <v>168</v>
      </c>
      <c r="E158" s="2" t="s">
        <v>274</v>
      </c>
      <c r="F158" s="2"/>
      <c r="G158" s="14">
        <f>SUM(G159,G169,G173)</f>
        <v>26176.1</v>
      </c>
      <c r="H158" s="14">
        <f>SUM(H159,H169,H173)</f>
        <v>25314.3</v>
      </c>
    </row>
    <row r="159" spans="1:8" ht="31.5" x14ac:dyDescent="0.25">
      <c r="A159" s="15" t="s">
        <v>611</v>
      </c>
      <c r="B159" s="2"/>
      <c r="C159" s="2" t="s">
        <v>51</v>
      </c>
      <c r="D159" s="2" t="s">
        <v>168</v>
      </c>
      <c r="E159" s="2" t="s">
        <v>275</v>
      </c>
      <c r="F159" s="2"/>
      <c r="G159" s="14">
        <f>SUM(G160,G165)</f>
        <v>21171.899999999998</v>
      </c>
      <c r="H159" s="14">
        <f>SUM(H160,H165)</f>
        <v>21064.999999999996</v>
      </c>
    </row>
    <row r="160" spans="1:8" x14ac:dyDescent="0.25">
      <c r="A160" s="15" t="s">
        <v>32</v>
      </c>
      <c r="B160" s="2"/>
      <c r="C160" s="2" t="s">
        <v>51</v>
      </c>
      <c r="D160" s="2" t="s">
        <v>168</v>
      </c>
      <c r="E160" s="2" t="s">
        <v>276</v>
      </c>
      <c r="F160" s="2"/>
      <c r="G160" s="14">
        <f>SUM(G161)+G163</f>
        <v>1172.2</v>
      </c>
      <c r="H160" s="14">
        <f>SUM(H161)+H163</f>
        <v>1172.2</v>
      </c>
    </row>
    <row r="161" spans="1:8" ht="31.5" x14ac:dyDescent="0.25">
      <c r="A161" s="15" t="s">
        <v>271</v>
      </c>
      <c r="B161" s="2"/>
      <c r="C161" s="2" t="s">
        <v>51</v>
      </c>
      <c r="D161" s="2" t="s">
        <v>168</v>
      </c>
      <c r="E161" s="2" t="s">
        <v>277</v>
      </c>
      <c r="F161" s="2"/>
      <c r="G161" s="14">
        <f>SUM(G162)</f>
        <v>1167</v>
      </c>
      <c r="H161" s="14">
        <f>SUM(H162)</f>
        <v>1167</v>
      </c>
    </row>
    <row r="162" spans="1:8" ht="31.5" x14ac:dyDescent="0.25">
      <c r="A162" s="15" t="s">
        <v>49</v>
      </c>
      <c r="B162" s="2"/>
      <c r="C162" s="2" t="s">
        <v>51</v>
      </c>
      <c r="D162" s="2" t="s">
        <v>168</v>
      </c>
      <c r="E162" s="2" t="s">
        <v>277</v>
      </c>
      <c r="F162" s="2" t="s">
        <v>88</v>
      </c>
      <c r="G162" s="14">
        <v>1167</v>
      </c>
      <c r="H162" s="14">
        <v>1167</v>
      </c>
    </row>
    <row r="163" spans="1:8" ht="31.5" x14ac:dyDescent="0.25">
      <c r="A163" s="15" t="s">
        <v>272</v>
      </c>
      <c r="B163" s="2"/>
      <c r="C163" s="2" t="s">
        <v>51</v>
      </c>
      <c r="D163" s="2" t="s">
        <v>168</v>
      </c>
      <c r="E163" s="2" t="s">
        <v>278</v>
      </c>
      <c r="F163" s="2"/>
      <c r="G163" s="14">
        <f>SUM(G164)</f>
        <v>5.2</v>
      </c>
      <c r="H163" s="14">
        <f>SUM(H164)</f>
        <v>5.2</v>
      </c>
    </row>
    <row r="164" spans="1:8" ht="31.5" x14ac:dyDescent="0.25">
      <c r="A164" s="15" t="s">
        <v>49</v>
      </c>
      <c r="B164" s="2"/>
      <c r="C164" s="2" t="s">
        <v>51</v>
      </c>
      <c r="D164" s="2" t="s">
        <v>168</v>
      </c>
      <c r="E164" s="2" t="s">
        <v>278</v>
      </c>
      <c r="F164" s="2" t="s">
        <v>88</v>
      </c>
      <c r="G164" s="14">
        <v>5.2</v>
      </c>
      <c r="H164" s="14">
        <v>5.2</v>
      </c>
    </row>
    <row r="165" spans="1:8" ht="31.5" x14ac:dyDescent="0.25">
      <c r="A165" s="15" t="s">
        <v>42</v>
      </c>
      <c r="B165" s="2"/>
      <c r="C165" s="2" t="s">
        <v>51</v>
      </c>
      <c r="D165" s="2" t="s">
        <v>168</v>
      </c>
      <c r="E165" s="2" t="s">
        <v>279</v>
      </c>
      <c r="F165" s="2"/>
      <c r="G165" s="14">
        <f>SUM(G166:G168)</f>
        <v>19999.699999999997</v>
      </c>
      <c r="H165" s="14">
        <f>SUM(H166:H168)</f>
        <v>19892.799999999996</v>
      </c>
    </row>
    <row r="166" spans="1:8" ht="47.25" x14ac:dyDescent="0.25">
      <c r="A166" s="15" t="s">
        <v>48</v>
      </c>
      <c r="B166" s="2"/>
      <c r="C166" s="2" t="s">
        <v>51</v>
      </c>
      <c r="D166" s="2" t="s">
        <v>168</v>
      </c>
      <c r="E166" s="2" t="s">
        <v>279</v>
      </c>
      <c r="F166" s="2" t="s">
        <v>86</v>
      </c>
      <c r="G166" s="14">
        <v>16589.099999999999</v>
      </c>
      <c r="H166" s="14">
        <v>16589.099999999999</v>
      </c>
    </row>
    <row r="167" spans="1:8" ht="31.5" x14ac:dyDescent="0.25">
      <c r="A167" s="15" t="s">
        <v>49</v>
      </c>
      <c r="B167" s="2"/>
      <c r="C167" s="2" t="s">
        <v>51</v>
      </c>
      <c r="D167" s="2" t="s">
        <v>168</v>
      </c>
      <c r="E167" s="2" t="s">
        <v>279</v>
      </c>
      <c r="F167" s="2" t="s">
        <v>88</v>
      </c>
      <c r="G167" s="14">
        <v>3345.5</v>
      </c>
      <c r="H167" s="14">
        <v>3238.6</v>
      </c>
    </row>
    <row r="168" spans="1:8" x14ac:dyDescent="0.25">
      <c r="A168" s="15" t="s">
        <v>19</v>
      </c>
      <c r="B168" s="2"/>
      <c r="C168" s="2" t="s">
        <v>51</v>
      </c>
      <c r="D168" s="2" t="s">
        <v>168</v>
      </c>
      <c r="E168" s="2" t="s">
        <v>279</v>
      </c>
      <c r="F168" s="2" t="s">
        <v>93</v>
      </c>
      <c r="G168" s="14">
        <v>65.099999999999994</v>
      </c>
      <c r="H168" s="14">
        <v>65.099999999999994</v>
      </c>
    </row>
    <row r="169" spans="1:8" ht="47.25" x14ac:dyDescent="0.25">
      <c r="A169" s="15" t="s">
        <v>273</v>
      </c>
      <c r="B169" s="2"/>
      <c r="C169" s="2" t="s">
        <v>51</v>
      </c>
      <c r="D169" s="2" t="s">
        <v>168</v>
      </c>
      <c r="E169" s="2" t="s">
        <v>280</v>
      </c>
      <c r="F169" s="2"/>
      <c r="G169" s="14">
        <f t="shared" ref="G169:H171" si="17">SUM(G170)</f>
        <v>4591.8</v>
      </c>
      <c r="H169" s="14">
        <f t="shared" si="17"/>
        <v>3837.9</v>
      </c>
    </row>
    <row r="170" spans="1:8" x14ac:dyDescent="0.25">
      <c r="A170" s="15" t="s">
        <v>32</v>
      </c>
      <c r="B170" s="2"/>
      <c r="C170" s="2" t="s">
        <v>51</v>
      </c>
      <c r="D170" s="2" t="s">
        <v>168</v>
      </c>
      <c r="E170" s="2" t="s">
        <v>281</v>
      </c>
      <c r="F170" s="2"/>
      <c r="G170" s="14">
        <f t="shared" si="17"/>
        <v>4591.8</v>
      </c>
      <c r="H170" s="14">
        <f t="shared" si="17"/>
        <v>3837.9</v>
      </c>
    </row>
    <row r="171" spans="1:8" ht="31.5" x14ac:dyDescent="0.25">
      <c r="A171" s="15" t="s">
        <v>272</v>
      </c>
      <c r="B171" s="2"/>
      <c r="C171" s="2" t="s">
        <v>51</v>
      </c>
      <c r="D171" s="2" t="s">
        <v>168</v>
      </c>
      <c r="E171" s="2" t="s">
        <v>282</v>
      </c>
      <c r="F171" s="2"/>
      <c r="G171" s="14">
        <f t="shared" si="17"/>
        <v>4591.8</v>
      </c>
      <c r="H171" s="14">
        <f t="shared" si="17"/>
        <v>3837.9</v>
      </c>
    </row>
    <row r="172" spans="1:8" ht="31.5" x14ac:dyDescent="0.25">
      <c r="A172" s="15" t="s">
        <v>49</v>
      </c>
      <c r="B172" s="2"/>
      <c r="C172" s="2" t="s">
        <v>51</v>
      </c>
      <c r="D172" s="2" t="s">
        <v>168</v>
      </c>
      <c r="E172" s="2" t="s">
        <v>282</v>
      </c>
      <c r="F172" s="2" t="s">
        <v>88</v>
      </c>
      <c r="G172" s="14">
        <v>4591.8</v>
      </c>
      <c r="H172" s="14">
        <v>3837.9</v>
      </c>
    </row>
    <row r="173" spans="1:8" ht="31.5" x14ac:dyDescent="0.25">
      <c r="A173" s="15" t="s">
        <v>612</v>
      </c>
      <c r="B173" s="2"/>
      <c r="C173" s="2" t="s">
        <v>51</v>
      </c>
      <c r="D173" s="2" t="s">
        <v>168</v>
      </c>
      <c r="E173" s="2" t="s">
        <v>283</v>
      </c>
      <c r="F173" s="2"/>
      <c r="G173" s="14">
        <f t="shared" ref="G173:H175" si="18">SUM(G174)</f>
        <v>412.4</v>
      </c>
      <c r="H173" s="14">
        <f t="shared" si="18"/>
        <v>411.4</v>
      </c>
    </row>
    <row r="174" spans="1:8" x14ac:dyDescent="0.25">
      <c r="A174" s="15" t="s">
        <v>32</v>
      </c>
      <c r="B174" s="2"/>
      <c r="C174" s="2" t="s">
        <v>51</v>
      </c>
      <c r="D174" s="2" t="s">
        <v>168</v>
      </c>
      <c r="E174" s="2" t="s">
        <v>284</v>
      </c>
      <c r="F174" s="2"/>
      <c r="G174" s="14">
        <f t="shared" si="18"/>
        <v>412.4</v>
      </c>
      <c r="H174" s="14">
        <f t="shared" si="18"/>
        <v>411.4</v>
      </c>
    </row>
    <row r="175" spans="1:8" ht="47.25" x14ac:dyDescent="0.25">
      <c r="A175" s="15" t="s">
        <v>267</v>
      </c>
      <c r="B175" s="2"/>
      <c r="C175" s="2" t="s">
        <v>51</v>
      </c>
      <c r="D175" s="2" t="s">
        <v>168</v>
      </c>
      <c r="E175" s="2" t="s">
        <v>469</v>
      </c>
      <c r="F175" s="2"/>
      <c r="G175" s="14">
        <f t="shared" si="18"/>
        <v>412.4</v>
      </c>
      <c r="H175" s="14">
        <f t="shared" si="18"/>
        <v>411.4</v>
      </c>
    </row>
    <row r="176" spans="1:8" ht="31.5" x14ac:dyDescent="0.25">
      <c r="A176" s="15" t="s">
        <v>49</v>
      </c>
      <c r="B176" s="2"/>
      <c r="C176" s="2" t="s">
        <v>51</v>
      </c>
      <c r="D176" s="2" t="s">
        <v>168</v>
      </c>
      <c r="E176" s="2" t="s">
        <v>469</v>
      </c>
      <c r="F176" s="2" t="s">
        <v>88</v>
      </c>
      <c r="G176" s="14">
        <v>412.4</v>
      </c>
      <c r="H176" s="14">
        <v>411.4</v>
      </c>
    </row>
    <row r="177" spans="1:8" x14ac:dyDescent="0.25">
      <c r="A177" s="15" t="s">
        <v>187</v>
      </c>
      <c r="B177" s="2"/>
      <c r="C177" s="2" t="s">
        <v>51</v>
      </c>
      <c r="D177" s="2" t="s">
        <v>168</v>
      </c>
      <c r="E177" s="2" t="s">
        <v>188</v>
      </c>
      <c r="F177" s="2"/>
      <c r="G177" s="14">
        <f>SUM(G178)</f>
        <v>500</v>
      </c>
      <c r="H177" s="14">
        <f>SUM(H178)</f>
        <v>0</v>
      </c>
    </row>
    <row r="178" spans="1:8" ht="47.25" x14ac:dyDescent="0.25">
      <c r="A178" s="15" t="s">
        <v>267</v>
      </c>
      <c r="B178" s="2"/>
      <c r="C178" s="2" t="s">
        <v>51</v>
      </c>
      <c r="D178" s="2" t="s">
        <v>168</v>
      </c>
      <c r="E178" s="2" t="s">
        <v>305</v>
      </c>
      <c r="F178" s="2"/>
      <c r="G178" s="14">
        <f>SUM(G180+G182)</f>
        <v>500</v>
      </c>
      <c r="H178" s="14">
        <f>SUM(H180+H182)</f>
        <v>0</v>
      </c>
    </row>
    <row r="179" spans="1:8" ht="31.5" x14ac:dyDescent="0.25">
      <c r="A179" s="15" t="s">
        <v>304</v>
      </c>
      <c r="B179" s="2"/>
      <c r="C179" s="2" t="s">
        <v>51</v>
      </c>
      <c r="D179" s="2" t="s">
        <v>168</v>
      </c>
      <c r="E179" s="2" t="s">
        <v>306</v>
      </c>
      <c r="F179" s="2"/>
      <c r="G179" s="14">
        <f>SUM(G180)</f>
        <v>500</v>
      </c>
      <c r="H179" s="14">
        <f>SUM(H180)</f>
        <v>0</v>
      </c>
    </row>
    <row r="180" spans="1:8" ht="29.25" customHeight="1" x14ac:dyDescent="0.25">
      <c r="A180" s="15" t="s">
        <v>49</v>
      </c>
      <c r="B180" s="2"/>
      <c r="C180" s="2" t="s">
        <v>51</v>
      </c>
      <c r="D180" s="2" t="s">
        <v>168</v>
      </c>
      <c r="E180" s="2" t="s">
        <v>306</v>
      </c>
      <c r="F180" s="2" t="s">
        <v>88</v>
      </c>
      <c r="G180" s="14">
        <v>500</v>
      </c>
      <c r="H180" s="14">
        <v>0</v>
      </c>
    </row>
    <row r="181" spans="1:8" ht="31.5" hidden="1" x14ac:dyDescent="0.25">
      <c r="A181" s="69" t="s">
        <v>95</v>
      </c>
      <c r="B181" s="10"/>
      <c r="C181" s="2" t="s">
        <v>51</v>
      </c>
      <c r="D181" s="2" t="s">
        <v>168</v>
      </c>
      <c r="E181" s="19" t="s">
        <v>448</v>
      </c>
      <c r="F181" s="19"/>
      <c r="G181" s="62">
        <f>G182</f>
        <v>0</v>
      </c>
      <c r="H181" s="62">
        <f>H182</f>
        <v>0</v>
      </c>
    </row>
    <row r="182" spans="1:8" hidden="1" x14ac:dyDescent="0.25">
      <c r="A182" s="69" t="s">
        <v>19</v>
      </c>
      <c r="B182" s="10"/>
      <c r="C182" s="2" t="s">
        <v>51</v>
      </c>
      <c r="D182" s="2" t="s">
        <v>168</v>
      </c>
      <c r="E182" s="19" t="s">
        <v>448</v>
      </c>
      <c r="F182" s="19">
        <v>800</v>
      </c>
      <c r="G182" s="62"/>
      <c r="H182" s="62"/>
    </row>
    <row r="183" spans="1:8" x14ac:dyDescent="0.25">
      <c r="A183" s="69" t="s">
        <v>11</v>
      </c>
      <c r="B183" s="10"/>
      <c r="C183" s="100" t="s">
        <v>12</v>
      </c>
      <c r="D183" s="19"/>
      <c r="E183" s="19"/>
      <c r="F183" s="19"/>
      <c r="G183" s="62">
        <f>SUM(G224)+G184+G201</f>
        <v>482308.80000000005</v>
      </c>
      <c r="H183" s="62">
        <f>SUM(H224)+H184+H201</f>
        <v>476128</v>
      </c>
    </row>
    <row r="184" spans="1:8" x14ac:dyDescent="0.25">
      <c r="A184" s="15" t="s">
        <v>13</v>
      </c>
      <c r="B184" s="2"/>
      <c r="C184" s="2" t="s">
        <v>12</v>
      </c>
      <c r="D184" s="2" t="s">
        <v>14</v>
      </c>
      <c r="E184" s="2"/>
      <c r="F184" s="2"/>
      <c r="G184" s="14">
        <f>SUM(G185)+G193</f>
        <v>175465.60000000001</v>
      </c>
      <c r="H184" s="14">
        <f t="shared" ref="H184" si="19">SUM(H185)+H193</f>
        <v>173985.4</v>
      </c>
    </row>
    <row r="185" spans="1:8" ht="31.5" x14ac:dyDescent="0.25">
      <c r="A185" s="1" t="s">
        <v>650</v>
      </c>
      <c r="B185" s="2"/>
      <c r="C185" s="2" t="s">
        <v>12</v>
      </c>
      <c r="D185" s="2" t="s">
        <v>14</v>
      </c>
      <c r="E185" s="2" t="s">
        <v>285</v>
      </c>
      <c r="F185" s="2"/>
      <c r="G185" s="14">
        <f>SUM(G188)+G186</f>
        <v>141865.60000000001</v>
      </c>
      <c r="H185" s="14">
        <f>SUM(H188)+H186</f>
        <v>140425.4</v>
      </c>
    </row>
    <row r="186" spans="1:8" x14ac:dyDescent="0.25">
      <c r="A186" s="1" t="s">
        <v>32</v>
      </c>
      <c r="B186" s="2"/>
      <c r="C186" s="2" t="s">
        <v>12</v>
      </c>
      <c r="D186" s="2" t="s">
        <v>14</v>
      </c>
      <c r="E186" s="21" t="s">
        <v>673</v>
      </c>
      <c r="F186" s="2"/>
      <c r="G186" s="14">
        <f>SUM(G187)</f>
        <v>1440</v>
      </c>
      <c r="H186" s="14">
        <f>SUM(H187)</f>
        <v>0</v>
      </c>
    </row>
    <row r="187" spans="1:8" ht="31.5" x14ac:dyDescent="0.25">
      <c r="A187" s="1" t="s">
        <v>49</v>
      </c>
      <c r="B187" s="2"/>
      <c r="C187" s="2" t="s">
        <v>12</v>
      </c>
      <c r="D187" s="2" t="s">
        <v>14</v>
      </c>
      <c r="E187" s="21" t="s">
        <v>673</v>
      </c>
      <c r="F187" s="2" t="s">
        <v>88</v>
      </c>
      <c r="G187" s="14">
        <v>1440</v>
      </c>
      <c r="H187" s="14">
        <v>0</v>
      </c>
    </row>
    <row r="188" spans="1:8" ht="47.25" x14ac:dyDescent="0.25">
      <c r="A188" s="15" t="s">
        <v>17</v>
      </c>
      <c r="B188" s="2"/>
      <c r="C188" s="2" t="s">
        <v>12</v>
      </c>
      <c r="D188" s="2" t="s">
        <v>14</v>
      </c>
      <c r="E188" s="2" t="s">
        <v>651</v>
      </c>
      <c r="F188" s="2"/>
      <c r="G188" s="14">
        <f>SUM(G189+G191)</f>
        <v>140425.60000000001</v>
      </c>
      <c r="H188" s="14">
        <f>SUM(H189+H191)</f>
        <v>140425.4</v>
      </c>
    </row>
    <row r="189" spans="1:8" x14ac:dyDescent="0.25">
      <c r="A189" s="15" t="s">
        <v>18</v>
      </c>
      <c r="B189" s="2"/>
      <c r="C189" s="2" t="s">
        <v>12</v>
      </c>
      <c r="D189" s="2" t="s">
        <v>14</v>
      </c>
      <c r="E189" s="2" t="s">
        <v>652</v>
      </c>
      <c r="F189" s="2"/>
      <c r="G189" s="14">
        <f>SUM(G190)</f>
        <v>63860.6</v>
      </c>
      <c r="H189" s="14">
        <f>SUM(H190)</f>
        <v>63860.5</v>
      </c>
    </row>
    <row r="190" spans="1:8" x14ac:dyDescent="0.25">
      <c r="A190" s="15" t="s">
        <v>19</v>
      </c>
      <c r="B190" s="2"/>
      <c r="C190" s="2" t="s">
        <v>12</v>
      </c>
      <c r="D190" s="2" t="s">
        <v>14</v>
      </c>
      <c r="E190" s="2" t="s">
        <v>652</v>
      </c>
      <c r="F190" s="2" t="s">
        <v>93</v>
      </c>
      <c r="G190" s="14">
        <v>63860.6</v>
      </c>
      <c r="H190" s="14">
        <v>63860.5</v>
      </c>
    </row>
    <row r="191" spans="1:8" ht="18.75" customHeight="1" x14ac:dyDescent="0.25">
      <c r="A191" s="15" t="s">
        <v>261</v>
      </c>
      <c r="B191" s="2"/>
      <c r="C191" s="2" t="s">
        <v>12</v>
      </c>
      <c r="D191" s="2" t="s">
        <v>14</v>
      </c>
      <c r="E191" s="2" t="s">
        <v>653</v>
      </c>
      <c r="F191" s="2"/>
      <c r="G191" s="14">
        <f>SUM(G192)</f>
        <v>76565</v>
      </c>
      <c r="H191" s="14">
        <f>SUM(H192)</f>
        <v>76564.899999999994</v>
      </c>
    </row>
    <row r="192" spans="1:8" ht="21" customHeight="1" x14ac:dyDescent="0.25">
      <c r="A192" s="15" t="s">
        <v>19</v>
      </c>
      <c r="B192" s="2"/>
      <c r="C192" s="2" t="s">
        <v>12</v>
      </c>
      <c r="D192" s="2" t="s">
        <v>14</v>
      </c>
      <c r="E192" s="2" t="s">
        <v>653</v>
      </c>
      <c r="F192" s="2" t="s">
        <v>93</v>
      </c>
      <c r="G192" s="14">
        <v>76565</v>
      </c>
      <c r="H192" s="14">
        <v>76564.899999999994</v>
      </c>
    </row>
    <row r="193" spans="1:8" ht="30" customHeight="1" x14ac:dyDescent="0.25">
      <c r="A193" s="69" t="s">
        <v>605</v>
      </c>
      <c r="B193" s="2"/>
      <c r="C193" s="2" t="s">
        <v>12</v>
      </c>
      <c r="D193" s="2" t="s">
        <v>14</v>
      </c>
      <c r="E193" s="19" t="s">
        <v>214</v>
      </c>
      <c r="F193" s="19"/>
      <c r="G193" s="14">
        <f>SUM(G194)</f>
        <v>33600</v>
      </c>
      <c r="H193" s="14">
        <f t="shared" ref="H193" si="20">SUM(H194)</f>
        <v>33560</v>
      </c>
    </row>
    <row r="194" spans="1:8" ht="54" customHeight="1" x14ac:dyDescent="0.25">
      <c r="A194" s="69" t="s">
        <v>606</v>
      </c>
      <c r="B194" s="2"/>
      <c r="C194" s="2" t="s">
        <v>12</v>
      </c>
      <c r="D194" s="2" t="s">
        <v>14</v>
      </c>
      <c r="E194" s="19" t="s">
        <v>215</v>
      </c>
      <c r="F194" s="19"/>
      <c r="G194" s="14">
        <f>SUM(G197)+G195+G199</f>
        <v>33600</v>
      </c>
      <c r="H194" s="14">
        <f t="shared" ref="H194" si="21">SUM(H197)+H195+H199</f>
        <v>33560</v>
      </c>
    </row>
    <row r="195" spans="1:8" ht="31.5" x14ac:dyDescent="0.25">
      <c r="A195" s="69" t="s">
        <v>898</v>
      </c>
      <c r="B195" s="2"/>
      <c r="C195" s="2" t="s">
        <v>12</v>
      </c>
      <c r="D195" s="2" t="s">
        <v>14</v>
      </c>
      <c r="E195" s="19" t="s">
        <v>899</v>
      </c>
      <c r="F195" s="19"/>
      <c r="G195" s="14">
        <f>SUM(G196)</f>
        <v>15284.7</v>
      </c>
      <c r="H195" s="14">
        <f t="shared" ref="H195" si="22">SUM(H196)</f>
        <v>15284.7</v>
      </c>
    </row>
    <row r="196" spans="1:8" ht="31.5" x14ac:dyDescent="0.25">
      <c r="A196" s="69" t="s">
        <v>49</v>
      </c>
      <c r="B196" s="2"/>
      <c r="C196" s="2" t="s">
        <v>12</v>
      </c>
      <c r="D196" s="2" t="s">
        <v>14</v>
      </c>
      <c r="E196" s="19" t="s">
        <v>899</v>
      </c>
      <c r="F196" s="19">
        <v>200</v>
      </c>
      <c r="G196" s="14">
        <v>15284.7</v>
      </c>
      <c r="H196" s="14">
        <v>15284.7</v>
      </c>
    </row>
    <row r="197" spans="1:8" ht="41.25" customHeight="1" x14ac:dyDescent="0.25">
      <c r="A197" s="69" t="s">
        <v>471</v>
      </c>
      <c r="B197" s="2"/>
      <c r="C197" s="2" t="s">
        <v>12</v>
      </c>
      <c r="D197" s="2" t="s">
        <v>14</v>
      </c>
      <c r="E197" s="19" t="s">
        <v>216</v>
      </c>
      <c r="F197" s="19"/>
      <c r="G197" s="14">
        <f>SUM(G198)</f>
        <v>18300</v>
      </c>
      <c r="H197" s="14">
        <f t="shared" ref="H197" si="23">SUM(H198)</f>
        <v>18260</v>
      </c>
    </row>
    <row r="198" spans="1:8" ht="31.5" customHeight="1" x14ac:dyDescent="0.25">
      <c r="A198" s="69" t="s">
        <v>49</v>
      </c>
      <c r="B198" s="2"/>
      <c r="C198" s="2" t="s">
        <v>12</v>
      </c>
      <c r="D198" s="2" t="s">
        <v>14</v>
      </c>
      <c r="E198" s="19" t="s">
        <v>216</v>
      </c>
      <c r="F198" s="19">
        <v>200</v>
      </c>
      <c r="G198" s="14">
        <f>15300+3000</f>
        <v>18300</v>
      </c>
      <c r="H198" s="14">
        <v>18260</v>
      </c>
    </row>
    <row r="199" spans="1:8" ht="31.5" customHeight="1" x14ac:dyDescent="0.25">
      <c r="A199" s="69" t="s">
        <v>900</v>
      </c>
      <c r="B199" s="2"/>
      <c r="C199" s="2" t="s">
        <v>12</v>
      </c>
      <c r="D199" s="2" t="s">
        <v>14</v>
      </c>
      <c r="E199" s="19" t="s">
        <v>901</v>
      </c>
      <c r="F199" s="19"/>
      <c r="G199" s="14">
        <f>SUM(G200)</f>
        <v>15.3</v>
      </c>
      <c r="H199" s="14">
        <f>SUM(H200)</f>
        <v>15.3</v>
      </c>
    </row>
    <row r="200" spans="1:8" ht="31.5" customHeight="1" x14ac:dyDescent="0.25">
      <c r="A200" s="69" t="s">
        <v>49</v>
      </c>
      <c r="B200" s="2"/>
      <c r="C200" s="2" t="s">
        <v>12</v>
      </c>
      <c r="D200" s="2" t="s">
        <v>14</v>
      </c>
      <c r="E200" s="19" t="s">
        <v>901</v>
      </c>
      <c r="F200" s="19">
        <v>200</v>
      </c>
      <c r="G200" s="14">
        <v>15.3</v>
      </c>
      <c r="H200" s="14">
        <v>15.3</v>
      </c>
    </row>
    <row r="201" spans="1:8" ht="17.25" customHeight="1" x14ac:dyDescent="0.25">
      <c r="A201" s="15" t="s">
        <v>262</v>
      </c>
      <c r="B201" s="2"/>
      <c r="C201" s="2" t="s">
        <v>12</v>
      </c>
      <c r="D201" s="2" t="s">
        <v>168</v>
      </c>
      <c r="E201" s="2"/>
      <c r="F201" s="2"/>
      <c r="G201" s="14">
        <f>SUM(G205+G213)+G202+G210</f>
        <v>276291</v>
      </c>
      <c r="H201" s="14">
        <f>SUM(H205+H213)+H202+H210</f>
        <v>274210.90000000002</v>
      </c>
    </row>
    <row r="202" spans="1:8" ht="30.75" customHeight="1" x14ac:dyDescent="0.25">
      <c r="A202" s="22" t="s">
        <v>632</v>
      </c>
      <c r="B202" s="2"/>
      <c r="C202" s="2" t="s">
        <v>12</v>
      </c>
      <c r="D202" s="2" t="s">
        <v>168</v>
      </c>
      <c r="E202" s="2" t="s">
        <v>300</v>
      </c>
      <c r="F202" s="2"/>
      <c r="G202" s="14">
        <f>SUM(G203)</f>
        <v>10089.200000000001</v>
      </c>
      <c r="H202" s="14">
        <f>SUM(H203)</f>
        <v>10089.200000000001</v>
      </c>
    </row>
    <row r="203" spans="1:8" ht="17.25" customHeight="1" x14ac:dyDescent="0.25">
      <c r="A203" s="15" t="s">
        <v>32</v>
      </c>
      <c r="B203" s="2"/>
      <c r="C203" s="2" t="s">
        <v>12</v>
      </c>
      <c r="D203" s="2" t="s">
        <v>168</v>
      </c>
      <c r="E203" s="2" t="s">
        <v>301</v>
      </c>
      <c r="F203" s="2"/>
      <c r="G203" s="14">
        <f>SUM(G204)</f>
        <v>10089.200000000001</v>
      </c>
      <c r="H203" s="14">
        <f>SUM(H204)</f>
        <v>10089.200000000001</v>
      </c>
    </row>
    <row r="204" spans="1:8" ht="30" customHeight="1" x14ac:dyDescent="0.25">
      <c r="A204" s="15" t="s">
        <v>49</v>
      </c>
      <c r="B204" s="2"/>
      <c r="C204" s="2" t="s">
        <v>12</v>
      </c>
      <c r="D204" s="2" t="s">
        <v>168</v>
      </c>
      <c r="E204" s="2" t="s">
        <v>301</v>
      </c>
      <c r="F204" s="2" t="s">
        <v>88</v>
      </c>
      <c r="G204" s="14">
        <v>10089.200000000001</v>
      </c>
      <c r="H204" s="14">
        <v>10089.200000000001</v>
      </c>
    </row>
    <row r="205" spans="1:8" ht="31.5" x14ac:dyDescent="0.25">
      <c r="A205" s="1" t="s">
        <v>613</v>
      </c>
      <c r="B205" s="2"/>
      <c r="C205" s="2" t="s">
        <v>12</v>
      </c>
      <c r="D205" s="2" t="s">
        <v>168</v>
      </c>
      <c r="E205" s="2" t="s">
        <v>286</v>
      </c>
      <c r="F205" s="2"/>
      <c r="G205" s="14">
        <f>SUM(G206)+G208</f>
        <v>31933.8</v>
      </c>
      <c r="H205" s="14">
        <f t="shared" ref="H205" si="24">SUM(H206)+H208</f>
        <v>31265.200000000001</v>
      </c>
    </row>
    <row r="206" spans="1:8" ht="20.25" customHeight="1" x14ac:dyDescent="0.25">
      <c r="A206" s="1" t="s">
        <v>32</v>
      </c>
      <c r="B206" s="2"/>
      <c r="C206" s="2" t="s">
        <v>12</v>
      </c>
      <c r="D206" s="2" t="s">
        <v>168</v>
      </c>
      <c r="E206" s="2" t="s">
        <v>287</v>
      </c>
      <c r="F206" s="2"/>
      <c r="G206" s="14">
        <f>SUM(G207)</f>
        <v>9178.7999999999993</v>
      </c>
      <c r="H206" s="14">
        <f>SUM(H207)</f>
        <v>8510.2000000000007</v>
      </c>
    </row>
    <row r="207" spans="1:8" ht="30" customHeight="1" x14ac:dyDescent="0.25">
      <c r="A207" s="1" t="s">
        <v>49</v>
      </c>
      <c r="B207" s="2"/>
      <c r="C207" s="2" t="s">
        <v>12</v>
      </c>
      <c r="D207" s="2" t="s">
        <v>168</v>
      </c>
      <c r="E207" s="2" t="s">
        <v>287</v>
      </c>
      <c r="F207" s="2" t="s">
        <v>88</v>
      </c>
      <c r="G207" s="14">
        <v>9178.7999999999993</v>
      </c>
      <c r="H207" s="14">
        <v>8510.2000000000007</v>
      </c>
    </row>
    <row r="208" spans="1:8" ht="30" customHeight="1" x14ac:dyDescent="0.25">
      <c r="A208" s="1" t="s">
        <v>692</v>
      </c>
      <c r="B208" s="2"/>
      <c r="C208" s="2" t="s">
        <v>12</v>
      </c>
      <c r="D208" s="2" t="s">
        <v>168</v>
      </c>
      <c r="E208" s="21" t="s">
        <v>915</v>
      </c>
      <c r="F208" s="2"/>
      <c r="G208" s="14">
        <f>SUM(G209)</f>
        <v>22755</v>
      </c>
      <c r="H208" s="14">
        <f>SUM(H209)</f>
        <v>22755</v>
      </c>
    </row>
    <row r="209" spans="1:8" ht="30" customHeight="1" x14ac:dyDescent="0.25">
      <c r="A209" s="1" t="s">
        <v>49</v>
      </c>
      <c r="B209" s="2"/>
      <c r="C209" s="2" t="s">
        <v>12</v>
      </c>
      <c r="D209" s="2" t="s">
        <v>168</v>
      </c>
      <c r="E209" s="21" t="s">
        <v>915</v>
      </c>
      <c r="F209" s="2" t="s">
        <v>88</v>
      </c>
      <c r="G209" s="14">
        <f>22955-200</f>
        <v>22755</v>
      </c>
      <c r="H209" s="14">
        <v>22755</v>
      </c>
    </row>
    <row r="210" spans="1:8" ht="30" customHeight="1" x14ac:dyDescent="0.25">
      <c r="A210" s="1" t="s">
        <v>594</v>
      </c>
      <c r="B210" s="2"/>
      <c r="C210" s="2" t="s">
        <v>12</v>
      </c>
      <c r="D210" s="2" t="s">
        <v>168</v>
      </c>
      <c r="E210" s="21" t="s">
        <v>464</v>
      </c>
      <c r="F210" s="2"/>
      <c r="G210" s="14">
        <f>SUM(G211)</f>
        <v>14210.3</v>
      </c>
      <c r="H210" s="14">
        <f>SUM(H211)</f>
        <v>14210.3</v>
      </c>
    </row>
    <row r="211" spans="1:8" ht="30" customHeight="1" x14ac:dyDescent="0.25">
      <c r="A211" s="1" t="s">
        <v>32</v>
      </c>
      <c r="B211" s="2"/>
      <c r="C211" s="2" t="s">
        <v>12</v>
      </c>
      <c r="D211" s="2" t="s">
        <v>168</v>
      </c>
      <c r="E211" s="21" t="s">
        <v>709</v>
      </c>
      <c r="F211" s="2"/>
      <c r="G211" s="14">
        <f>SUM(G212)</f>
        <v>14210.3</v>
      </c>
      <c r="H211" s="14">
        <f>SUM(H212)</f>
        <v>14210.3</v>
      </c>
    </row>
    <row r="212" spans="1:8" ht="30" customHeight="1" x14ac:dyDescent="0.25">
      <c r="A212" s="1" t="s">
        <v>49</v>
      </c>
      <c r="B212" s="2"/>
      <c r="C212" s="2" t="s">
        <v>12</v>
      </c>
      <c r="D212" s="2" t="s">
        <v>168</v>
      </c>
      <c r="E212" s="21" t="s">
        <v>709</v>
      </c>
      <c r="F212" s="2" t="s">
        <v>88</v>
      </c>
      <c r="G212" s="14">
        <v>14210.3</v>
      </c>
      <c r="H212" s="14">
        <v>14210.3</v>
      </c>
    </row>
    <row r="213" spans="1:8" ht="31.5" x14ac:dyDescent="0.25">
      <c r="A213" s="1" t="s">
        <v>852</v>
      </c>
      <c r="B213" s="2"/>
      <c r="C213" s="2" t="s">
        <v>12</v>
      </c>
      <c r="D213" s="2" t="s">
        <v>168</v>
      </c>
      <c r="E213" s="2" t="s">
        <v>654</v>
      </c>
      <c r="F213" s="2"/>
      <c r="G213" s="14">
        <f>SUM(G214)+G218</f>
        <v>220057.69999999998</v>
      </c>
      <c r="H213" s="14">
        <f>SUM(H214)+H218</f>
        <v>218646.19999999998</v>
      </c>
    </row>
    <row r="214" spans="1:8" x14ac:dyDescent="0.25">
      <c r="A214" s="1" t="s">
        <v>32</v>
      </c>
      <c r="B214" s="2"/>
      <c r="C214" s="2" t="s">
        <v>12</v>
      </c>
      <c r="D214" s="2" t="s">
        <v>168</v>
      </c>
      <c r="E214" s="2" t="s">
        <v>655</v>
      </c>
      <c r="F214" s="2"/>
      <c r="G214" s="14">
        <f>SUM(G215)+G216</f>
        <v>212694.59999999998</v>
      </c>
      <c r="H214" s="14">
        <f t="shared" ref="H214" si="25">SUM(H215)+H216</f>
        <v>212694.3</v>
      </c>
    </row>
    <row r="215" spans="1:8" ht="31.5" x14ac:dyDescent="0.25">
      <c r="A215" s="1" t="s">
        <v>49</v>
      </c>
      <c r="B215" s="2"/>
      <c r="C215" s="2" t="s">
        <v>12</v>
      </c>
      <c r="D215" s="2" t="s">
        <v>168</v>
      </c>
      <c r="E215" s="2" t="s">
        <v>655</v>
      </c>
      <c r="F215" s="2" t="s">
        <v>88</v>
      </c>
      <c r="G215" s="14">
        <v>94194.9</v>
      </c>
      <c r="H215" s="14">
        <v>94194.9</v>
      </c>
    </row>
    <row r="216" spans="1:8" ht="31.5" x14ac:dyDescent="0.25">
      <c r="A216" s="1" t="s">
        <v>692</v>
      </c>
      <c r="B216" s="2"/>
      <c r="C216" s="2" t="s">
        <v>12</v>
      </c>
      <c r="D216" s="2" t="s">
        <v>168</v>
      </c>
      <c r="E216" s="21" t="s">
        <v>916</v>
      </c>
      <c r="F216" s="2"/>
      <c r="G216" s="14">
        <f>SUM(G217)</f>
        <v>118499.7</v>
      </c>
      <c r="H216" s="14">
        <f>SUM(H217)</f>
        <v>118499.4</v>
      </c>
    </row>
    <row r="217" spans="1:8" ht="31.5" x14ac:dyDescent="0.25">
      <c r="A217" s="1" t="s">
        <v>49</v>
      </c>
      <c r="B217" s="2"/>
      <c r="C217" s="2" t="s">
        <v>12</v>
      </c>
      <c r="D217" s="2" t="s">
        <v>168</v>
      </c>
      <c r="E217" s="21" t="s">
        <v>916</v>
      </c>
      <c r="F217" s="2" t="s">
        <v>88</v>
      </c>
      <c r="G217" s="14">
        <f>121570.3-3070.6</f>
        <v>118499.7</v>
      </c>
      <c r="H217" s="14">
        <v>118499.4</v>
      </c>
    </row>
    <row r="218" spans="1:8" ht="31.5" x14ac:dyDescent="0.25">
      <c r="A218" s="15" t="s">
        <v>264</v>
      </c>
      <c r="B218" s="2"/>
      <c r="C218" s="2" t="s">
        <v>12</v>
      </c>
      <c r="D218" s="2" t="s">
        <v>168</v>
      </c>
      <c r="E218" s="2" t="s">
        <v>675</v>
      </c>
      <c r="F218" s="2"/>
      <c r="G218" s="14">
        <f>SUM(G219)+G220+G222</f>
        <v>7363.1</v>
      </c>
      <c r="H218" s="14">
        <f>SUM(H219)+H220</f>
        <v>5951.9</v>
      </c>
    </row>
    <row r="219" spans="1:8" ht="31.5" x14ac:dyDescent="0.25">
      <c r="A219" s="15" t="s">
        <v>265</v>
      </c>
      <c r="B219" s="2"/>
      <c r="C219" s="2" t="s">
        <v>12</v>
      </c>
      <c r="D219" s="2" t="s">
        <v>168</v>
      </c>
      <c r="E219" s="2" t="s">
        <v>675</v>
      </c>
      <c r="F219" s="2" t="s">
        <v>242</v>
      </c>
      <c r="G219" s="14">
        <v>7363.1</v>
      </c>
      <c r="H219" s="14">
        <v>5951.9</v>
      </c>
    </row>
    <row r="220" spans="1:8" ht="31.5" hidden="1" x14ac:dyDescent="0.25">
      <c r="A220" s="1" t="s">
        <v>674</v>
      </c>
      <c r="B220" s="2"/>
      <c r="C220" s="2" t="s">
        <v>12</v>
      </c>
      <c r="D220" s="2" t="s">
        <v>168</v>
      </c>
      <c r="E220" s="21" t="s">
        <v>705</v>
      </c>
      <c r="F220" s="2"/>
      <c r="G220" s="14">
        <f>SUM(G221)</f>
        <v>0</v>
      </c>
      <c r="H220" s="14">
        <f>SUM(H221)</f>
        <v>0</v>
      </c>
    </row>
    <row r="221" spans="1:8" ht="31.5" hidden="1" x14ac:dyDescent="0.25">
      <c r="A221" s="1" t="s">
        <v>265</v>
      </c>
      <c r="B221" s="2"/>
      <c r="C221" s="2" t="s">
        <v>12</v>
      </c>
      <c r="D221" s="2" t="s">
        <v>168</v>
      </c>
      <c r="E221" s="21" t="s">
        <v>705</v>
      </c>
      <c r="F221" s="2" t="s">
        <v>242</v>
      </c>
      <c r="G221" s="14"/>
      <c r="H221" s="14"/>
    </row>
    <row r="222" spans="1:8" ht="31.5" hidden="1" x14ac:dyDescent="0.25">
      <c r="A222" s="1" t="s">
        <v>886</v>
      </c>
      <c r="B222" s="2"/>
      <c r="C222" s="2" t="s">
        <v>12</v>
      </c>
      <c r="D222" s="2" t="s">
        <v>168</v>
      </c>
      <c r="E222" s="21" t="s">
        <v>885</v>
      </c>
      <c r="F222" s="2"/>
      <c r="G222" s="14">
        <f>SUM(G223)</f>
        <v>0</v>
      </c>
      <c r="H222" s="14"/>
    </row>
    <row r="223" spans="1:8" ht="31.5" hidden="1" x14ac:dyDescent="0.25">
      <c r="A223" s="1" t="s">
        <v>265</v>
      </c>
      <c r="B223" s="2"/>
      <c r="C223" s="2" t="s">
        <v>12</v>
      </c>
      <c r="D223" s="2" t="s">
        <v>168</v>
      </c>
      <c r="E223" s="21" t="s">
        <v>885</v>
      </c>
      <c r="F223" s="2" t="s">
        <v>242</v>
      </c>
      <c r="G223" s="14"/>
      <c r="H223" s="14"/>
    </row>
    <row r="224" spans="1:8" ht="22.5" customHeight="1" x14ac:dyDescent="0.25">
      <c r="A224" s="69" t="s">
        <v>20</v>
      </c>
      <c r="B224" s="10"/>
      <c r="C224" s="100" t="s">
        <v>12</v>
      </c>
      <c r="D224" s="100" t="s">
        <v>21</v>
      </c>
      <c r="E224" s="19"/>
      <c r="F224" s="19"/>
      <c r="G224" s="62">
        <f>SUM(G225+G232+G241+G247+G258+G270)+G265</f>
        <v>30552.2</v>
      </c>
      <c r="H224" s="62">
        <f>SUM(H225+H232+H241+H247+H258+H270)+H265</f>
        <v>27931.7</v>
      </c>
    </row>
    <row r="225" spans="1:8" ht="47.25" x14ac:dyDescent="0.25">
      <c r="A225" s="69" t="s">
        <v>614</v>
      </c>
      <c r="B225" s="10"/>
      <c r="C225" s="100" t="s">
        <v>12</v>
      </c>
      <c r="D225" s="100" t="s">
        <v>21</v>
      </c>
      <c r="E225" s="19" t="s">
        <v>615</v>
      </c>
      <c r="F225" s="19"/>
      <c r="G225" s="62">
        <f>SUM(G229)+G226</f>
        <v>823.1</v>
      </c>
      <c r="H225" s="62">
        <f t="shared" ref="H225" si="26">SUM(H229)+H226</f>
        <v>823.1</v>
      </c>
    </row>
    <row r="226" spans="1:8" x14ac:dyDescent="0.25">
      <c r="A226" s="15" t="s">
        <v>32</v>
      </c>
      <c r="B226" s="10"/>
      <c r="C226" s="100" t="s">
        <v>12</v>
      </c>
      <c r="D226" s="100" t="s">
        <v>21</v>
      </c>
      <c r="E226" s="19" t="s">
        <v>868</v>
      </c>
      <c r="F226" s="19"/>
      <c r="G226" s="62">
        <f t="shared" ref="G226:H227" si="27">SUM(G227)</f>
        <v>823.1</v>
      </c>
      <c r="H226" s="62">
        <f t="shared" si="27"/>
        <v>823.1</v>
      </c>
    </row>
    <row r="227" spans="1:8" ht="31.5" x14ac:dyDescent="0.25">
      <c r="A227" s="69" t="s">
        <v>227</v>
      </c>
      <c r="B227" s="10"/>
      <c r="C227" s="100" t="s">
        <v>12</v>
      </c>
      <c r="D227" s="100" t="s">
        <v>21</v>
      </c>
      <c r="E227" s="19" t="s">
        <v>869</v>
      </c>
      <c r="F227" s="19"/>
      <c r="G227" s="62">
        <f t="shared" si="27"/>
        <v>823.1</v>
      </c>
      <c r="H227" s="62">
        <f t="shared" si="27"/>
        <v>823.1</v>
      </c>
    </row>
    <row r="228" spans="1:8" ht="31.5" x14ac:dyDescent="0.25">
      <c r="A228" s="1" t="s">
        <v>49</v>
      </c>
      <c r="B228" s="10"/>
      <c r="C228" s="100" t="s">
        <v>12</v>
      </c>
      <c r="D228" s="100" t="s">
        <v>21</v>
      </c>
      <c r="E228" s="19" t="s">
        <v>869</v>
      </c>
      <c r="F228" s="19">
        <v>200</v>
      </c>
      <c r="G228" s="62">
        <v>823.1</v>
      </c>
      <c r="H228" s="62">
        <v>823.1</v>
      </c>
    </row>
    <row r="229" spans="1:8" ht="47.25" hidden="1" x14ac:dyDescent="0.25">
      <c r="A229" s="69" t="s">
        <v>17</v>
      </c>
      <c r="B229" s="10"/>
      <c r="C229" s="100" t="s">
        <v>12</v>
      </c>
      <c r="D229" s="100" t="s">
        <v>21</v>
      </c>
      <c r="E229" s="100" t="s">
        <v>830</v>
      </c>
      <c r="F229" s="19"/>
      <c r="G229" s="62">
        <f t="shared" ref="G229:H230" si="28">SUM(G230)</f>
        <v>0</v>
      </c>
      <c r="H229" s="62">
        <f t="shared" si="28"/>
        <v>0</v>
      </c>
    </row>
    <row r="230" spans="1:8" ht="31.5" hidden="1" x14ac:dyDescent="0.25">
      <c r="A230" s="69" t="s">
        <v>227</v>
      </c>
      <c r="B230" s="10"/>
      <c r="C230" s="100" t="s">
        <v>12</v>
      </c>
      <c r="D230" s="100" t="s">
        <v>21</v>
      </c>
      <c r="E230" s="100" t="s">
        <v>831</v>
      </c>
      <c r="F230" s="100"/>
      <c r="G230" s="62">
        <f t="shared" si="28"/>
        <v>0</v>
      </c>
      <c r="H230" s="62">
        <f t="shared" si="28"/>
        <v>0</v>
      </c>
    </row>
    <row r="231" spans="1:8" hidden="1" x14ac:dyDescent="0.25">
      <c r="A231" s="69" t="s">
        <v>19</v>
      </c>
      <c r="B231" s="10"/>
      <c r="C231" s="100" t="s">
        <v>12</v>
      </c>
      <c r="D231" s="100" t="s">
        <v>21</v>
      </c>
      <c r="E231" s="100" t="s">
        <v>831</v>
      </c>
      <c r="F231" s="100" t="s">
        <v>93</v>
      </c>
      <c r="G231" s="62">
        <v>0</v>
      </c>
      <c r="H231" s="62"/>
    </row>
    <row r="232" spans="1:8" ht="31.5" x14ac:dyDescent="0.25">
      <c r="A232" s="69" t="s">
        <v>618</v>
      </c>
      <c r="B232" s="10"/>
      <c r="C232" s="100" t="s">
        <v>12</v>
      </c>
      <c r="D232" s="100" t="s">
        <v>21</v>
      </c>
      <c r="E232" s="100" t="s">
        <v>225</v>
      </c>
      <c r="F232" s="19"/>
      <c r="G232" s="62">
        <f>SUM(G233)+G235</f>
        <v>4330</v>
      </c>
      <c r="H232" s="62">
        <f>SUM(H233)+H235</f>
        <v>4330</v>
      </c>
    </row>
    <row r="233" spans="1:8" ht="31.5" hidden="1" x14ac:dyDescent="0.25">
      <c r="A233" s="69" t="s">
        <v>95</v>
      </c>
      <c r="B233" s="10"/>
      <c r="C233" s="100" t="s">
        <v>12</v>
      </c>
      <c r="D233" s="100" t="s">
        <v>21</v>
      </c>
      <c r="E233" s="100" t="s">
        <v>681</v>
      </c>
      <c r="F233" s="19"/>
      <c r="G233" s="62">
        <f>SUM(G234)</f>
        <v>0</v>
      </c>
      <c r="H233" s="62">
        <f>SUM(H234)</f>
        <v>0</v>
      </c>
    </row>
    <row r="234" spans="1:8" ht="31.5" hidden="1" x14ac:dyDescent="0.25">
      <c r="A234" s="1" t="s">
        <v>49</v>
      </c>
      <c r="B234" s="10"/>
      <c r="C234" s="100" t="s">
        <v>12</v>
      </c>
      <c r="D234" s="100" t="s">
        <v>21</v>
      </c>
      <c r="E234" s="100" t="s">
        <v>681</v>
      </c>
      <c r="F234" s="19">
        <v>200</v>
      </c>
      <c r="G234" s="62"/>
      <c r="H234" s="62"/>
    </row>
    <row r="235" spans="1:8" ht="31.5" x14ac:dyDescent="0.25">
      <c r="A235" s="69" t="s">
        <v>66</v>
      </c>
      <c r="B235" s="10"/>
      <c r="C235" s="100" t="s">
        <v>12</v>
      </c>
      <c r="D235" s="100" t="s">
        <v>21</v>
      </c>
      <c r="E235" s="100" t="s">
        <v>616</v>
      </c>
      <c r="F235" s="19"/>
      <c r="G235" s="62">
        <f>SUM(G236)+G238</f>
        <v>4330</v>
      </c>
      <c r="H235" s="62">
        <f>SUM(H236)+H238</f>
        <v>4330</v>
      </c>
    </row>
    <row r="236" spans="1:8" ht="31.5" x14ac:dyDescent="0.25">
      <c r="A236" s="69" t="s">
        <v>397</v>
      </c>
      <c r="B236" s="10"/>
      <c r="C236" s="100" t="s">
        <v>12</v>
      </c>
      <c r="D236" s="100" t="s">
        <v>21</v>
      </c>
      <c r="E236" s="100" t="s">
        <v>617</v>
      </c>
      <c r="F236" s="100"/>
      <c r="G236" s="62">
        <f>SUM(G237)</f>
        <v>4330</v>
      </c>
      <c r="H236" s="62">
        <f>SUM(H237)</f>
        <v>4330</v>
      </c>
    </row>
    <row r="237" spans="1:8" ht="31.5" x14ac:dyDescent="0.25">
      <c r="A237" s="69" t="s">
        <v>222</v>
      </c>
      <c r="B237" s="10"/>
      <c r="C237" s="100" t="s">
        <v>12</v>
      </c>
      <c r="D237" s="100" t="s">
        <v>21</v>
      </c>
      <c r="E237" s="100" t="s">
        <v>617</v>
      </c>
      <c r="F237" s="100" t="s">
        <v>119</v>
      </c>
      <c r="G237" s="62">
        <f>4080+250</f>
        <v>4330</v>
      </c>
      <c r="H237" s="62">
        <v>4330</v>
      </c>
    </row>
    <row r="238" spans="1:8" hidden="1" x14ac:dyDescent="0.25">
      <c r="A238" s="69" t="s">
        <v>619</v>
      </c>
      <c r="B238" s="10"/>
      <c r="C238" s="100" t="s">
        <v>12</v>
      </c>
      <c r="D238" s="100" t="s">
        <v>21</v>
      </c>
      <c r="E238" s="100" t="s">
        <v>226</v>
      </c>
      <c r="F238" s="100"/>
      <c r="G238" s="62">
        <f>G240</f>
        <v>0</v>
      </c>
      <c r="H238" s="62">
        <f>H240</f>
        <v>0</v>
      </c>
    </row>
    <row r="239" spans="1:8" hidden="1" x14ac:dyDescent="0.25">
      <c r="A239" s="15" t="s">
        <v>32</v>
      </c>
      <c r="B239" s="10"/>
      <c r="C239" s="100" t="s">
        <v>12</v>
      </c>
      <c r="D239" s="100" t="s">
        <v>21</v>
      </c>
      <c r="E239" s="100" t="s">
        <v>620</v>
      </c>
      <c r="F239" s="100"/>
      <c r="G239" s="62">
        <f>SUM(G240)</f>
        <v>0</v>
      </c>
      <c r="H239" s="62">
        <f>SUM(H240)</f>
        <v>0</v>
      </c>
    </row>
    <row r="240" spans="1:8" ht="31.5" hidden="1" x14ac:dyDescent="0.25">
      <c r="A240" s="15" t="s">
        <v>49</v>
      </c>
      <c r="B240" s="10"/>
      <c r="C240" s="100" t="s">
        <v>12</v>
      </c>
      <c r="D240" s="100" t="s">
        <v>21</v>
      </c>
      <c r="E240" s="100" t="s">
        <v>620</v>
      </c>
      <c r="F240" s="100" t="s">
        <v>88</v>
      </c>
      <c r="G240" s="62"/>
      <c r="H240" s="62"/>
    </row>
    <row r="241" spans="1:8" ht="31.5" x14ac:dyDescent="0.25">
      <c r="A241" s="15" t="s">
        <v>621</v>
      </c>
      <c r="B241" s="2"/>
      <c r="C241" s="2" t="s">
        <v>12</v>
      </c>
      <c r="D241" s="2" t="s">
        <v>21</v>
      </c>
      <c r="E241" s="2" t="s">
        <v>288</v>
      </c>
      <c r="F241" s="2"/>
      <c r="G241" s="14">
        <f t="shared" ref="G241:H242" si="29">SUM(G242)</f>
        <v>6595.1999999999989</v>
      </c>
      <c r="H241" s="14">
        <f t="shared" si="29"/>
        <v>6550.4</v>
      </c>
    </row>
    <row r="242" spans="1:8" ht="31.5" x14ac:dyDescent="0.25">
      <c r="A242" s="15" t="s">
        <v>622</v>
      </c>
      <c r="B242" s="2"/>
      <c r="C242" s="2" t="s">
        <v>12</v>
      </c>
      <c r="D242" s="2" t="s">
        <v>21</v>
      </c>
      <c r="E242" s="2" t="s">
        <v>289</v>
      </c>
      <c r="F242" s="2"/>
      <c r="G242" s="14">
        <f t="shared" si="29"/>
        <v>6595.1999999999989</v>
      </c>
      <c r="H242" s="14">
        <f t="shared" si="29"/>
        <v>6550.4</v>
      </c>
    </row>
    <row r="243" spans="1:8" ht="31.5" x14ac:dyDescent="0.25">
      <c r="A243" s="15" t="s">
        <v>42</v>
      </c>
      <c r="B243" s="2"/>
      <c r="C243" s="2" t="s">
        <v>12</v>
      </c>
      <c r="D243" s="2" t="s">
        <v>21</v>
      </c>
      <c r="E243" s="2" t="s">
        <v>290</v>
      </c>
      <c r="F243" s="2"/>
      <c r="G243" s="14">
        <f>SUM(G244:G246)</f>
        <v>6595.1999999999989</v>
      </c>
      <c r="H243" s="14">
        <f>SUM(H244:H246)</f>
        <v>6550.4</v>
      </c>
    </row>
    <row r="244" spans="1:8" ht="47.25" x14ac:dyDescent="0.25">
      <c r="A244" s="15" t="s">
        <v>48</v>
      </c>
      <c r="B244" s="2"/>
      <c r="C244" s="2" t="s">
        <v>12</v>
      </c>
      <c r="D244" s="2" t="s">
        <v>21</v>
      </c>
      <c r="E244" s="2" t="s">
        <v>290</v>
      </c>
      <c r="F244" s="2" t="s">
        <v>86</v>
      </c>
      <c r="G244" s="14">
        <v>5593.9</v>
      </c>
      <c r="H244" s="14">
        <v>5593.9</v>
      </c>
    </row>
    <row r="245" spans="1:8" ht="31.5" x14ac:dyDescent="0.25">
      <c r="A245" s="15" t="s">
        <v>49</v>
      </c>
      <c r="B245" s="2"/>
      <c r="C245" s="2" t="s">
        <v>12</v>
      </c>
      <c r="D245" s="2" t="s">
        <v>21</v>
      </c>
      <c r="E245" s="2" t="s">
        <v>290</v>
      </c>
      <c r="F245" s="2" t="s">
        <v>88</v>
      </c>
      <c r="G245" s="14">
        <v>985.4</v>
      </c>
      <c r="H245" s="14">
        <v>940.6</v>
      </c>
    </row>
    <row r="246" spans="1:8" x14ac:dyDescent="0.25">
      <c r="A246" s="15" t="s">
        <v>19</v>
      </c>
      <c r="B246" s="2"/>
      <c r="C246" s="2" t="s">
        <v>12</v>
      </c>
      <c r="D246" s="2" t="s">
        <v>21</v>
      </c>
      <c r="E246" s="2" t="s">
        <v>290</v>
      </c>
      <c r="F246" s="2" t="s">
        <v>93</v>
      </c>
      <c r="G246" s="14">
        <v>15.9</v>
      </c>
      <c r="H246" s="14">
        <v>15.9</v>
      </c>
    </row>
    <row r="247" spans="1:8" ht="47.25" x14ac:dyDescent="0.25">
      <c r="A247" s="67" t="s">
        <v>625</v>
      </c>
      <c r="B247" s="10"/>
      <c r="C247" s="100" t="s">
        <v>12</v>
      </c>
      <c r="D247" s="100" t="s">
        <v>21</v>
      </c>
      <c r="E247" s="19" t="s">
        <v>626</v>
      </c>
      <c r="F247" s="100"/>
      <c r="G247" s="62">
        <f>SUM(G252)+G248+G250</f>
        <v>17438.2</v>
      </c>
      <c r="H247" s="62">
        <f t="shared" ref="H247" si="30">SUM(H252)+H248+H250</f>
        <v>14862.5</v>
      </c>
    </row>
    <row r="248" spans="1:8" ht="31.5" x14ac:dyDescent="0.25">
      <c r="A248" s="67" t="s">
        <v>903</v>
      </c>
      <c r="B248" s="10"/>
      <c r="C248" s="100" t="s">
        <v>12</v>
      </c>
      <c r="D248" s="100" t="s">
        <v>21</v>
      </c>
      <c r="E248" s="19" t="s">
        <v>905</v>
      </c>
      <c r="F248" s="100"/>
      <c r="G248" s="62">
        <f>SUM(G249)</f>
        <v>1770</v>
      </c>
      <c r="H248" s="62">
        <f t="shared" ref="H248" si="31">SUM(H249)</f>
        <v>0</v>
      </c>
    </row>
    <row r="249" spans="1:8" ht="31.5" x14ac:dyDescent="0.25">
      <c r="A249" s="67" t="s">
        <v>49</v>
      </c>
      <c r="B249" s="10"/>
      <c r="C249" s="100" t="s">
        <v>12</v>
      </c>
      <c r="D249" s="100" t="s">
        <v>21</v>
      </c>
      <c r="E249" s="19" t="s">
        <v>905</v>
      </c>
      <c r="F249" s="100" t="s">
        <v>88</v>
      </c>
      <c r="G249" s="62">
        <v>1770</v>
      </c>
      <c r="H249" s="62">
        <v>0</v>
      </c>
    </row>
    <row r="250" spans="1:8" ht="31.5" x14ac:dyDescent="0.25">
      <c r="A250" s="67" t="s">
        <v>904</v>
      </c>
      <c r="B250" s="10"/>
      <c r="C250" s="100" t="s">
        <v>12</v>
      </c>
      <c r="D250" s="100" t="s">
        <v>21</v>
      </c>
      <c r="E250" s="19" t="s">
        <v>906</v>
      </c>
      <c r="F250" s="100"/>
      <c r="G250" s="62">
        <f>SUM(G251)</f>
        <v>2.2999999999999998</v>
      </c>
      <c r="H250" s="62">
        <f t="shared" ref="H250" si="32">SUM(H251)</f>
        <v>0</v>
      </c>
    </row>
    <row r="251" spans="1:8" ht="31.5" x14ac:dyDescent="0.25">
      <c r="A251" s="67" t="s">
        <v>49</v>
      </c>
      <c r="B251" s="10"/>
      <c r="C251" s="100" t="s">
        <v>12</v>
      </c>
      <c r="D251" s="100" t="s">
        <v>21</v>
      </c>
      <c r="E251" s="19" t="s">
        <v>906</v>
      </c>
      <c r="F251" s="100" t="s">
        <v>88</v>
      </c>
      <c r="G251" s="62">
        <v>2.2999999999999998</v>
      </c>
      <c r="H251" s="62">
        <v>0</v>
      </c>
    </row>
    <row r="252" spans="1:8" x14ac:dyDescent="0.25">
      <c r="A252" s="15" t="s">
        <v>32</v>
      </c>
      <c r="B252" s="10"/>
      <c r="C252" s="100" t="s">
        <v>12</v>
      </c>
      <c r="D252" s="100" t="s">
        <v>21</v>
      </c>
      <c r="E252" s="19" t="s">
        <v>627</v>
      </c>
      <c r="F252" s="100"/>
      <c r="G252" s="62">
        <f>SUM(G253+G254+G256)</f>
        <v>15665.9</v>
      </c>
      <c r="H252" s="62">
        <f>SUM(H253+H254+H256)</f>
        <v>14862.5</v>
      </c>
    </row>
    <row r="253" spans="1:8" ht="31.5" x14ac:dyDescent="0.25">
      <c r="A253" s="15" t="s">
        <v>49</v>
      </c>
      <c r="B253" s="10"/>
      <c r="C253" s="100" t="s">
        <v>12</v>
      </c>
      <c r="D253" s="100" t="s">
        <v>21</v>
      </c>
      <c r="E253" s="19" t="s">
        <v>627</v>
      </c>
      <c r="F253" s="100" t="s">
        <v>88</v>
      </c>
      <c r="G253" s="62">
        <v>14758.4</v>
      </c>
      <c r="H253" s="62">
        <v>14727.6</v>
      </c>
    </row>
    <row r="254" spans="1:8" ht="31.5" x14ac:dyDescent="0.25">
      <c r="A254" s="69" t="s">
        <v>483</v>
      </c>
      <c r="B254" s="10"/>
      <c r="C254" s="100" t="s">
        <v>12</v>
      </c>
      <c r="D254" s="100" t="s">
        <v>21</v>
      </c>
      <c r="E254" s="19" t="s">
        <v>676</v>
      </c>
      <c r="F254" s="19"/>
      <c r="G254" s="62">
        <f>SUM(G255)</f>
        <v>870.1</v>
      </c>
      <c r="H254" s="62">
        <f>SUM(H255)</f>
        <v>129.30000000000001</v>
      </c>
    </row>
    <row r="255" spans="1:8" ht="31.5" x14ac:dyDescent="0.25">
      <c r="A255" s="69" t="s">
        <v>49</v>
      </c>
      <c r="B255" s="10"/>
      <c r="C255" s="100" t="s">
        <v>12</v>
      </c>
      <c r="D255" s="100" t="s">
        <v>21</v>
      </c>
      <c r="E255" s="19" t="s">
        <v>676</v>
      </c>
      <c r="F255" s="19">
        <v>200</v>
      </c>
      <c r="G255" s="62">
        <v>870.1</v>
      </c>
      <c r="H255" s="62">
        <v>129.30000000000001</v>
      </c>
    </row>
    <row r="256" spans="1:8" ht="31.5" x14ac:dyDescent="0.25">
      <c r="A256" s="69" t="s">
        <v>537</v>
      </c>
      <c r="B256" s="10"/>
      <c r="C256" s="100" t="s">
        <v>12</v>
      </c>
      <c r="D256" s="100" t="s">
        <v>21</v>
      </c>
      <c r="E256" s="19" t="s">
        <v>677</v>
      </c>
      <c r="F256" s="19"/>
      <c r="G256" s="62">
        <f>SUM(G257)</f>
        <v>37.4</v>
      </c>
      <c r="H256" s="62">
        <f>SUM(H257)</f>
        <v>5.6</v>
      </c>
    </row>
    <row r="257" spans="1:8" ht="31.5" x14ac:dyDescent="0.25">
      <c r="A257" s="69" t="s">
        <v>49</v>
      </c>
      <c r="B257" s="10"/>
      <c r="C257" s="100" t="s">
        <v>12</v>
      </c>
      <c r="D257" s="100" t="s">
        <v>21</v>
      </c>
      <c r="E257" s="19" t="s">
        <v>677</v>
      </c>
      <c r="F257" s="19">
        <v>200</v>
      </c>
      <c r="G257" s="62">
        <v>37.4</v>
      </c>
      <c r="H257" s="62">
        <v>5.6</v>
      </c>
    </row>
    <row r="258" spans="1:8" ht="31.5" hidden="1" x14ac:dyDescent="0.25">
      <c r="A258" s="69" t="s">
        <v>605</v>
      </c>
      <c r="B258" s="10"/>
      <c r="C258" s="100" t="s">
        <v>12</v>
      </c>
      <c r="D258" s="100" t="s">
        <v>21</v>
      </c>
      <c r="E258" s="19" t="s">
        <v>214</v>
      </c>
      <c r="F258" s="19"/>
      <c r="G258" s="62">
        <f t="shared" ref="G258:H260" si="33">SUM(G259)</f>
        <v>0</v>
      </c>
      <c r="H258" s="62">
        <f t="shared" si="33"/>
        <v>0</v>
      </c>
    </row>
    <row r="259" spans="1:8" ht="47.25" hidden="1" x14ac:dyDescent="0.25">
      <c r="A259" s="69" t="s">
        <v>606</v>
      </c>
      <c r="B259" s="10"/>
      <c r="C259" s="100" t="s">
        <v>12</v>
      </c>
      <c r="D259" s="100" t="s">
        <v>21</v>
      </c>
      <c r="E259" s="19" t="s">
        <v>215</v>
      </c>
      <c r="F259" s="19"/>
      <c r="G259" s="62">
        <f t="shared" si="33"/>
        <v>0</v>
      </c>
      <c r="H259" s="62">
        <f t="shared" si="33"/>
        <v>0</v>
      </c>
    </row>
    <row r="260" spans="1:8" ht="31.5" hidden="1" x14ac:dyDescent="0.25">
      <c r="A260" s="69" t="s">
        <v>471</v>
      </c>
      <c r="B260" s="10"/>
      <c r="C260" s="100" t="s">
        <v>12</v>
      </c>
      <c r="D260" s="100" t="s">
        <v>21</v>
      </c>
      <c r="E260" s="19" t="s">
        <v>216</v>
      </c>
      <c r="F260" s="19"/>
      <c r="G260" s="62">
        <f t="shared" si="33"/>
        <v>0</v>
      </c>
      <c r="H260" s="62">
        <f t="shared" si="33"/>
        <v>0</v>
      </c>
    </row>
    <row r="261" spans="1:8" ht="31.5" hidden="1" x14ac:dyDescent="0.25">
      <c r="A261" s="69" t="s">
        <v>49</v>
      </c>
      <c r="B261" s="10"/>
      <c r="C261" s="100" t="s">
        <v>12</v>
      </c>
      <c r="D261" s="100" t="s">
        <v>21</v>
      </c>
      <c r="E261" s="19" t="s">
        <v>216</v>
      </c>
      <c r="F261" s="19">
        <v>200</v>
      </c>
      <c r="G261" s="62">
        <v>0</v>
      </c>
      <c r="H261" s="62"/>
    </row>
    <row r="262" spans="1:8" ht="31.5" hidden="1" x14ac:dyDescent="0.25">
      <c r="A262" s="69" t="s">
        <v>66</v>
      </c>
      <c r="B262" s="10"/>
      <c r="C262" s="100" t="s">
        <v>12</v>
      </c>
      <c r="D262" s="100" t="s">
        <v>21</v>
      </c>
      <c r="E262" s="19" t="s">
        <v>484</v>
      </c>
      <c r="F262" s="100"/>
      <c r="G262" s="62">
        <f t="shared" ref="G262:H263" si="34">SUM(G263)</f>
        <v>0</v>
      </c>
      <c r="H262" s="62">
        <f t="shared" si="34"/>
        <v>0</v>
      </c>
    </row>
    <row r="263" spans="1:8" ht="31.5" hidden="1" x14ac:dyDescent="0.25">
      <c r="A263" s="69" t="s">
        <v>509</v>
      </c>
      <c r="B263" s="10"/>
      <c r="C263" s="100" t="s">
        <v>12</v>
      </c>
      <c r="D263" s="100" t="s">
        <v>21</v>
      </c>
      <c r="E263" s="19" t="s">
        <v>485</v>
      </c>
      <c r="F263" s="100"/>
      <c r="G263" s="62">
        <f t="shared" si="34"/>
        <v>0</v>
      </c>
      <c r="H263" s="62">
        <f t="shared" si="34"/>
        <v>0</v>
      </c>
    </row>
    <row r="264" spans="1:8" ht="31.5" hidden="1" x14ac:dyDescent="0.25">
      <c r="A264" s="69" t="s">
        <v>222</v>
      </c>
      <c r="B264" s="10"/>
      <c r="C264" s="100" t="s">
        <v>12</v>
      </c>
      <c r="D264" s="100" t="s">
        <v>21</v>
      </c>
      <c r="E264" s="19" t="s">
        <v>485</v>
      </c>
      <c r="F264" s="100" t="s">
        <v>119</v>
      </c>
      <c r="G264" s="62">
        <v>0</v>
      </c>
      <c r="H264" s="62">
        <v>0</v>
      </c>
    </row>
    <row r="265" spans="1:8" ht="47.25" x14ac:dyDescent="0.25">
      <c r="A265" s="69" t="s">
        <v>887</v>
      </c>
      <c r="B265" s="10"/>
      <c r="C265" s="100" t="s">
        <v>12</v>
      </c>
      <c r="D265" s="100" t="s">
        <v>21</v>
      </c>
      <c r="E265" s="19" t="s">
        <v>690</v>
      </c>
      <c r="F265" s="100"/>
      <c r="G265" s="62">
        <f>SUM(G268)+G266</f>
        <v>1330</v>
      </c>
      <c r="H265" s="62">
        <f t="shared" ref="H265" si="35">SUM(H268)+H266</f>
        <v>1330</v>
      </c>
    </row>
    <row r="266" spans="1:8" ht="44.25" customHeight="1" x14ac:dyDescent="0.25">
      <c r="A266" s="69" t="s">
        <v>911</v>
      </c>
      <c r="B266" s="10"/>
      <c r="C266" s="100" t="s">
        <v>12</v>
      </c>
      <c r="D266" s="100" t="s">
        <v>21</v>
      </c>
      <c r="E266" s="19" t="s">
        <v>909</v>
      </c>
      <c r="F266" s="100"/>
      <c r="G266" s="62">
        <f>SUM(G267)</f>
        <v>1130</v>
      </c>
      <c r="H266" s="62">
        <f>SUM(H267)</f>
        <v>1130</v>
      </c>
    </row>
    <row r="267" spans="1:8" ht="31.5" x14ac:dyDescent="0.25">
      <c r="A267" s="1" t="s">
        <v>222</v>
      </c>
      <c r="B267" s="10"/>
      <c r="C267" s="100" t="s">
        <v>12</v>
      </c>
      <c r="D267" s="100" t="s">
        <v>21</v>
      </c>
      <c r="E267" s="19" t="s">
        <v>909</v>
      </c>
      <c r="F267" s="100" t="s">
        <v>119</v>
      </c>
      <c r="G267" s="62">
        <v>1130</v>
      </c>
      <c r="H267" s="62">
        <v>1130</v>
      </c>
    </row>
    <row r="268" spans="1:8" ht="36.75" customHeight="1" x14ac:dyDescent="0.25">
      <c r="A268" s="69" t="s">
        <v>888</v>
      </c>
      <c r="B268" s="10"/>
      <c r="C268" s="100" t="s">
        <v>12</v>
      </c>
      <c r="D268" s="100" t="s">
        <v>21</v>
      </c>
      <c r="E268" s="19" t="s">
        <v>910</v>
      </c>
      <c r="F268" s="100"/>
      <c r="G268" s="62">
        <f t="shared" ref="G268:H268" si="36">SUM(G269)</f>
        <v>200</v>
      </c>
      <c r="H268" s="62">
        <f t="shared" si="36"/>
        <v>200</v>
      </c>
    </row>
    <row r="269" spans="1:8" ht="31.5" x14ac:dyDescent="0.25">
      <c r="A269" s="1" t="s">
        <v>222</v>
      </c>
      <c r="B269" s="10"/>
      <c r="C269" s="100" t="s">
        <v>12</v>
      </c>
      <c r="D269" s="100" t="s">
        <v>21</v>
      </c>
      <c r="E269" s="19" t="s">
        <v>910</v>
      </c>
      <c r="F269" s="100" t="s">
        <v>119</v>
      </c>
      <c r="G269" s="62">
        <v>200</v>
      </c>
      <c r="H269" s="62">
        <v>200</v>
      </c>
    </row>
    <row r="270" spans="1:8" x14ac:dyDescent="0.25">
      <c r="A270" s="15" t="s">
        <v>187</v>
      </c>
      <c r="B270" s="10"/>
      <c r="C270" s="100" t="s">
        <v>12</v>
      </c>
      <c r="D270" s="100" t="s">
        <v>21</v>
      </c>
      <c r="E270" s="19" t="s">
        <v>188</v>
      </c>
      <c r="F270" s="100"/>
      <c r="G270" s="62">
        <f t="shared" ref="G270:H271" si="37">SUM(G271)</f>
        <v>35.700000000000003</v>
      </c>
      <c r="H270" s="62">
        <f t="shared" si="37"/>
        <v>35.700000000000003</v>
      </c>
    </row>
    <row r="271" spans="1:8" ht="31.5" x14ac:dyDescent="0.25">
      <c r="A271" s="15" t="s">
        <v>42</v>
      </c>
      <c r="B271" s="10"/>
      <c r="C271" s="100" t="s">
        <v>12</v>
      </c>
      <c r="D271" s="100" t="s">
        <v>21</v>
      </c>
      <c r="E271" s="19" t="s">
        <v>448</v>
      </c>
      <c r="F271" s="100"/>
      <c r="G271" s="62">
        <f t="shared" si="37"/>
        <v>35.700000000000003</v>
      </c>
      <c r="H271" s="62">
        <f t="shared" si="37"/>
        <v>35.700000000000003</v>
      </c>
    </row>
    <row r="272" spans="1:8" x14ac:dyDescent="0.25">
      <c r="A272" s="69" t="s">
        <v>19</v>
      </c>
      <c r="B272" s="10"/>
      <c r="C272" s="100" t="s">
        <v>12</v>
      </c>
      <c r="D272" s="100" t="s">
        <v>21</v>
      </c>
      <c r="E272" s="19" t="s">
        <v>448</v>
      </c>
      <c r="F272" s="100" t="s">
        <v>93</v>
      </c>
      <c r="G272" s="62">
        <v>35.700000000000003</v>
      </c>
      <c r="H272" s="62">
        <v>35.700000000000003</v>
      </c>
    </row>
    <row r="273" spans="1:8" x14ac:dyDescent="0.25">
      <c r="A273" s="69" t="s">
        <v>229</v>
      </c>
      <c r="B273" s="10"/>
      <c r="C273" s="100" t="s">
        <v>164</v>
      </c>
      <c r="D273" s="100"/>
      <c r="E273" s="19"/>
      <c r="F273" s="100"/>
      <c r="G273" s="62">
        <f>SUM(G274+G284+G314+G369)</f>
        <v>401751.6</v>
      </c>
      <c r="H273" s="62">
        <f>SUM(H274+H284+H314+H369)</f>
        <v>374441.69999999995</v>
      </c>
    </row>
    <row r="274" spans="1:8" x14ac:dyDescent="0.25">
      <c r="A274" s="69" t="s">
        <v>170</v>
      </c>
      <c r="B274" s="10"/>
      <c r="C274" s="100" t="s">
        <v>164</v>
      </c>
      <c r="D274" s="100" t="s">
        <v>31</v>
      </c>
      <c r="E274" s="19"/>
      <c r="F274" s="100"/>
      <c r="G274" s="62">
        <f>SUM(G275)</f>
        <v>82676.600000000006</v>
      </c>
      <c r="H274" s="62">
        <f>SUM(H275)</f>
        <v>72690.5</v>
      </c>
    </row>
    <row r="275" spans="1:8" ht="31.5" x14ac:dyDescent="0.25">
      <c r="A275" s="69" t="s">
        <v>634</v>
      </c>
      <c r="B275" s="10"/>
      <c r="C275" s="100" t="s">
        <v>164</v>
      </c>
      <c r="D275" s="100" t="s">
        <v>31</v>
      </c>
      <c r="E275" s="19" t="s">
        <v>230</v>
      </c>
      <c r="F275" s="100"/>
      <c r="G275" s="62">
        <f>SUM(G276)</f>
        <v>82676.600000000006</v>
      </c>
      <c r="H275" s="62">
        <f t="shared" ref="H275" si="38">SUM(H276)</f>
        <v>72690.5</v>
      </c>
    </row>
    <row r="276" spans="1:8" ht="31.5" x14ac:dyDescent="0.25">
      <c r="A276" s="69" t="s">
        <v>231</v>
      </c>
      <c r="B276" s="10"/>
      <c r="C276" s="100" t="s">
        <v>232</v>
      </c>
      <c r="D276" s="100" t="s">
        <v>31</v>
      </c>
      <c r="E276" s="19" t="s">
        <v>233</v>
      </c>
      <c r="F276" s="100"/>
      <c r="G276" s="62">
        <f>SUM(G277)</f>
        <v>82676.600000000006</v>
      </c>
      <c r="H276" s="62">
        <f t="shared" ref="H276" si="39">SUM(H277)</f>
        <v>72690.5</v>
      </c>
    </row>
    <row r="277" spans="1:8" ht="31.5" x14ac:dyDescent="0.25">
      <c r="A277" s="69" t="s">
        <v>836</v>
      </c>
      <c r="B277" s="10"/>
      <c r="C277" s="100" t="s">
        <v>232</v>
      </c>
      <c r="D277" s="100" t="s">
        <v>31</v>
      </c>
      <c r="E277" s="19" t="s">
        <v>837</v>
      </c>
      <c r="F277" s="100"/>
      <c r="G277" s="62">
        <f>SUM(G280)+G282+G278</f>
        <v>82676.600000000006</v>
      </c>
      <c r="H277" s="62">
        <f t="shared" ref="H277" si="40">SUM(H280)+H282+H278</f>
        <v>72690.5</v>
      </c>
    </row>
    <row r="278" spans="1:8" ht="47.25" x14ac:dyDescent="0.25">
      <c r="A278" s="69" t="s">
        <v>849</v>
      </c>
      <c r="B278" s="10"/>
      <c r="C278" s="100" t="s">
        <v>232</v>
      </c>
      <c r="D278" s="100" t="s">
        <v>31</v>
      </c>
      <c r="E278" s="19" t="s">
        <v>848</v>
      </c>
      <c r="F278" s="100"/>
      <c r="G278" s="62">
        <f>SUM(G279)</f>
        <v>65486.5</v>
      </c>
      <c r="H278" s="62">
        <f t="shared" ref="H278" si="41">SUM(H279)</f>
        <v>55516.800000000003</v>
      </c>
    </row>
    <row r="279" spans="1:8" ht="31.5" x14ac:dyDescent="0.25">
      <c r="A279" s="15" t="s">
        <v>265</v>
      </c>
      <c r="B279" s="10"/>
      <c r="C279" s="100" t="s">
        <v>232</v>
      </c>
      <c r="D279" s="100" t="s">
        <v>31</v>
      </c>
      <c r="E279" s="19" t="s">
        <v>848</v>
      </c>
      <c r="F279" s="100" t="s">
        <v>242</v>
      </c>
      <c r="G279" s="62">
        <v>65486.5</v>
      </c>
      <c r="H279" s="62">
        <v>55516.800000000003</v>
      </c>
    </row>
    <row r="280" spans="1:8" ht="37.5" customHeight="1" x14ac:dyDescent="0.25">
      <c r="A280" s="69" t="s">
        <v>832</v>
      </c>
      <c r="B280" s="10"/>
      <c r="C280" s="100" t="s">
        <v>232</v>
      </c>
      <c r="D280" s="100" t="s">
        <v>31</v>
      </c>
      <c r="E280" s="19" t="s">
        <v>835</v>
      </c>
      <c r="F280" s="100"/>
      <c r="G280" s="62">
        <f t="shared" ref="G280:H280" si="42">SUM(G281)</f>
        <v>16371.600000000006</v>
      </c>
      <c r="H280" s="62">
        <f t="shared" si="42"/>
        <v>16371.6</v>
      </c>
    </row>
    <row r="281" spans="1:8" ht="31.5" x14ac:dyDescent="0.25">
      <c r="A281" s="15" t="s">
        <v>265</v>
      </c>
      <c r="B281" s="10"/>
      <c r="C281" s="100" t="s">
        <v>232</v>
      </c>
      <c r="D281" s="100" t="s">
        <v>31</v>
      </c>
      <c r="E281" s="19" t="s">
        <v>835</v>
      </c>
      <c r="F281" s="100" t="s">
        <v>242</v>
      </c>
      <c r="G281" s="62">
        <f>81858.1-65486.5</f>
        <v>16371.600000000006</v>
      </c>
      <c r="H281" s="62">
        <v>16371.6</v>
      </c>
    </row>
    <row r="282" spans="1:8" ht="31.5" x14ac:dyDescent="0.25">
      <c r="A282" s="69" t="s">
        <v>891</v>
      </c>
      <c r="B282" s="10"/>
      <c r="C282" s="100" t="s">
        <v>232</v>
      </c>
      <c r="D282" s="100" t="s">
        <v>31</v>
      </c>
      <c r="E282" s="19" t="s">
        <v>892</v>
      </c>
      <c r="F282" s="100"/>
      <c r="G282" s="62">
        <f>SUM(G283)</f>
        <v>818.5</v>
      </c>
      <c r="H282" s="62">
        <f>SUM(H283)</f>
        <v>802.1</v>
      </c>
    </row>
    <row r="283" spans="1:8" ht="31.5" x14ac:dyDescent="0.25">
      <c r="A283" s="15" t="s">
        <v>265</v>
      </c>
      <c r="B283" s="10"/>
      <c r="C283" s="100" t="s">
        <v>232</v>
      </c>
      <c r="D283" s="100" t="s">
        <v>31</v>
      </c>
      <c r="E283" s="19" t="s">
        <v>892</v>
      </c>
      <c r="F283" s="100" t="s">
        <v>242</v>
      </c>
      <c r="G283" s="62">
        <v>818.5</v>
      </c>
      <c r="H283" s="62">
        <v>802.1</v>
      </c>
    </row>
    <row r="284" spans="1:8" x14ac:dyDescent="0.25">
      <c r="A284" s="15" t="s">
        <v>171</v>
      </c>
      <c r="B284" s="2"/>
      <c r="C284" s="2" t="s">
        <v>164</v>
      </c>
      <c r="D284" s="2" t="s">
        <v>41</v>
      </c>
      <c r="E284" s="2"/>
      <c r="F284" s="2"/>
      <c r="G284" s="14">
        <f>SUM(G285+G289+G292+G300+G308+G311)</f>
        <v>76660</v>
      </c>
      <c r="H284" s="14">
        <f>SUM(H285+H289+H292+H300+H308+H311)</f>
        <v>62454</v>
      </c>
    </row>
    <row r="285" spans="1:8" ht="31.5" x14ac:dyDescent="0.25">
      <c r="A285" s="15" t="s">
        <v>629</v>
      </c>
      <c r="B285" s="2"/>
      <c r="C285" s="2" t="s">
        <v>164</v>
      </c>
      <c r="D285" s="2" t="s">
        <v>41</v>
      </c>
      <c r="E285" s="2" t="s">
        <v>291</v>
      </c>
      <c r="F285" s="2"/>
      <c r="G285" s="14">
        <f t="shared" ref="G285:H286" si="43">SUM(G286)</f>
        <v>26022.400000000001</v>
      </c>
      <c r="H285" s="14">
        <f t="shared" si="43"/>
        <v>12862</v>
      </c>
    </row>
    <row r="286" spans="1:8" x14ac:dyDescent="0.25">
      <c r="A286" s="15" t="s">
        <v>32</v>
      </c>
      <c r="B286" s="2"/>
      <c r="C286" s="2" t="s">
        <v>164</v>
      </c>
      <c r="D286" s="2" t="s">
        <v>41</v>
      </c>
      <c r="E286" s="2" t="s">
        <v>292</v>
      </c>
      <c r="F286" s="2"/>
      <c r="G286" s="14">
        <f t="shared" si="43"/>
        <v>26022.400000000001</v>
      </c>
      <c r="H286" s="14">
        <f t="shared" si="43"/>
        <v>12862</v>
      </c>
    </row>
    <row r="287" spans="1:8" ht="27.75" customHeight="1" x14ac:dyDescent="0.25">
      <c r="A287" s="15" t="s">
        <v>49</v>
      </c>
      <c r="B287" s="2"/>
      <c r="C287" s="2" t="s">
        <v>164</v>
      </c>
      <c r="D287" s="2" t="s">
        <v>41</v>
      </c>
      <c r="E287" s="2" t="s">
        <v>292</v>
      </c>
      <c r="F287" s="2" t="s">
        <v>88</v>
      </c>
      <c r="G287" s="14">
        <v>26022.400000000001</v>
      </c>
      <c r="H287" s="14">
        <v>12862</v>
      </c>
    </row>
    <row r="288" spans="1:8" hidden="1" x14ac:dyDescent="0.25">
      <c r="A288" s="15" t="s">
        <v>19</v>
      </c>
      <c r="B288" s="2"/>
      <c r="C288" s="2" t="s">
        <v>164</v>
      </c>
      <c r="D288" s="2" t="s">
        <v>41</v>
      </c>
      <c r="E288" s="2" t="s">
        <v>293</v>
      </c>
      <c r="F288" s="2" t="s">
        <v>93</v>
      </c>
      <c r="G288" s="14"/>
      <c r="H288" s="14"/>
    </row>
    <row r="289" spans="1:8" ht="31.5" x14ac:dyDescent="0.25">
      <c r="A289" s="15" t="s">
        <v>631</v>
      </c>
      <c r="B289" s="2"/>
      <c r="C289" s="2" t="s">
        <v>164</v>
      </c>
      <c r="D289" s="2" t="s">
        <v>41</v>
      </c>
      <c r="E289" s="2" t="s">
        <v>294</v>
      </c>
      <c r="F289" s="2"/>
      <c r="G289" s="14">
        <f t="shared" ref="G289:H290" si="44">SUM(G290)</f>
        <v>1462.5</v>
      </c>
      <c r="H289" s="14">
        <f t="shared" si="44"/>
        <v>1462.5</v>
      </c>
    </row>
    <row r="290" spans="1:8" x14ac:dyDescent="0.25">
      <c r="A290" s="15" t="s">
        <v>32</v>
      </c>
      <c r="B290" s="2"/>
      <c r="C290" s="2" t="s">
        <v>164</v>
      </c>
      <c r="D290" s="2" t="s">
        <v>41</v>
      </c>
      <c r="E290" s="2" t="s">
        <v>295</v>
      </c>
      <c r="F290" s="2"/>
      <c r="G290" s="14">
        <f t="shared" si="44"/>
        <v>1462.5</v>
      </c>
      <c r="H290" s="14">
        <f t="shared" si="44"/>
        <v>1462.5</v>
      </c>
    </row>
    <row r="291" spans="1:8" ht="31.5" x14ac:dyDescent="0.25">
      <c r="A291" s="15" t="s">
        <v>49</v>
      </c>
      <c r="B291" s="2"/>
      <c r="C291" s="2" t="s">
        <v>164</v>
      </c>
      <c r="D291" s="2" t="s">
        <v>41</v>
      </c>
      <c r="E291" s="2" t="s">
        <v>295</v>
      </c>
      <c r="F291" s="2" t="s">
        <v>88</v>
      </c>
      <c r="G291" s="14">
        <v>1462.5</v>
      </c>
      <c r="H291" s="14">
        <v>1462.5</v>
      </c>
    </row>
    <row r="292" spans="1:8" ht="31.5" x14ac:dyDescent="0.25">
      <c r="A292" s="15" t="s">
        <v>818</v>
      </c>
      <c r="B292" s="2"/>
      <c r="C292" s="2" t="s">
        <v>164</v>
      </c>
      <c r="D292" s="2" t="s">
        <v>41</v>
      </c>
      <c r="E292" s="2" t="s">
        <v>238</v>
      </c>
      <c r="F292" s="2"/>
      <c r="G292" s="14">
        <f>SUM(G293)</f>
        <v>61.9</v>
      </c>
      <c r="H292" s="14">
        <f>SUM(H293)</f>
        <v>24</v>
      </c>
    </row>
    <row r="293" spans="1:8" x14ac:dyDescent="0.25">
      <c r="A293" s="15" t="s">
        <v>266</v>
      </c>
      <c r="B293" s="2"/>
      <c r="C293" s="2" t="s">
        <v>164</v>
      </c>
      <c r="D293" s="2" t="s">
        <v>41</v>
      </c>
      <c r="E293" s="2" t="s">
        <v>298</v>
      </c>
      <c r="F293" s="2"/>
      <c r="G293" s="14">
        <f>SUM(G298)+G294</f>
        <v>61.9</v>
      </c>
      <c r="H293" s="14">
        <f>SUM(H298)+H294</f>
        <v>24</v>
      </c>
    </row>
    <row r="294" spans="1:8" x14ac:dyDescent="0.25">
      <c r="A294" s="15" t="s">
        <v>32</v>
      </c>
      <c r="B294" s="2"/>
      <c r="C294" s="2" t="s">
        <v>164</v>
      </c>
      <c r="D294" s="2" t="s">
        <v>41</v>
      </c>
      <c r="E294" s="2" t="s">
        <v>463</v>
      </c>
      <c r="F294" s="2"/>
      <c r="G294" s="14">
        <f>SUM(G296)+G295</f>
        <v>37.9</v>
      </c>
      <c r="H294" s="14">
        <f t="shared" ref="H294" si="45">SUM(H296)+H295</f>
        <v>0</v>
      </c>
    </row>
    <row r="295" spans="1:8" ht="31.5" x14ac:dyDescent="0.25">
      <c r="A295" s="15" t="s">
        <v>49</v>
      </c>
      <c r="B295" s="2"/>
      <c r="C295" s="2" t="s">
        <v>164</v>
      </c>
      <c r="D295" s="2" t="s">
        <v>41</v>
      </c>
      <c r="E295" s="2" t="s">
        <v>463</v>
      </c>
      <c r="F295" s="2" t="s">
        <v>88</v>
      </c>
      <c r="G295" s="14">
        <v>0.3</v>
      </c>
      <c r="H295" s="14">
        <v>0</v>
      </c>
    </row>
    <row r="296" spans="1:8" ht="63" x14ac:dyDescent="0.25">
      <c r="A296" s="15" t="s">
        <v>693</v>
      </c>
      <c r="B296" s="2"/>
      <c r="C296" s="2" t="s">
        <v>164</v>
      </c>
      <c r="D296" s="2" t="s">
        <v>41</v>
      </c>
      <c r="E296" s="2" t="s">
        <v>917</v>
      </c>
      <c r="F296" s="2"/>
      <c r="G296" s="14">
        <f>SUM(G297)</f>
        <v>37.6</v>
      </c>
      <c r="H296" s="14">
        <f>SUM(H297)</f>
        <v>0</v>
      </c>
    </row>
    <row r="297" spans="1:8" ht="31.5" x14ac:dyDescent="0.25">
      <c r="A297" s="15" t="s">
        <v>49</v>
      </c>
      <c r="B297" s="2"/>
      <c r="C297" s="2" t="s">
        <v>164</v>
      </c>
      <c r="D297" s="2" t="s">
        <v>41</v>
      </c>
      <c r="E297" s="2" t="s">
        <v>917</v>
      </c>
      <c r="F297" s="2" t="s">
        <v>88</v>
      </c>
      <c r="G297" s="14">
        <v>37.6</v>
      </c>
      <c r="H297" s="14">
        <v>0</v>
      </c>
    </row>
    <row r="298" spans="1:8" ht="31.5" x14ac:dyDescent="0.25">
      <c r="A298" s="15" t="s">
        <v>264</v>
      </c>
      <c r="B298" s="2"/>
      <c r="C298" s="2" t="s">
        <v>164</v>
      </c>
      <c r="D298" s="2" t="s">
        <v>41</v>
      </c>
      <c r="E298" s="2" t="s">
        <v>299</v>
      </c>
      <c r="F298" s="2"/>
      <c r="G298" s="14">
        <f>SUM(G299)</f>
        <v>24</v>
      </c>
      <c r="H298" s="14">
        <f>SUM(H299)</f>
        <v>24</v>
      </c>
    </row>
    <row r="299" spans="1:8" ht="31.5" x14ac:dyDescent="0.25">
      <c r="A299" s="15" t="s">
        <v>265</v>
      </c>
      <c r="B299" s="2"/>
      <c r="C299" s="2" t="s">
        <v>164</v>
      </c>
      <c r="D299" s="2" t="s">
        <v>41</v>
      </c>
      <c r="E299" s="2" t="s">
        <v>299</v>
      </c>
      <c r="F299" s="2" t="s">
        <v>242</v>
      </c>
      <c r="G299" s="14">
        <v>24</v>
      </c>
      <c r="H299" s="14">
        <v>24</v>
      </c>
    </row>
    <row r="300" spans="1:8" ht="31.5" customHeight="1" x14ac:dyDescent="0.25">
      <c r="A300" s="69" t="s">
        <v>605</v>
      </c>
      <c r="B300" s="2"/>
      <c r="C300" s="2" t="s">
        <v>164</v>
      </c>
      <c r="D300" s="2" t="s">
        <v>41</v>
      </c>
      <c r="E300" s="2" t="s">
        <v>214</v>
      </c>
      <c r="F300" s="2"/>
      <c r="G300" s="14">
        <f>SUM(G301)+G305</f>
        <v>42307.5</v>
      </c>
      <c r="H300" s="14">
        <f t="shared" ref="H300" si="46">SUM(H301)+H305</f>
        <v>41299.800000000003</v>
      </c>
    </row>
    <row r="301" spans="1:8" ht="47.25" x14ac:dyDescent="0.25">
      <c r="A301" s="69" t="s">
        <v>606</v>
      </c>
      <c r="B301" s="2"/>
      <c r="C301" s="2" t="s">
        <v>164</v>
      </c>
      <c r="D301" s="2" t="s">
        <v>41</v>
      </c>
      <c r="E301" s="2" t="s">
        <v>215</v>
      </c>
      <c r="F301" s="2"/>
      <c r="G301" s="14">
        <f t="shared" ref="G301:H301" si="47">SUM(G302)</f>
        <v>2307.5</v>
      </c>
      <c r="H301" s="14">
        <f t="shared" si="47"/>
        <v>1299.8</v>
      </c>
    </row>
    <row r="302" spans="1:8" ht="31.5" x14ac:dyDescent="0.25">
      <c r="A302" s="69" t="s">
        <v>471</v>
      </c>
      <c r="B302" s="2"/>
      <c r="C302" s="2" t="s">
        <v>164</v>
      </c>
      <c r="D302" s="2" t="s">
        <v>41</v>
      </c>
      <c r="E302" s="2" t="s">
        <v>216</v>
      </c>
      <c r="F302" s="2"/>
      <c r="G302" s="14">
        <f>SUM(G303:G304)</f>
        <v>2307.5</v>
      </c>
      <c r="H302" s="14">
        <f>SUM(H303:H304)</f>
        <v>1299.8</v>
      </c>
    </row>
    <row r="303" spans="1:8" ht="31.5" hidden="1" x14ac:dyDescent="0.25">
      <c r="A303" s="15" t="s">
        <v>49</v>
      </c>
      <c r="B303" s="2"/>
      <c r="C303" s="2" t="s">
        <v>164</v>
      </c>
      <c r="D303" s="2" t="s">
        <v>41</v>
      </c>
      <c r="E303" s="2" t="s">
        <v>216</v>
      </c>
      <c r="F303" s="2" t="s">
        <v>88</v>
      </c>
      <c r="G303" s="14"/>
      <c r="H303" s="14"/>
    </row>
    <row r="304" spans="1:8" ht="31.5" x14ac:dyDescent="0.25">
      <c r="A304" s="15" t="s">
        <v>49</v>
      </c>
      <c r="B304" s="2"/>
      <c r="C304" s="2" t="s">
        <v>164</v>
      </c>
      <c r="D304" s="2" t="s">
        <v>41</v>
      </c>
      <c r="E304" s="2" t="s">
        <v>216</v>
      </c>
      <c r="F304" s="2" t="s">
        <v>88</v>
      </c>
      <c r="G304" s="14">
        <v>2307.5</v>
      </c>
      <c r="H304" s="14">
        <v>1299.8</v>
      </c>
    </row>
    <row r="305" spans="1:8" ht="31.5" x14ac:dyDescent="0.25">
      <c r="A305" s="15" t="s">
        <v>607</v>
      </c>
      <c r="B305" s="2"/>
      <c r="C305" s="2" t="s">
        <v>164</v>
      </c>
      <c r="D305" s="2" t="s">
        <v>41</v>
      </c>
      <c r="E305" s="2" t="s">
        <v>228</v>
      </c>
      <c r="F305" s="2"/>
      <c r="G305" s="14">
        <f>SUM(G306)</f>
        <v>40000</v>
      </c>
      <c r="H305" s="14">
        <f t="shared" ref="H305" si="48">SUM(H306)</f>
        <v>40000</v>
      </c>
    </row>
    <row r="306" spans="1:8" ht="31.5" x14ac:dyDescent="0.25">
      <c r="A306" s="15" t="s">
        <v>471</v>
      </c>
      <c r="B306" s="2"/>
      <c r="C306" s="2" t="s">
        <v>164</v>
      </c>
      <c r="D306" s="2" t="s">
        <v>41</v>
      </c>
      <c r="E306" s="2" t="s">
        <v>902</v>
      </c>
      <c r="F306" s="2"/>
      <c r="G306" s="14">
        <f>SUM(G307)</f>
        <v>40000</v>
      </c>
      <c r="H306" s="14">
        <f>SUM(H307)</f>
        <v>40000</v>
      </c>
    </row>
    <row r="307" spans="1:8" x14ac:dyDescent="0.25">
      <c r="A307" s="15" t="s">
        <v>19</v>
      </c>
      <c r="B307" s="2"/>
      <c r="C307" s="2" t="s">
        <v>164</v>
      </c>
      <c r="D307" s="2" t="s">
        <v>41</v>
      </c>
      <c r="E307" s="2" t="s">
        <v>902</v>
      </c>
      <c r="F307" s="2" t="s">
        <v>93</v>
      </c>
      <c r="G307" s="14">
        <v>40000</v>
      </c>
      <c r="H307" s="14">
        <v>40000</v>
      </c>
    </row>
    <row r="308" spans="1:8" ht="31.5" x14ac:dyDescent="0.25">
      <c r="A308" s="1" t="s">
        <v>660</v>
      </c>
      <c r="B308" s="2"/>
      <c r="C308" s="2" t="s">
        <v>164</v>
      </c>
      <c r="D308" s="2" t="s">
        <v>41</v>
      </c>
      <c r="E308" s="21" t="s">
        <v>656</v>
      </c>
      <c r="F308" s="21"/>
      <c r="G308" s="14">
        <f t="shared" ref="G308:H309" si="49">SUM(G309)</f>
        <v>3074.7</v>
      </c>
      <c r="H308" s="14">
        <f t="shared" si="49"/>
        <v>3074.7</v>
      </c>
    </row>
    <row r="309" spans="1:8" x14ac:dyDescent="0.25">
      <c r="A309" s="1" t="s">
        <v>32</v>
      </c>
      <c r="B309" s="2"/>
      <c r="C309" s="2" t="s">
        <v>164</v>
      </c>
      <c r="D309" s="2" t="s">
        <v>41</v>
      </c>
      <c r="E309" s="21" t="s">
        <v>657</v>
      </c>
      <c r="F309" s="21"/>
      <c r="G309" s="14">
        <f t="shared" si="49"/>
        <v>3074.7</v>
      </c>
      <c r="H309" s="14">
        <f t="shared" si="49"/>
        <v>3074.7</v>
      </c>
    </row>
    <row r="310" spans="1:8" ht="31.5" x14ac:dyDescent="0.25">
      <c r="A310" s="1" t="s">
        <v>49</v>
      </c>
      <c r="B310" s="2"/>
      <c r="C310" s="2" t="s">
        <v>164</v>
      </c>
      <c r="D310" s="2" t="s">
        <v>41</v>
      </c>
      <c r="E310" s="21" t="s">
        <v>657</v>
      </c>
      <c r="F310" s="21" t="s">
        <v>88</v>
      </c>
      <c r="G310" s="14">
        <v>3074.7</v>
      </c>
      <c r="H310" s="14">
        <v>3074.7</v>
      </c>
    </row>
    <row r="311" spans="1:8" ht="31.5" x14ac:dyDescent="0.25">
      <c r="A311" s="1" t="s">
        <v>661</v>
      </c>
      <c r="B311" s="2"/>
      <c r="C311" s="2" t="s">
        <v>164</v>
      </c>
      <c r="D311" s="2" t="s">
        <v>41</v>
      </c>
      <c r="E311" s="21" t="s">
        <v>658</v>
      </c>
      <c r="F311" s="21"/>
      <c r="G311" s="14">
        <f t="shared" ref="G311:H312" si="50">SUM(G312)</f>
        <v>3731</v>
      </c>
      <c r="H311" s="14">
        <f t="shared" si="50"/>
        <v>3731</v>
      </c>
    </row>
    <row r="312" spans="1:8" x14ac:dyDescent="0.25">
      <c r="A312" s="1" t="s">
        <v>32</v>
      </c>
      <c r="B312" s="2"/>
      <c r="C312" s="2" t="s">
        <v>164</v>
      </c>
      <c r="D312" s="2" t="s">
        <v>41</v>
      </c>
      <c r="E312" s="21" t="s">
        <v>659</v>
      </c>
      <c r="F312" s="21"/>
      <c r="G312" s="14">
        <f t="shared" si="50"/>
        <v>3731</v>
      </c>
      <c r="H312" s="14">
        <f t="shared" si="50"/>
        <v>3731</v>
      </c>
    </row>
    <row r="313" spans="1:8" ht="31.5" x14ac:dyDescent="0.25">
      <c r="A313" s="1" t="s">
        <v>49</v>
      </c>
      <c r="B313" s="2"/>
      <c r="C313" s="2" t="s">
        <v>164</v>
      </c>
      <c r="D313" s="2" t="s">
        <v>41</v>
      </c>
      <c r="E313" s="21" t="s">
        <v>659</v>
      </c>
      <c r="F313" s="21" t="s">
        <v>88</v>
      </c>
      <c r="G313" s="14">
        <v>3731</v>
      </c>
      <c r="H313" s="14">
        <v>3731</v>
      </c>
    </row>
    <row r="314" spans="1:8" x14ac:dyDescent="0.25">
      <c r="A314" s="15" t="s">
        <v>172</v>
      </c>
      <c r="B314" s="2"/>
      <c r="C314" s="2" t="s">
        <v>164</v>
      </c>
      <c r="D314" s="2" t="s">
        <v>51</v>
      </c>
      <c r="E314" s="2"/>
      <c r="F314" s="2"/>
      <c r="G314" s="14">
        <f>SUM(G320+G328+G330+G340+G347+G356+G366)</f>
        <v>200056.90000000002</v>
      </c>
      <c r="H314" s="14">
        <f>SUM(H320+H328+H330+H340+H347+H356+H366)</f>
        <v>197001.60000000001</v>
      </c>
    </row>
    <row r="315" spans="1:8" ht="47.25" hidden="1" x14ac:dyDescent="0.25">
      <c r="A315" s="1" t="s">
        <v>437</v>
      </c>
      <c r="B315" s="2"/>
      <c r="C315" s="2" t="s">
        <v>164</v>
      </c>
      <c r="D315" s="2" t="s">
        <v>51</v>
      </c>
      <c r="E315" s="2" t="s">
        <v>440</v>
      </c>
      <c r="F315" s="2"/>
      <c r="G315" s="14">
        <f t="shared" ref="G315:H318" si="51">SUM(G316)</f>
        <v>0</v>
      </c>
      <c r="H315" s="14">
        <f t="shared" si="51"/>
        <v>0</v>
      </c>
    </row>
    <row r="316" spans="1:8" hidden="1" x14ac:dyDescent="0.25">
      <c r="A316" s="15" t="s">
        <v>443</v>
      </c>
      <c r="B316" s="2"/>
      <c r="C316" s="2" t="s">
        <v>164</v>
      </c>
      <c r="D316" s="2" t="s">
        <v>51</v>
      </c>
      <c r="E316" s="2" t="s">
        <v>442</v>
      </c>
      <c r="F316" s="2"/>
      <c r="G316" s="14">
        <f t="shared" si="51"/>
        <v>0</v>
      </c>
      <c r="H316" s="14">
        <f t="shared" si="51"/>
        <v>0</v>
      </c>
    </row>
    <row r="317" spans="1:8" ht="47.25" hidden="1" x14ac:dyDescent="0.25">
      <c r="A317" s="69" t="s">
        <v>387</v>
      </c>
      <c r="B317" s="2"/>
      <c r="C317" s="2" t="s">
        <v>164</v>
      </c>
      <c r="D317" s="2" t="s">
        <v>51</v>
      </c>
      <c r="E317" s="2" t="s">
        <v>444</v>
      </c>
      <c r="F317" s="2"/>
      <c r="G317" s="14">
        <f t="shared" si="51"/>
        <v>0</v>
      </c>
      <c r="H317" s="14">
        <f t="shared" si="51"/>
        <v>0</v>
      </c>
    </row>
    <row r="318" spans="1:8" ht="31.5" hidden="1" x14ac:dyDescent="0.25">
      <c r="A318" s="15" t="s">
        <v>447</v>
      </c>
      <c r="B318" s="2"/>
      <c r="C318" s="2" t="s">
        <v>164</v>
      </c>
      <c r="D318" s="2" t="s">
        <v>51</v>
      </c>
      <c r="E318" s="2" t="s">
        <v>445</v>
      </c>
      <c r="F318" s="2"/>
      <c r="G318" s="14">
        <f t="shared" si="51"/>
        <v>0</v>
      </c>
      <c r="H318" s="14">
        <f t="shared" si="51"/>
        <v>0</v>
      </c>
    </row>
    <row r="319" spans="1:8" ht="31.5" hidden="1" x14ac:dyDescent="0.25">
      <c r="A319" s="15" t="s">
        <v>49</v>
      </c>
      <c r="B319" s="2"/>
      <c r="C319" s="2" t="s">
        <v>164</v>
      </c>
      <c r="D319" s="2" t="s">
        <v>51</v>
      </c>
      <c r="E319" s="2" t="s">
        <v>445</v>
      </c>
      <c r="F319" s="2" t="s">
        <v>88</v>
      </c>
      <c r="G319" s="14"/>
      <c r="H319" s="14"/>
    </row>
    <row r="320" spans="1:8" ht="31.5" x14ac:dyDescent="0.25">
      <c r="A320" s="22" t="s">
        <v>632</v>
      </c>
      <c r="B320" s="23"/>
      <c r="C320" s="2" t="s">
        <v>164</v>
      </c>
      <c r="D320" s="2" t="s">
        <v>51</v>
      </c>
      <c r="E320" s="2" t="s">
        <v>300</v>
      </c>
      <c r="F320" s="2"/>
      <c r="G320" s="14">
        <f>SUM(G321)</f>
        <v>19739.100000000002</v>
      </c>
      <c r="H320" s="14">
        <f>SUM(H321)</f>
        <v>19373.8</v>
      </c>
    </row>
    <row r="321" spans="1:8" x14ac:dyDescent="0.25">
      <c r="A321" s="15" t="s">
        <v>32</v>
      </c>
      <c r="B321" s="2"/>
      <c r="C321" s="2" t="s">
        <v>164</v>
      </c>
      <c r="D321" s="2" t="s">
        <v>51</v>
      </c>
      <c r="E321" s="2" t="s">
        <v>301</v>
      </c>
      <c r="F321" s="2"/>
      <c r="G321" s="14">
        <f>SUM(G322)+G323+G325</f>
        <v>19739.100000000002</v>
      </c>
      <c r="H321" s="14">
        <f>SUM(H322)+H323+H325</f>
        <v>19373.8</v>
      </c>
    </row>
    <row r="322" spans="1:8" ht="31.5" x14ac:dyDescent="0.25">
      <c r="A322" s="15" t="s">
        <v>49</v>
      </c>
      <c r="B322" s="2"/>
      <c r="C322" s="2" t="s">
        <v>164</v>
      </c>
      <c r="D322" s="2" t="s">
        <v>51</v>
      </c>
      <c r="E322" s="2" t="s">
        <v>301</v>
      </c>
      <c r="F322" s="2" t="s">
        <v>88</v>
      </c>
      <c r="G322" s="14">
        <v>18935.400000000001</v>
      </c>
      <c r="H322" s="14">
        <v>18595.3</v>
      </c>
    </row>
    <row r="323" spans="1:8" ht="35.25" customHeight="1" x14ac:dyDescent="0.25">
      <c r="A323" s="1" t="s">
        <v>857</v>
      </c>
      <c r="B323" s="2"/>
      <c r="C323" s="2" t="s">
        <v>164</v>
      </c>
      <c r="D323" s="2" t="s">
        <v>51</v>
      </c>
      <c r="E323" s="21" t="s">
        <v>856</v>
      </c>
      <c r="F323" s="2"/>
      <c r="G323" s="14">
        <f>SUM(G324)</f>
        <v>401.2</v>
      </c>
      <c r="H323" s="14">
        <f>SUM(H324)</f>
        <v>401.2</v>
      </c>
    </row>
    <row r="324" spans="1:8" ht="31.5" x14ac:dyDescent="0.25">
      <c r="A324" s="15" t="s">
        <v>49</v>
      </c>
      <c r="B324" s="2"/>
      <c r="C324" s="2" t="s">
        <v>164</v>
      </c>
      <c r="D324" s="2" t="s">
        <v>51</v>
      </c>
      <c r="E324" s="21" t="s">
        <v>856</v>
      </c>
      <c r="F324" s="2" t="s">
        <v>88</v>
      </c>
      <c r="G324" s="14">
        <v>401.2</v>
      </c>
      <c r="H324" s="14">
        <v>401.2</v>
      </c>
    </row>
    <row r="325" spans="1:8" x14ac:dyDescent="0.25">
      <c r="A325" s="1" t="s">
        <v>859</v>
      </c>
      <c r="B325" s="2"/>
      <c r="C325" s="2" t="s">
        <v>164</v>
      </c>
      <c r="D325" s="2" t="s">
        <v>51</v>
      </c>
      <c r="E325" s="21" t="s">
        <v>858</v>
      </c>
      <c r="F325" s="2"/>
      <c r="G325" s="14">
        <f>SUM(G326)</f>
        <v>402.5</v>
      </c>
      <c r="H325" s="14">
        <f>SUM(H326)</f>
        <v>377.3</v>
      </c>
    </row>
    <row r="326" spans="1:8" ht="31.5" x14ac:dyDescent="0.25">
      <c r="A326" s="15" t="s">
        <v>49</v>
      </c>
      <c r="B326" s="2"/>
      <c r="C326" s="2" t="s">
        <v>164</v>
      </c>
      <c r="D326" s="2" t="s">
        <v>51</v>
      </c>
      <c r="E326" s="21" t="s">
        <v>858</v>
      </c>
      <c r="F326" s="2" t="s">
        <v>88</v>
      </c>
      <c r="G326" s="14">
        <v>402.5</v>
      </c>
      <c r="H326" s="14">
        <v>377.3</v>
      </c>
    </row>
    <row r="327" spans="1:8" ht="31.5" x14ac:dyDescent="0.25">
      <c r="A327" s="15" t="s">
        <v>631</v>
      </c>
      <c r="B327" s="2"/>
      <c r="C327" s="2" t="s">
        <v>164</v>
      </c>
      <c r="D327" s="2" t="s">
        <v>51</v>
      </c>
      <c r="E327" s="2" t="s">
        <v>294</v>
      </c>
      <c r="F327" s="2"/>
      <c r="G327" s="14">
        <f t="shared" ref="G327:H328" si="52">SUM(G328)</f>
        <v>1480.8</v>
      </c>
      <c r="H327" s="14">
        <f t="shared" si="52"/>
        <v>1480.8</v>
      </c>
    </row>
    <row r="328" spans="1:8" x14ac:dyDescent="0.25">
      <c r="A328" s="15" t="s">
        <v>32</v>
      </c>
      <c r="B328" s="2"/>
      <c r="C328" s="2" t="s">
        <v>164</v>
      </c>
      <c r="D328" s="2" t="s">
        <v>51</v>
      </c>
      <c r="E328" s="2" t="s">
        <v>295</v>
      </c>
      <c r="F328" s="2"/>
      <c r="G328" s="14">
        <f t="shared" si="52"/>
        <v>1480.8</v>
      </c>
      <c r="H328" s="14">
        <f t="shared" si="52"/>
        <v>1480.8</v>
      </c>
    </row>
    <row r="329" spans="1:8" ht="27" customHeight="1" x14ac:dyDescent="0.25">
      <c r="A329" s="15" t="s">
        <v>49</v>
      </c>
      <c r="B329" s="2"/>
      <c r="C329" s="2" t="s">
        <v>164</v>
      </c>
      <c r="D329" s="2" t="s">
        <v>51</v>
      </c>
      <c r="E329" s="2" t="s">
        <v>295</v>
      </c>
      <c r="F329" s="2" t="s">
        <v>88</v>
      </c>
      <c r="G329" s="14">
        <v>1480.8</v>
      </c>
      <c r="H329" s="14">
        <v>1480.8</v>
      </c>
    </row>
    <row r="330" spans="1:8" ht="31.5" x14ac:dyDescent="0.25">
      <c r="A330" s="15" t="s">
        <v>594</v>
      </c>
      <c r="B330" s="2"/>
      <c r="C330" s="2" t="s">
        <v>164</v>
      </c>
      <c r="D330" s="2" t="s">
        <v>51</v>
      </c>
      <c r="E330" s="2" t="s">
        <v>464</v>
      </c>
      <c r="F330" s="2"/>
      <c r="G330" s="14">
        <f>SUM(G335)+G331</f>
        <v>93180.6</v>
      </c>
      <c r="H330" s="14">
        <f t="shared" ref="H330" si="53">SUM(H335)+H331</f>
        <v>93178.700000000012</v>
      </c>
    </row>
    <row r="331" spans="1:8" x14ac:dyDescent="0.25">
      <c r="A331" s="15" t="s">
        <v>32</v>
      </c>
      <c r="B331" s="2"/>
      <c r="C331" s="2" t="s">
        <v>164</v>
      </c>
      <c r="D331" s="2" t="s">
        <v>51</v>
      </c>
      <c r="E331" s="2" t="s">
        <v>709</v>
      </c>
      <c r="F331" s="2"/>
      <c r="G331" s="14">
        <f>SUM(G332+G333)</f>
        <v>36063.800000000003</v>
      </c>
      <c r="H331" s="14">
        <f t="shared" ref="H331" si="54">SUM(H332+H333)</f>
        <v>36063.800000000003</v>
      </c>
    </row>
    <row r="332" spans="1:8" ht="31.5" x14ac:dyDescent="0.25">
      <c r="A332" s="15" t="s">
        <v>49</v>
      </c>
      <c r="B332" s="2"/>
      <c r="C332" s="2" t="s">
        <v>164</v>
      </c>
      <c r="D332" s="2" t="s">
        <v>51</v>
      </c>
      <c r="E332" s="2" t="s">
        <v>709</v>
      </c>
      <c r="F332" s="2" t="s">
        <v>88</v>
      </c>
      <c r="G332" s="14">
        <v>36063.800000000003</v>
      </c>
      <c r="H332" s="14">
        <v>36063.800000000003</v>
      </c>
    </row>
    <row r="333" spans="1:8" hidden="1" x14ac:dyDescent="0.25">
      <c r="A333" s="15" t="s">
        <v>711</v>
      </c>
      <c r="B333" s="2"/>
      <c r="C333" s="2" t="s">
        <v>164</v>
      </c>
      <c r="D333" s="2" t="s">
        <v>51</v>
      </c>
      <c r="E333" s="2" t="s">
        <v>710</v>
      </c>
      <c r="F333" s="2"/>
      <c r="G333" s="14"/>
      <c r="H333" s="14">
        <f>SUM(H334)</f>
        <v>0</v>
      </c>
    </row>
    <row r="334" spans="1:8" ht="31.5" hidden="1" x14ac:dyDescent="0.25">
      <c r="A334" s="15" t="s">
        <v>49</v>
      </c>
      <c r="B334" s="2"/>
      <c r="C334" s="2" t="s">
        <v>164</v>
      </c>
      <c r="D334" s="2" t="s">
        <v>51</v>
      </c>
      <c r="E334" s="2" t="s">
        <v>710</v>
      </c>
      <c r="F334" s="2" t="s">
        <v>88</v>
      </c>
      <c r="G334" s="14"/>
      <c r="H334" s="14"/>
    </row>
    <row r="335" spans="1:8" x14ac:dyDescent="0.25">
      <c r="A335" s="1" t="s">
        <v>873</v>
      </c>
      <c r="B335" s="2"/>
      <c r="C335" s="2" t="s">
        <v>164</v>
      </c>
      <c r="D335" s="2" t="s">
        <v>51</v>
      </c>
      <c r="E335" s="2" t="s">
        <v>694</v>
      </c>
      <c r="F335" s="2"/>
      <c r="G335" s="14">
        <f>SUM(G337)+G338</f>
        <v>57116.799999999996</v>
      </c>
      <c r="H335" s="14">
        <f>SUM(H337)+H338</f>
        <v>57114.9</v>
      </c>
    </row>
    <row r="336" spans="1:8" x14ac:dyDescent="0.25">
      <c r="A336" s="15" t="s">
        <v>539</v>
      </c>
      <c r="B336" s="2"/>
      <c r="C336" s="2" t="s">
        <v>164</v>
      </c>
      <c r="D336" s="2" t="s">
        <v>51</v>
      </c>
      <c r="E336" s="2" t="s">
        <v>695</v>
      </c>
      <c r="F336" s="2"/>
      <c r="G336" s="14">
        <f>SUM(G337)</f>
        <v>57116.799999999996</v>
      </c>
      <c r="H336" s="14">
        <f>SUM(H337)</f>
        <v>57114.9</v>
      </c>
    </row>
    <row r="337" spans="1:8" ht="31.5" x14ac:dyDescent="0.25">
      <c r="A337" s="15" t="s">
        <v>49</v>
      </c>
      <c r="B337" s="2"/>
      <c r="C337" s="2" t="s">
        <v>164</v>
      </c>
      <c r="D337" s="2" t="s">
        <v>51</v>
      </c>
      <c r="E337" s="2" t="s">
        <v>695</v>
      </c>
      <c r="F337" s="2" t="s">
        <v>88</v>
      </c>
      <c r="G337" s="14">
        <f>56545.6+571.2</f>
        <v>57116.799999999996</v>
      </c>
      <c r="H337" s="14">
        <v>57114.9</v>
      </c>
    </row>
    <row r="338" spans="1:8" ht="31.5" hidden="1" x14ac:dyDescent="0.25">
      <c r="A338" s="15" t="s">
        <v>697</v>
      </c>
      <c r="B338" s="2"/>
      <c r="C338" s="2" t="s">
        <v>164</v>
      </c>
      <c r="D338" s="2" t="s">
        <v>51</v>
      </c>
      <c r="E338" s="2" t="s">
        <v>696</v>
      </c>
      <c r="F338" s="2"/>
      <c r="G338" s="14">
        <f>SUM(G339)</f>
        <v>0</v>
      </c>
      <c r="H338" s="14">
        <f>SUM(H339)</f>
        <v>0</v>
      </c>
    </row>
    <row r="339" spans="1:8" ht="31.5" hidden="1" x14ac:dyDescent="0.25">
      <c r="A339" s="15" t="s">
        <v>49</v>
      </c>
      <c r="B339" s="2"/>
      <c r="C339" s="2" t="s">
        <v>164</v>
      </c>
      <c r="D339" s="2" t="s">
        <v>51</v>
      </c>
      <c r="E339" s="2" t="s">
        <v>696</v>
      </c>
      <c r="F339" s="2" t="s">
        <v>88</v>
      </c>
      <c r="G339" s="14"/>
      <c r="H339" s="14"/>
    </row>
    <row r="340" spans="1:8" ht="31.5" x14ac:dyDescent="0.25">
      <c r="A340" s="69" t="s">
        <v>605</v>
      </c>
      <c r="B340" s="2"/>
      <c r="C340" s="2" t="s">
        <v>164</v>
      </c>
      <c r="D340" s="2" t="s">
        <v>51</v>
      </c>
      <c r="E340" s="19" t="s">
        <v>214</v>
      </c>
      <c r="F340" s="2"/>
      <c r="G340" s="14">
        <f t="shared" ref="G340:H340" si="55">SUM(G341)</f>
        <v>2702</v>
      </c>
      <c r="H340" s="14">
        <f t="shared" si="55"/>
        <v>2648.2</v>
      </c>
    </row>
    <row r="341" spans="1:8" ht="47.25" x14ac:dyDescent="0.25">
      <c r="A341" s="69" t="s">
        <v>606</v>
      </c>
      <c r="B341" s="2"/>
      <c r="C341" s="2" t="s">
        <v>164</v>
      </c>
      <c r="D341" s="2" t="s">
        <v>51</v>
      </c>
      <c r="E341" s="19" t="s">
        <v>215</v>
      </c>
      <c r="F341" s="2"/>
      <c r="G341" s="14">
        <f>SUM(G342)+G345</f>
        <v>2702</v>
      </c>
      <c r="H341" s="14">
        <f t="shared" ref="H341" si="56">SUM(H342)+H345</f>
        <v>2648.2</v>
      </c>
    </row>
    <row r="342" spans="1:8" ht="31.5" x14ac:dyDescent="0.25">
      <c r="A342" s="69" t="s">
        <v>471</v>
      </c>
      <c r="B342" s="2"/>
      <c r="C342" s="2" t="s">
        <v>164</v>
      </c>
      <c r="D342" s="2" t="s">
        <v>51</v>
      </c>
      <c r="E342" s="19" t="s">
        <v>216</v>
      </c>
      <c r="F342" s="2"/>
      <c r="G342" s="14">
        <f>SUM(G343:G344)</f>
        <v>1902</v>
      </c>
      <c r="H342" s="14">
        <f>SUM(H343:H344)</f>
        <v>1848.2</v>
      </c>
    </row>
    <row r="343" spans="1:8" ht="31.5" x14ac:dyDescent="0.25">
      <c r="A343" s="69" t="s">
        <v>49</v>
      </c>
      <c r="B343" s="2"/>
      <c r="C343" s="2" t="s">
        <v>164</v>
      </c>
      <c r="D343" s="2" t="s">
        <v>51</v>
      </c>
      <c r="E343" s="19" t="s">
        <v>216</v>
      </c>
      <c r="F343" s="2" t="s">
        <v>88</v>
      </c>
      <c r="G343" s="14">
        <v>1902</v>
      </c>
      <c r="H343" s="14">
        <v>1848.2</v>
      </c>
    </row>
    <row r="344" spans="1:8" ht="31.5" hidden="1" x14ac:dyDescent="0.25">
      <c r="A344" s="15" t="s">
        <v>265</v>
      </c>
      <c r="B344" s="2"/>
      <c r="C344" s="2" t="s">
        <v>164</v>
      </c>
      <c r="D344" s="2" t="s">
        <v>51</v>
      </c>
      <c r="E344" s="19" t="s">
        <v>216</v>
      </c>
      <c r="F344" s="2" t="s">
        <v>242</v>
      </c>
      <c r="G344" s="14"/>
      <c r="H344" s="14"/>
    </row>
    <row r="345" spans="1:8" ht="47.25" x14ac:dyDescent="0.25">
      <c r="A345" s="15" t="s">
        <v>945</v>
      </c>
      <c r="B345" s="2"/>
      <c r="C345" s="2" t="s">
        <v>164</v>
      </c>
      <c r="D345" s="2" t="s">
        <v>51</v>
      </c>
      <c r="E345" s="19" t="s">
        <v>944</v>
      </c>
      <c r="F345" s="2"/>
      <c r="G345" s="14">
        <f>SUM(G346)</f>
        <v>800</v>
      </c>
      <c r="H345" s="14">
        <f>SUM(H346)</f>
        <v>800</v>
      </c>
    </row>
    <row r="346" spans="1:8" ht="31.5" x14ac:dyDescent="0.25">
      <c r="A346" s="69" t="s">
        <v>49</v>
      </c>
      <c r="B346" s="2"/>
      <c r="C346" s="2" t="s">
        <v>164</v>
      </c>
      <c r="D346" s="2" t="s">
        <v>51</v>
      </c>
      <c r="E346" s="19" t="s">
        <v>944</v>
      </c>
      <c r="F346" s="2" t="s">
        <v>88</v>
      </c>
      <c r="G346" s="14">
        <v>800</v>
      </c>
      <c r="H346" s="14">
        <v>800</v>
      </c>
    </row>
    <row r="347" spans="1:8" x14ac:dyDescent="0.25">
      <c r="A347" s="1" t="s">
        <v>664</v>
      </c>
      <c r="B347" s="2"/>
      <c r="C347" s="2" t="s">
        <v>164</v>
      </c>
      <c r="D347" s="2" t="s">
        <v>51</v>
      </c>
      <c r="E347" s="21" t="s">
        <v>662</v>
      </c>
      <c r="F347" s="21"/>
      <c r="G347" s="14">
        <f>SUM(G348)+G350+G352+G354</f>
        <v>5343.1</v>
      </c>
      <c r="H347" s="14">
        <f t="shared" ref="H347" si="57">SUM(H348)+H350+H352+H354</f>
        <v>5343.0000000000009</v>
      </c>
    </row>
    <row r="348" spans="1:8" x14ac:dyDescent="0.25">
      <c r="A348" s="1" t="s">
        <v>32</v>
      </c>
      <c r="B348" s="2"/>
      <c r="C348" s="2" t="s">
        <v>164</v>
      </c>
      <c r="D348" s="2" t="s">
        <v>51</v>
      </c>
      <c r="E348" s="21" t="s">
        <v>663</v>
      </c>
      <c r="F348" s="21"/>
      <c r="G348" s="14">
        <f>SUM(G349)</f>
        <v>1071.5</v>
      </c>
      <c r="H348" s="14">
        <f>SUM(H349)</f>
        <v>1071.4000000000001</v>
      </c>
    </row>
    <row r="349" spans="1:8" ht="31.5" x14ac:dyDescent="0.25">
      <c r="A349" s="1" t="s">
        <v>49</v>
      </c>
      <c r="B349" s="2"/>
      <c r="C349" s="2" t="s">
        <v>164</v>
      </c>
      <c r="D349" s="2" t="s">
        <v>51</v>
      </c>
      <c r="E349" s="21" t="s">
        <v>663</v>
      </c>
      <c r="F349" s="21" t="s">
        <v>88</v>
      </c>
      <c r="G349" s="14">
        <v>1071.5</v>
      </c>
      <c r="H349" s="14">
        <v>1071.4000000000001</v>
      </c>
    </row>
    <row r="350" spans="1:8" ht="47.25" x14ac:dyDescent="0.25">
      <c r="A350" s="1" t="s">
        <v>23</v>
      </c>
      <c r="B350" s="2"/>
      <c r="C350" s="2" t="s">
        <v>164</v>
      </c>
      <c r="D350" s="2" t="s">
        <v>51</v>
      </c>
      <c r="E350" s="21" t="s">
        <v>671</v>
      </c>
      <c r="F350" s="21"/>
      <c r="G350" s="14">
        <f>SUM(G351)</f>
        <v>4153.8</v>
      </c>
      <c r="H350" s="14">
        <f>SUM(H351)</f>
        <v>4153.8</v>
      </c>
    </row>
    <row r="351" spans="1:8" ht="31.5" x14ac:dyDescent="0.25">
      <c r="A351" s="1" t="s">
        <v>222</v>
      </c>
      <c r="B351" s="2"/>
      <c r="C351" s="2" t="s">
        <v>164</v>
      </c>
      <c r="D351" s="2" t="s">
        <v>51</v>
      </c>
      <c r="E351" s="21" t="s">
        <v>671</v>
      </c>
      <c r="F351" s="21" t="s">
        <v>119</v>
      </c>
      <c r="G351" s="14">
        <f>4141.1+12.7</f>
        <v>4153.8</v>
      </c>
      <c r="H351" s="14">
        <v>4153.8</v>
      </c>
    </row>
    <row r="352" spans="1:8" ht="31.5" x14ac:dyDescent="0.25">
      <c r="A352" s="1" t="s">
        <v>257</v>
      </c>
      <c r="B352" s="2"/>
      <c r="C352" s="2" t="s">
        <v>164</v>
      </c>
      <c r="D352" s="2" t="s">
        <v>51</v>
      </c>
      <c r="E352" s="21" t="s">
        <v>683</v>
      </c>
      <c r="F352" s="21"/>
      <c r="G352" s="14">
        <f>SUM(G353)</f>
        <v>84.1</v>
      </c>
      <c r="H352" s="14">
        <f>SUM(H353)</f>
        <v>84.1</v>
      </c>
    </row>
    <row r="353" spans="1:8" ht="31.5" x14ac:dyDescent="0.25">
      <c r="A353" s="1" t="s">
        <v>222</v>
      </c>
      <c r="B353" s="2"/>
      <c r="C353" s="2" t="s">
        <v>164</v>
      </c>
      <c r="D353" s="2" t="s">
        <v>51</v>
      </c>
      <c r="E353" s="21" t="s">
        <v>683</v>
      </c>
      <c r="F353" s="21" t="s">
        <v>119</v>
      </c>
      <c r="G353" s="14">
        <v>84.1</v>
      </c>
      <c r="H353" s="14">
        <v>84.1</v>
      </c>
    </row>
    <row r="354" spans="1:8" x14ac:dyDescent="0.25">
      <c r="A354" s="69" t="s">
        <v>258</v>
      </c>
      <c r="B354" s="2"/>
      <c r="C354" s="2" t="s">
        <v>164</v>
      </c>
      <c r="D354" s="2" t="s">
        <v>51</v>
      </c>
      <c r="E354" s="21" t="s">
        <v>918</v>
      </c>
      <c r="F354" s="21"/>
      <c r="G354" s="14">
        <f>SUM(G355)</f>
        <v>33.700000000000003</v>
      </c>
      <c r="H354" s="14">
        <f>SUM(H355)</f>
        <v>33.700000000000003</v>
      </c>
    </row>
    <row r="355" spans="1:8" ht="31.5" x14ac:dyDescent="0.25">
      <c r="A355" s="1" t="s">
        <v>222</v>
      </c>
      <c r="B355" s="2"/>
      <c r="C355" s="2" t="s">
        <v>164</v>
      </c>
      <c r="D355" s="2" t="s">
        <v>51</v>
      </c>
      <c r="E355" s="21" t="s">
        <v>918</v>
      </c>
      <c r="F355" s="21" t="s">
        <v>119</v>
      </c>
      <c r="G355" s="14">
        <v>33.700000000000003</v>
      </c>
      <c r="H355" s="14">
        <v>33.700000000000003</v>
      </c>
    </row>
    <row r="356" spans="1:8" x14ac:dyDescent="0.25">
      <c r="A356" s="1" t="s">
        <v>665</v>
      </c>
      <c r="B356" s="2"/>
      <c r="C356" s="2" t="s">
        <v>164</v>
      </c>
      <c r="D356" s="2" t="s">
        <v>51</v>
      </c>
      <c r="E356" s="21" t="s">
        <v>669</v>
      </c>
      <c r="F356" s="21"/>
      <c r="G356" s="14">
        <f>SUM(G357)+G359+G361+G363</f>
        <v>30687.599999999999</v>
      </c>
      <c r="H356" s="14">
        <f t="shared" ref="H356" si="58">SUM(H357)+H359+H361+H363</f>
        <v>28722.6</v>
      </c>
    </row>
    <row r="357" spans="1:8" x14ac:dyDescent="0.25">
      <c r="A357" s="1" t="s">
        <v>32</v>
      </c>
      <c r="B357" s="2"/>
      <c r="C357" s="2" t="s">
        <v>164</v>
      </c>
      <c r="D357" s="2" t="s">
        <v>51</v>
      </c>
      <c r="E357" s="21" t="s">
        <v>670</v>
      </c>
      <c r="F357" s="21"/>
      <c r="G357" s="14">
        <f>SUM(G358)</f>
        <v>7046.4</v>
      </c>
      <c r="H357" s="14">
        <f>SUM(H358)</f>
        <v>5438.4</v>
      </c>
    </row>
    <row r="358" spans="1:8" ht="31.5" x14ac:dyDescent="0.25">
      <c r="A358" s="1" t="s">
        <v>49</v>
      </c>
      <c r="B358" s="2"/>
      <c r="C358" s="2" t="s">
        <v>164</v>
      </c>
      <c r="D358" s="2" t="s">
        <v>51</v>
      </c>
      <c r="E358" s="21" t="s">
        <v>670</v>
      </c>
      <c r="F358" s="21" t="s">
        <v>88</v>
      </c>
      <c r="G358" s="14">
        <v>7046.4</v>
      </c>
      <c r="H358" s="14">
        <v>5438.4</v>
      </c>
    </row>
    <row r="359" spans="1:8" ht="47.25" x14ac:dyDescent="0.25">
      <c r="A359" s="1" t="s">
        <v>23</v>
      </c>
      <c r="B359" s="2"/>
      <c r="C359" s="2" t="s">
        <v>164</v>
      </c>
      <c r="D359" s="2" t="s">
        <v>51</v>
      </c>
      <c r="E359" s="21" t="s">
        <v>682</v>
      </c>
      <c r="F359" s="21"/>
      <c r="G359" s="14">
        <f>SUM(G360)</f>
        <v>20001.599999999999</v>
      </c>
      <c r="H359" s="14">
        <f>SUM(H360)</f>
        <v>20001.599999999999</v>
      </c>
    </row>
    <row r="360" spans="1:8" ht="31.5" x14ac:dyDescent="0.25">
      <c r="A360" s="1" t="s">
        <v>222</v>
      </c>
      <c r="B360" s="2"/>
      <c r="C360" s="2" t="s">
        <v>164</v>
      </c>
      <c r="D360" s="2" t="s">
        <v>51</v>
      </c>
      <c r="E360" s="21" t="s">
        <v>682</v>
      </c>
      <c r="F360" s="21" t="s">
        <v>119</v>
      </c>
      <c r="G360" s="14">
        <v>20001.599999999999</v>
      </c>
      <c r="H360" s="14">
        <v>20001.599999999999</v>
      </c>
    </row>
    <row r="361" spans="1:8" ht="31.5" x14ac:dyDescent="0.25">
      <c r="A361" s="1" t="s">
        <v>257</v>
      </c>
      <c r="B361" s="2"/>
      <c r="C361" s="2" t="s">
        <v>164</v>
      </c>
      <c r="D361" s="2" t="s">
        <v>51</v>
      </c>
      <c r="E361" s="21" t="s">
        <v>860</v>
      </c>
      <c r="F361" s="21"/>
      <c r="G361" s="14">
        <f>SUM(G362)</f>
        <v>88</v>
      </c>
      <c r="H361" s="14">
        <f t="shared" ref="H361" si="59">SUM(H362)</f>
        <v>88</v>
      </c>
    </row>
    <row r="362" spans="1:8" ht="31.5" x14ac:dyDescent="0.25">
      <c r="A362" s="1" t="s">
        <v>222</v>
      </c>
      <c r="B362" s="2"/>
      <c r="C362" s="2" t="s">
        <v>164</v>
      </c>
      <c r="D362" s="2" t="s">
        <v>51</v>
      </c>
      <c r="E362" s="21" t="s">
        <v>860</v>
      </c>
      <c r="F362" s="21" t="s">
        <v>119</v>
      </c>
      <c r="G362" s="14">
        <v>88</v>
      </c>
      <c r="H362" s="14">
        <v>88</v>
      </c>
    </row>
    <row r="363" spans="1:8" ht="31.5" x14ac:dyDescent="0.25">
      <c r="A363" s="1" t="s">
        <v>921</v>
      </c>
      <c r="B363" s="2"/>
      <c r="C363" s="2" t="s">
        <v>164</v>
      </c>
      <c r="D363" s="2" t="s">
        <v>51</v>
      </c>
      <c r="E363" s="21" t="s">
        <v>920</v>
      </c>
      <c r="F363" s="21"/>
      <c r="G363" s="14">
        <f>SUM(G364)</f>
        <v>3551.6</v>
      </c>
      <c r="H363" s="14">
        <f t="shared" ref="H363" si="60">SUM(H364)</f>
        <v>3194.6</v>
      </c>
    </row>
    <row r="364" spans="1:8" ht="31.5" x14ac:dyDescent="0.25">
      <c r="A364" s="1" t="s">
        <v>922</v>
      </c>
      <c r="B364" s="2"/>
      <c r="C364" s="2" t="s">
        <v>164</v>
      </c>
      <c r="D364" s="2" t="s">
        <v>51</v>
      </c>
      <c r="E364" s="21" t="s">
        <v>919</v>
      </c>
      <c r="F364" s="21"/>
      <c r="G364" s="14">
        <f>SUM(G365)</f>
        <v>3551.6</v>
      </c>
      <c r="H364" s="14">
        <f>SUM(H365)</f>
        <v>3194.6</v>
      </c>
    </row>
    <row r="365" spans="1:8" ht="31.5" x14ac:dyDescent="0.25">
      <c r="A365" s="1" t="s">
        <v>49</v>
      </c>
      <c r="B365" s="2"/>
      <c r="C365" s="2" t="s">
        <v>164</v>
      </c>
      <c r="D365" s="2" t="s">
        <v>51</v>
      </c>
      <c r="E365" s="21" t="s">
        <v>919</v>
      </c>
      <c r="F365" s="21" t="s">
        <v>88</v>
      </c>
      <c r="G365" s="14">
        <v>3551.6</v>
      </c>
      <c r="H365" s="14">
        <v>3194.6</v>
      </c>
    </row>
    <row r="366" spans="1:8" x14ac:dyDescent="0.25">
      <c r="A366" s="1" t="s">
        <v>666</v>
      </c>
      <c r="B366" s="2"/>
      <c r="C366" s="2" t="s">
        <v>164</v>
      </c>
      <c r="D366" s="2" t="s">
        <v>51</v>
      </c>
      <c r="E366" s="21" t="s">
        <v>667</v>
      </c>
      <c r="F366" s="21"/>
      <c r="G366" s="14">
        <f t="shared" ref="G366:H367" si="61">SUM(G367)</f>
        <v>46923.7</v>
      </c>
      <c r="H366" s="14">
        <f t="shared" si="61"/>
        <v>46254.5</v>
      </c>
    </row>
    <row r="367" spans="1:8" x14ac:dyDescent="0.25">
      <c r="A367" s="1" t="s">
        <v>32</v>
      </c>
      <c r="B367" s="2"/>
      <c r="C367" s="2" t="s">
        <v>164</v>
      </c>
      <c r="D367" s="2" t="s">
        <v>51</v>
      </c>
      <c r="E367" s="21" t="s">
        <v>668</v>
      </c>
      <c r="F367" s="21"/>
      <c r="G367" s="14">
        <f t="shared" si="61"/>
        <v>46923.7</v>
      </c>
      <c r="H367" s="14">
        <f t="shared" si="61"/>
        <v>46254.5</v>
      </c>
    </row>
    <row r="368" spans="1:8" ht="31.5" x14ac:dyDescent="0.25">
      <c r="A368" s="1" t="s">
        <v>49</v>
      </c>
      <c r="B368" s="2"/>
      <c r="C368" s="2" t="s">
        <v>164</v>
      </c>
      <c r="D368" s="2" t="s">
        <v>51</v>
      </c>
      <c r="E368" s="21" t="s">
        <v>668</v>
      </c>
      <c r="F368" s="21" t="s">
        <v>88</v>
      </c>
      <c r="G368" s="14">
        <v>46923.7</v>
      </c>
      <c r="H368" s="14">
        <v>46254.5</v>
      </c>
    </row>
    <row r="369" spans="1:8" ht="18.75" customHeight="1" x14ac:dyDescent="0.25">
      <c r="A369" s="15" t="s">
        <v>173</v>
      </c>
      <c r="B369" s="2"/>
      <c r="C369" s="100" t="s">
        <v>164</v>
      </c>
      <c r="D369" s="100" t="s">
        <v>164</v>
      </c>
      <c r="E369" s="100"/>
      <c r="F369" s="100"/>
      <c r="G369" s="62">
        <f>SUM(G379)+G382+G370+G387</f>
        <v>42358.1</v>
      </c>
      <c r="H369" s="62">
        <f>SUM(H379)+H382+H370+H387</f>
        <v>42295.6</v>
      </c>
    </row>
    <row r="370" spans="1:8" ht="31.5" x14ac:dyDescent="0.25">
      <c r="A370" s="15" t="s">
        <v>818</v>
      </c>
      <c r="B370" s="2"/>
      <c r="C370" s="100" t="s">
        <v>164</v>
      </c>
      <c r="D370" s="100" t="s">
        <v>164</v>
      </c>
      <c r="E370" s="2" t="s">
        <v>238</v>
      </c>
      <c r="F370" s="2"/>
      <c r="G370" s="14">
        <f>SUM(G371)+G374</f>
        <v>42195.1</v>
      </c>
      <c r="H370" s="14">
        <f>SUM(H371)+H374</f>
        <v>42132.6</v>
      </c>
    </row>
    <row r="371" spans="1:8" ht="31.5" hidden="1" x14ac:dyDescent="0.25">
      <c r="A371" s="15" t="s">
        <v>263</v>
      </c>
      <c r="B371" s="2"/>
      <c r="C371" s="100" t="s">
        <v>164</v>
      </c>
      <c r="D371" s="100" t="s">
        <v>164</v>
      </c>
      <c r="E371" s="2" t="s">
        <v>296</v>
      </c>
      <c r="F371" s="2"/>
      <c r="G371" s="14">
        <f t="shared" ref="G371:H372" si="62">SUM(G372)</f>
        <v>0</v>
      </c>
      <c r="H371" s="14">
        <f t="shared" si="62"/>
        <v>0</v>
      </c>
    </row>
    <row r="372" spans="1:8" ht="31.5" hidden="1" x14ac:dyDescent="0.25">
      <c r="A372" s="15" t="s">
        <v>264</v>
      </c>
      <c r="B372" s="2"/>
      <c r="C372" s="100" t="s">
        <v>164</v>
      </c>
      <c r="D372" s="100" t="s">
        <v>164</v>
      </c>
      <c r="E372" s="2" t="s">
        <v>297</v>
      </c>
      <c r="F372" s="2"/>
      <c r="G372" s="14">
        <f t="shared" si="62"/>
        <v>0</v>
      </c>
      <c r="H372" s="14">
        <f t="shared" si="62"/>
        <v>0</v>
      </c>
    </row>
    <row r="373" spans="1:8" ht="31.5" hidden="1" x14ac:dyDescent="0.25">
      <c r="A373" s="15" t="s">
        <v>265</v>
      </c>
      <c r="B373" s="2"/>
      <c r="C373" s="100" t="s">
        <v>164</v>
      </c>
      <c r="D373" s="100" t="s">
        <v>164</v>
      </c>
      <c r="E373" s="2" t="s">
        <v>297</v>
      </c>
      <c r="F373" s="2" t="s">
        <v>242</v>
      </c>
      <c r="G373" s="14"/>
      <c r="H373" s="14"/>
    </row>
    <row r="374" spans="1:8" x14ac:dyDescent="0.25">
      <c r="A374" s="15" t="s">
        <v>266</v>
      </c>
      <c r="B374" s="2"/>
      <c r="C374" s="100" t="s">
        <v>164</v>
      </c>
      <c r="D374" s="100" t="s">
        <v>164</v>
      </c>
      <c r="E374" s="2" t="s">
        <v>298</v>
      </c>
      <c r="F374" s="2"/>
      <c r="G374" s="14">
        <f>SUM(G375)</f>
        <v>42195.1</v>
      </c>
      <c r="H374" s="14">
        <f>SUM(H375)</f>
        <v>42132.6</v>
      </c>
    </row>
    <row r="375" spans="1:8" ht="31.5" x14ac:dyDescent="0.25">
      <c r="A375" s="15" t="s">
        <v>264</v>
      </c>
      <c r="B375" s="2"/>
      <c r="C375" s="100" t="s">
        <v>164</v>
      </c>
      <c r="D375" s="100" t="s">
        <v>164</v>
      </c>
      <c r="E375" s="2" t="s">
        <v>299</v>
      </c>
      <c r="F375" s="2"/>
      <c r="G375" s="14">
        <f>SUM(G376)+G377</f>
        <v>42195.1</v>
      </c>
      <c r="H375" s="14">
        <f t="shared" ref="H375" si="63">SUM(H376)+H377</f>
        <v>42132.6</v>
      </c>
    </row>
    <row r="376" spans="1:8" ht="31.5" x14ac:dyDescent="0.25">
      <c r="A376" s="15" t="s">
        <v>265</v>
      </c>
      <c r="B376" s="2"/>
      <c r="C376" s="100" t="s">
        <v>164</v>
      </c>
      <c r="D376" s="100" t="s">
        <v>164</v>
      </c>
      <c r="E376" s="2" t="s">
        <v>299</v>
      </c>
      <c r="F376" s="2" t="s">
        <v>242</v>
      </c>
      <c r="G376" s="14">
        <v>243.4</v>
      </c>
      <c r="H376" s="14">
        <v>243.4</v>
      </c>
    </row>
    <row r="377" spans="1:8" x14ac:dyDescent="0.25">
      <c r="A377" s="15" t="s">
        <v>441</v>
      </c>
      <c r="B377" s="2"/>
      <c r="C377" s="100" t="s">
        <v>164</v>
      </c>
      <c r="D377" s="100" t="s">
        <v>164</v>
      </c>
      <c r="E377" s="2" t="s">
        <v>965</v>
      </c>
      <c r="F377" s="2"/>
      <c r="G377" s="14">
        <f>SUM(G378)</f>
        <v>41951.7</v>
      </c>
      <c r="H377" s="14">
        <f>SUM(H378)</f>
        <v>41889.199999999997</v>
      </c>
    </row>
    <row r="378" spans="1:8" ht="31.5" x14ac:dyDescent="0.25">
      <c r="A378" s="15" t="s">
        <v>265</v>
      </c>
      <c r="B378" s="2"/>
      <c r="C378" s="100" t="s">
        <v>164</v>
      </c>
      <c r="D378" s="100" t="s">
        <v>164</v>
      </c>
      <c r="E378" s="2" t="s">
        <v>965</v>
      </c>
      <c r="F378" s="2" t="s">
        <v>242</v>
      </c>
      <c r="G378" s="14">
        <f>43051.7-1100</f>
        <v>41951.7</v>
      </c>
      <c r="H378" s="14">
        <v>41889.199999999997</v>
      </c>
    </row>
    <row r="379" spans="1:8" ht="31.5" x14ac:dyDescent="0.25">
      <c r="A379" s="15" t="s">
        <v>623</v>
      </c>
      <c r="B379" s="2"/>
      <c r="C379" s="100" t="s">
        <v>164</v>
      </c>
      <c r="D379" s="100" t="s">
        <v>164</v>
      </c>
      <c r="E379" s="100" t="s">
        <v>288</v>
      </c>
      <c r="F379" s="100"/>
      <c r="G379" s="62">
        <f t="shared" ref="G379:H380" si="64">SUM(G380)</f>
        <v>13.8</v>
      </c>
      <c r="H379" s="62">
        <f t="shared" si="64"/>
        <v>13.8</v>
      </c>
    </row>
    <row r="380" spans="1:8" ht="31.5" x14ac:dyDescent="0.25">
      <c r="A380" s="15" t="s">
        <v>264</v>
      </c>
      <c r="B380" s="2"/>
      <c r="C380" s="100" t="s">
        <v>164</v>
      </c>
      <c r="D380" s="100" t="s">
        <v>164</v>
      </c>
      <c r="E380" s="100" t="s">
        <v>302</v>
      </c>
      <c r="F380" s="100"/>
      <c r="G380" s="62">
        <f t="shared" si="64"/>
        <v>13.8</v>
      </c>
      <c r="H380" s="62">
        <f t="shared" si="64"/>
        <v>13.8</v>
      </c>
    </row>
    <row r="381" spans="1:8" ht="27.75" customHeight="1" x14ac:dyDescent="0.25">
      <c r="A381" s="15" t="s">
        <v>265</v>
      </c>
      <c r="B381" s="2"/>
      <c r="C381" s="100" t="s">
        <v>164</v>
      </c>
      <c r="D381" s="100" t="s">
        <v>164</v>
      </c>
      <c r="E381" s="100" t="s">
        <v>302</v>
      </c>
      <c r="F381" s="100" t="s">
        <v>242</v>
      </c>
      <c r="G381" s="62">
        <v>13.8</v>
      </c>
      <c r="H381" s="62">
        <v>13.8</v>
      </c>
    </row>
    <row r="382" spans="1:8" ht="31.5" hidden="1" x14ac:dyDescent="0.25">
      <c r="A382" s="15" t="s">
        <v>633</v>
      </c>
      <c r="B382" s="2"/>
      <c r="C382" s="100" t="s">
        <v>164</v>
      </c>
      <c r="D382" s="100" t="s">
        <v>164</v>
      </c>
      <c r="E382" s="100" t="s">
        <v>230</v>
      </c>
      <c r="F382" s="100"/>
      <c r="G382" s="62">
        <f t="shared" ref="G382:H384" si="65">SUM(G383)</f>
        <v>0</v>
      </c>
      <c r="H382" s="62">
        <f t="shared" si="65"/>
        <v>0</v>
      </c>
    </row>
    <row r="383" spans="1:8" ht="31.5" hidden="1" x14ac:dyDescent="0.25">
      <c r="A383" s="15" t="s">
        <v>358</v>
      </c>
      <c r="B383" s="2"/>
      <c r="C383" s="100" t="s">
        <v>164</v>
      </c>
      <c r="D383" s="100" t="s">
        <v>164</v>
      </c>
      <c r="E383" s="100" t="s">
        <v>233</v>
      </c>
      <c r="F383" s="100"/>
      <c r="G383" s="62">
        <f t="shared" si="65"/>
        <v>0</v>
      </c>
      <c r="H383" s="62">
        <f t="shared" si="65"/>
        <v>0</v>
      </c>
    </row>
    <row r="384" spans="1:8" hidden="1" x14ac:dyDescent="0.25">
      <c r="A384" s="1" t="s">
        <v>32</v>
      </c>
      <c r="B384" s="2"/>
      <c r="C384" s="100" t="s">
        <v>164</v>
      </c>
      <c r="D384" s="100" t="s">
        <v>164</v>
      </c>
      <c r="E384" s="100" t="s">
        <v>685</v>
      </c>
      <c r="F384" s="100"/>
      <c r="G384" s="62">
        <f t="shared" si="65"/>
        <v>0</v>
      </c>
      <c r="H384" s="62">
        <f t="shared" si="65"/>
        <v>0</v>
      </c>
    </row>
    <row r="385" spans="1:8" ht="31.5" hidden="1" x14ac:dyDescent="0.25">
      <c r="A385" s="15" t="s">
        <v>49</v>
      </c>
      <c r="B385" s="2"/>
      <c r="C385" s="100" t="s">
        <v>164</v>
      </c>
      <c r="D385" s="100" t="s">
        <v>164</v>
      </c>
      <c r="E385" s="100" t="s">
        <v>685</v>
      </c>
      <c r="F385" s="100" t="s">
        <v>88</v>
      </c>
      <c r="G385" s="62"/>
      <c r="H385" s="62"/>
    </row>
    <row r="386" spans="1:8" x14ac:dyDescent="0.25">
      <c r="A386" s="15" t="s">
        <v>187</v>
      </c>
      <c r="B386" s="2"/>
      <c r="C386" s="100" t="s">
        <v>164</v>
      </c>
      <c r="D386" s="100" t="s">
        <v>164</v>
      </c>
      <c r="E386" s="100" t="s">
        <v>188</v>
      </c>
      <c r="F386" s="100"/>
      <c r="G386" s="62">
        <f>SUM(G387)</f>
        <v>149.19999999999999</v>
      </c>
      <c r="H386" s="62">
        <f>SUM(H387)</f>
        <v>149.19999999999999</v>
      </c>
    </row>
    <row r="387" spans="1:8" ht="47.25" x14ac:dyDescent="0.25">
      <c r="A387" s="69" t="s">
        <v>351</v>
      </c>
      <c r="B387" s="70"/>
      <c r="C387" s="100" t="s">
        <v>164</v>
      </c>
      <c r="D387" s="100" t="s">
        <v>164</v>
      </c>
      <c r="E387" s="100" t="s">
        <v>535</v>
      </c>
      <c r="F387" s="19"/>
      <c r="G387" s="62">
        <f>SUM(G388:G389)</f>
        <v>149.19999999999999</v>
      </c>
      <c r="H387" s="62">
        <f>SUM(H388:H389)</f>
        <v>149.19999999999999</v>
      </c>
    </row>
    <row r="388" spans="1:8" ht="47.25" x14ac:dyDescent="0.25">
      <c r="A388" s="15" t="s">
        <v>48</v>
      </c>
      <c r="B388" s="70"/>
      <c r="C388" s="100" t="s">
        <v>164</v>
      </c>
      <c r="D388" s="100" t="s">
        <v>164</v>
      </c>
      <c r="E388" s="100" t="s">
        <v>535</v>
      </c>
      <c r="F388" s="100" t="s">
        <v>86</v>
      </c>
      <c r="G388" s="62">
        <v>140.1</v>
      </c>
      <c r="H388" s="62">
        <v>140.1</v>
      </c>
    </row>
    <row r="389" spans="1:8" ht="30.75" customHeight="1" x14ac:dyDescent="0.25">
      <c r="A389" s="69" t="s">
        <v>49</v>
      </c>
      <c r="B389" s="70"/>
      <c r="C389" s="100" t="s">
        <v>164</v>
      </c>
      <c r="D389" s="100" t="s">
        <v>164</v>
      </c>
      <c r="E389" s="100" t="s">
        <v>841</v>
      </c>
      <c r="F389" s="100" t="s">
        <v>88</v>
      </c>
      <c r="G389" s="62">
        <v>9.1</v>
      </c>
      <c r="H389" s="62">
        <v>9.1</v>
      </c>
    </row>
    <row r="390" spans="1:8" x14ac:dyDescent="0.25">
      <c r="A390" s="69" t="s">
        <v>234</v>
      </c>
      <c r="B390" s="10"/>
      <c r="C390" s="100" t="s">
        <v>75</v>
      </c>
      <c r="D390" s="19"/>
      <c r="E390" s="19"/>
      <c r="F390" s="19"/>
      <c r="G390" s="62">
        <f>SUM(G391+G397)</f>
        <v>10589.699999999999</v>
      </c>
      <c r="H390" s="62">
        <f>SUM(H391+H397)</f>
        <v>10564.599999999999</v>
      </c>
    </row>
    <row r="391" spans="1:8" x14ac:dyDescent="0.25">
      <c r="A391" s="69" t="s">
        <v>235</v>
      </c>
      <c r="B391" s="10"/>
      <c r="C391" s="100" t="s">
        <v>75</v>
      </c>
      <c r="D391" s="100" t="s">
        <v>51</v>
      </c>
      <c r="E391" s="19"/>
      <c r="F391" s="19"/>
      <c r="G391" s="62">
        <f t="shared" ref="G391:H392" si="66">SUM(G392)</f>
        <v>7319.2999999999993</v>
      </c>
      <c r="H391" s="62">
        <f t="shared" si="66"/>
        <v>7295.7999999999993</v>
      </c>
    </row>
    <row r="392" spans="1:8" x14ac:dyDescent="0.25">
      <c r="A392" s="69" t="s">
        <v>624</v>
      </c>
      <c r="B392" s="10"/>
      <c r="C392" s="100" t="s">
        <v>75</v>
      </c>
      <c r="D392" s="100" t="s">
        <v>51</v>
      </c>
      <c r="E392" s="19" t="s">
        <v>236</v>
      </c>
      <c r="F392" s="19"/>
      <c r="G392" s="62">
        <f t="shared" si="66"/>
        <v>7319.2999999999993</v>
      </c>
      <c r="H392" s="62">
        <f t="shared" si="66"/>
        <v>7295.7999999999993</v>
      </c>
    </row>
    <row r="393" spans="1:8" ht="31.5" x14ac:dyDescent="0.25">
      <c r="A393" s="69" t="s">
        <v>42</v>
      </c>
      <c r="B393" s="10"/>
      <c r="C393" s="100" t="s">
        <v>75</v>
      </c>
      <c r="D393" s="100" t="s">
        <v>51</v>
      </c>
      <c r="E393" s="19" t="s">
        <v>237</v>
      </c>
      <c r="F393" s="19"/>
      <c r="G393" s="62">
        <f>SUM(G394:G396)</f>
        <v>7319.2999999999993</v>
      </c>
      <c r="H393" s="62">
        <f>SUM(H394:H396)</f>
        <v>7295.7999999999993</v>
      </c>
    </row>
    <row r="394" spans="1:8" ht="47.25" x14ac:dyDescent="0.25">
      <c r="A394" s="15" t="s">
        <v>48</v>
      </c>
      <c r="B394" s="10"/>
      <c r="C394" s="100" t="s">
        <v>75</v>
      </c>
      <c r="D394" s="100" t="s">
        <v>51</v>
      </c>
      <c r="E394" s="19" t="s">
        <v>237</v>
      </c>
      <c r="F394" s="100" t="s">
        <v>86</v>
      </c>
      <c r="G394" s="62">
        <f>5911.5-2.3+44.3</f>
        <v>5953.5</v>
      </c>
      <c r="H394" s="62">
        <v>5953.5</v>
      </c>
    </row>
    <row r="395" spans="1:8" ht="31.5" x14ac:dyDescent="0.25">
      <c r="A395" s="69" t="s">
        <v>49</v>
      </c>
      <c r="B395" s="10"/>
      <c r="C395" s="100" t="s">
        <v>75</v>
      </c>
      <c r="D395" s="100" t="s">
        <v>51</v>
      </c>
      <c r="E395" s="19" t="s">
        <v>237</v>
      </c>
      <c r="F395" s="100" t="s">
        <v>88</v>
      </c>
      <c r="G395" s="62">
        <v>1268.9000000000001</v>
      </c>
      <c r="H395" s="62">
        <v>1245.4000000000001</v>
      </c>
    </row>
    <row r="396" spans="1:8" x14ac:dyDescent="0.25">
      <c r="A396" s="69" t="s">
        <v>19</v>
      </c>
      <c r="B396" s="10"/>
      <c r="C396" s="100" t="s">
        <v>75</v>
      </c>
      <c r="D396" s="100" t="s">
        <v>51</v>
      </c>
      <c r="E396" s="19" t="s">
        <v>237</v>
      </c>
      <c r="F396" s="100" t="s">
        <v>93</v>
      </c>
      <c r="G396" s="62">
        <v>96.9</v>
      </c>
      <c r="H396" s="62">
        <v>96.9</v>
      </c>
    </row>
    <row r="397" spans="1:8" x14ac:dyDescent="0.25">
      <c r="A397" s="69" t="s">
        <v>174</v>
      </c>
      <c r="B397" s="10"/>
      <c r="C397" s="100" t="s">
        <v>75</v>
      </c>
      <c r="D397" s="100" t="s">
        <v>164</v>
      </c>
      <c r="E397" s="19"/>
      <c r="F397" s="19"/>
      <c r="G397" s="62">
        <f>SUM(G398)</f>
        <v>3270.4</v>
      </c>
      <c r="H397" s="62">
        <f>SUM(H398)</f>
        <v>3268.8</v>
      </c>
    </row>
    <row r="398" spans="1:8" x14ac:dyDescent="0.25">
      <c r="A398" s="69" t="s">
        <v>624</v>
      </c>
      <c r="B398" s="10"/>
      <c r="C398" s="100" t="s">
        <v>75</v>
      </c>
      <c r="D398" s="100" t="s">
        <v>164</v>
      </c>
      <c r="E398" s="19" t="s">
        <v>236</v>
      </c>
      <c r="F398" s="19"/>
      <c r="G398" s="62">
        <f>SUM(G399)+G408+G405</f>
        <v>3270.4</v>
      </c>
      <c r="H398" s="62">
        <f>SUM(H399)+H408+H405</f>
        <v>3268.8</v>
      </c>
    </row>
    <row r="399" spans="1:8" x14ac:dyDescent="0.25">
      <c r="A399" s="69" t="s">
        <v>32</v>
      </c>
      <c r="B399" s="10"/>
      <c r="C399" s="100" t="s">
        <v>75</v>
      </c>
      <c r="D399" s="100" t="s">
        <v>164</v>
      </c>
      <c r="E399" s="19" t="s">
        <v>244</v>
      </c>
      <c r="F399" s="19"/>
      <c r="G399" s="62">
        <f>SUM(G400)+G402</f>
        <v>3270.4</v>
      </c>
      <c r="H399" s="62">
        <f>SUM(H400)+H402</f>
        <v>3268.8</v>
      </c>
    </row>
    <row r="400" spans="1:8" ht="47.25" hidden="1" x14ac:dyDescent="0.25">
      <c r="A400" s="69" t="s">
        <v>267</v>
      </c>
      <c r="B400" s="10"/>
      <c r="C400" s="100" t="s">
        <v>75</v>
      </c>
      <c r="D400" s="100" t="s">
        <v>164</v>
      </c>
      <c r="E400" s="19" t="s">
        <v>268</v>
      </c>
      <c r="F400" s="19"/>
      <c r="G400" s="62">
        <f>SUM(G401)</f>
        <v>0</v>
      </c>
      <c r="H400" s="62">
        <f>SUM(H401)</f>
        <v>0</v>
      </c>
    </row>
    <row r="401" spans="1:8" hidden="1" x14ac:dyDescent="0.25">
      <c r="A401" s="69" t="s">
        <v>87</v>
      </c>
      <c r="B401" s="10"/>
      <c r="C401" s="100" t="s">
        <v>75</v>
      </c>
      <c r="D401" s="100" t="s">
        <v>164</v>
      </c>
      <c r="E401" s="19" t="s">
        <v>268</v>
      </c>
      <c r="F401" s="100" t="s">
        <v>88</v>
      </c>
      <c r="G401" s="62"/>
      <c r="H401" s="62"/>
    </row>
    <row r="402" spans="1:8" ht="47.25" x14ac:dyDescent="0.25">
      <c r="A402" s="69" t="s">
        <v>267</v>
      </c>
      <c r="B402" s="10"/>
      <c r="C402" s="100" t="s">
        <v>75</v>
      </c>
      <c r="D402" s="100" t="s">
        <v>164</v>
      </c>
      <c r="E402" s="19" t="s">
        <v>268</v>
      </c>
      <c r="F402" s="19"/>
      <c r="G402" s="62">
        <f>SUM(G403:G404)</f>
        <v>3270.4</v>
      </c>
      <c r="H402" s="62">
        <f>SUM(H403:H404)</f>
        <v>3268.8</v>
      </c>
    </row>
    <row r="403" spans="1:8" ht="47.25" hidden="1" x14ac:dyDescent="0.25">
      <c r="A403" s="15" t="s">
        <v>48</v>
      </c>
      <c r="B403" s="10"/>
      <c r="C403" s="100" t="s">
        <v>75</v>
      </c>
      <c r="D403" s="100" t="s">
        <v>164</v>
      </c>
      <c r="E403" s="19" t="s">
        <v>268</v>
      </c>
      <c r="F403" s="19">
        <v>100</v>
      </c>
      <c r="G403" s="62"/>
      <c r="H403" s="62"/>
    </row>
    <row r="404" spans="1:8" ht="31.5" x14ac:dyDescent="0.25">
      <c r="A404" s="69" t="s">
        <v>49</v>
      </c>
      <c r="B404" s="10"/>
      <c r="C404" s="100" t="s">
        <v>75</v>
      </c>
      <c r="D404" s="100" t="s">
        <v>164</v>
      </c>
      <c r="E404" s="19" t="s">
        <v>268</v>
      </c>
      <c r="F404" s="100" t="s">
        <v>88</v>
      </c>
      <c r="G404" s="62">
        <v>3270.4</v>
      </c>
      <c r="H404" s="62">
        <v>3268.8</v>
      </c>
    </row>
    <row r="405" spans="1:8" hidden="1" x14ac:dyDescent="0.25">
      <c r="A405" s="69" t="s">
        <v>853</v>
      </c>
      <c r="B405" s="10"/>
      <c r="C405" s="100" t="s">
        <v>75</v>
      </c>
      <c r="D405" s="100" t="s">
        <v>164</v>
      </c>
      <c r="E405" s="19" t="s">
        <v>672</v>
      </c>
      <c r="F405" s="100"/>
      <c r="G405" s="62">
        <f>SUM(G406)</f>
        <v>0</v>
      </c>
      <c r="H405" s="62">
        <f t="shared" ref="H405" si="67">SUM(H406)</f>
        <v>0</v>
      </c>
    </row>
    <row r="406" spans="1:8" ht="47.25" hidden="1" x14ac:dyDescent="0.25">
      <c r="A406" s="69" t="s">
        <v>647</v>
      </c>
      <c r="B406" s="10"/>
      <c r="C406" s="100" t="s">
        <v>75</v>
      </c>
      <c r="D406" s="100" t="s">
        <v>164</v>
      </c>
      <c r="E406" s="19" t="s">
        <v>854</v>
      </c>
      <c r="F406" s="100"/>
      <c r="G406" s="62">
        <f>SUM(G407)</f>
        <v>0</v>
      </c>
      <c r="H406" s="62">
        <f>SUM(H407)</f>
        <v>0</v>
      </c>
    </row>
    <row r="407" spans="1:8" ht="31.5" hidden="1" x14ac:dyDescent="0.25">
      <c r="A407" s="69" t="s">
        <v>49</v>
      </c>
      <c r="B407" s="10"/>
      <c r="C407" s="100" t="s">
        <v>75</v>
      </c>
      <c r="D407" s="100" t="s">
        <v>164</v>
      </c>
      <c r="E407" s="19" t="s">
        <v>854</v>
      </c>
      <c r="F407" s="100" t="s">
        <v>88</v>
      </c>
      <c r="G407" s="62"/>
      <c r="H407" s="62"/>
    </row>
    <row r="408" spans="1:8" ht="31.5" hidden="1" x14ac:dyDescent="0.25">
      <c r="A408" s="15" t="s">
        <v>264</v>
      </c>
      <c r="B408" s="10"/>
      <c r="C408" s="100" t="s">
        <v>75</v>
      </c>
      <c r="D408" s="100" t="s">
        <v>164</v>
      </c>
      <c r="E408" s="19" t="s">
        <v>487</v>
      </c>
      <c r="F408" s="100"/>
      <c r="G408" s="62">
        <f>SUM(G409)</f>
        <v>0</v>
      </c>
      <c r="H408" s="62">
        <f>SUM(H409)</f>
        <v>0</v>
      </c>
    </row>
    <row r="409" spans="1:8" ht="31.5" hidden="1" x14ac:dyDescent="0.25">
      <c r="A409" s="15" t="s">
        <v>265</v>
      </c>
      <c r="B409" s="10"/>
      <c r="C409" s="100" t="s">
        <v>75</v>
      </c>
      <c r="D409" s="100" t="s">
        <v>164</v>
      </c>
      <c r="E409" s="19" t="s">
        <v>487</v>
      </c>
      <c r="F409" s="100" t="s">
        <v>242</v>
      </c>
      <c r="G409" s="62"/>
      <c r="H409" s="62"/>
    </row>
    <row r="410" spans="1:8" x14ac:dyDescent="0.25">
      <c r="A410" s="15" t="s">
        <v>109</v>
      </c>
      <c r="B410" s="10"/>
      <c r="C410" s="100" t="s">
        <v>110</v>
      </c>
      <c r="D410" s="100"/>
      <c r="E410" s="19"/>
      <c r="F410" s="100"/>
      <c r="G410" s="62">
        <f>SUM(G432)+G411+G415</f>
        <v>325.2</v>
      </c>
      <c r="H410" s="62">
        <f>SUM(H432)+H411+H415</f>
        <v>325.2</v>
      </c>
    </row>
    <row r="411" spans="1:8" hidden="1" x14ac:dyDescent="0.25">
      <c r="A411" s="69" t="s">
        <v>176</v>
      </c>
      <c r="B411" s="10"/>
      <c r="C411" s="100" t="s">
        <v>110</v>
      </c>
      <c r="D411" s="100" t="s">
        <v>41</v>
      </c>
      <c r="E411" s="19"/>
      <c r="F411" s="100"/>
      <c r="G411" s="62">
        <f>SUM(G412)</f>
        <v>0</v>
      </c>
      <c r="H411" s="62">
        <f t="shared" ref="H411:H412" si="68">SUM(H412)</f>
        <v>0</v>
      </c>
    </row>
    <row r="412" spans="1:8" ht="47.25" hidden="1" x14ac:dyDescent="0.25">
      <c r="A412" s="15" t="s">
        <v>645</v>
      </c>
      <c r="B412" s="10"/>
      <c r="C412" s="100" t="s">
        <v>110</v>
      </c>
      <c r="D412" s="100" t="s">
        <v>41</v>
      </c>
      <c r="E412" s="19" t="s">
        <v>470</v>
      </c>
      <c r="F412" s="100"/>
      <c r="G412" s="62">
        <f>SUM(G413)</f>
        <v>0</v>
      </c>
      <c r="H412" s="62">
        <f t="shared" si="68"/>
        <v>0</v>
      </c>
    </row>
    <row r="413" spans="1:8" ht="33.75" hidden="1" customHeight="1" x14ac:dyDescent="0.25">
      <c r="A413" s="15" t="s">
        <v>867</v>
      </c>
      <c r="B413" s="10"/>
      <c r="C413" s="100" t="s">
        <v>110</v>
      </c>
      <c r="D413" s="100" t="s">
        <v>41</v>
      </c>
      <c r="E413" s="19" t="s">
        <v>855</v>
      </c>
      <c r="F413" s="100"/>
      <c r="G413" s="62">
        <f>SUM(G414)</f>
        <v>0</v>
      </c>
      <c r="H413" s="62">
        <f>SUM(H414)</f>
        <v>0</v>
      </c>
    </row>
    <row r="414" spans="1:8" ht="31.5" hidden="1" x14ac:dyDescent="0.25">
      <c r="A414" s="15" t="s">
        <v>265</v>
      </c>
      <c r="B414" s="10"/>
      <c r="C414" s="100" t="s">
        <v>110</v>
      </c>
      <c r="D414" s="100" t="s">
        <v>41</v>
      </c>
      <c r="E414" s="19" t="s">
        <v>855</v>
      </c>
      <c r="F414" s="100" t="s">
        <v>242</v>
      </c>
      <c r="G414" s="62"/>
      <c r="H414" s="62"/>
    </row>
    <row r="415" spans="1:8" x14ac:dyDescent="0.25">
      <c r="A415" s="15" t="s">
        <v>914</v>
      </c>
      <c r="B415" s="10"/>
      <c r="C415" s="100" t="s">
        <v>110</v>
      </c>
      <c r="D415" s="100" t="s">
        <v>164</v>
      </c>
      <c r="E415" s="19"/>
      <c r="F415" s="100"/>
      <c r="G415" s="62">
        <f>SUM(G416+G429)+G419+G422+G426</f>
        <v>325.2</v>
      </c>
      <c r="H415" s="62">
        <f>SUM(H416+H429)+H419+H422+H426</f>
        <v>325.2</v>
      </c>
    </row>
    <row r="416" spans="1:8" ht="31.5" x14ac:dyDescent="0.25">
      <c r="A416" s="69" t="s">
        <v>820</v>
      </c>
      <c r="B416" s="10"/>
      <c r="C416" s="100" t="s">
        <v>110</v>
      </c>
      <c r="D416" s="100" t="s">
        <v>164</v>
      </c>
      <c r="E416" s="100" t="s">
        <v>210</v>
      </c>
      <c r="F416" s="19"/>
      <c r="G416" s="62">
        <f>SUM(G417)</f>
        <v>148.19999999999999</v>
      </c>
      <c r="H416" s="62">
        <f t="shared" ref="H416:H417" si="69">SUM(H417)</f>
        <v>148.19999999999999</v>
      </c>
    </row>
    <row r="417" spans="1:8" ht="31.5" x14ac:dyDescent="0.25">
      <c r="A417" s="69" t="s">
        <v>95</v>
      </c>
      <c r="B417" s="10"/>
      <c r="C417" s="100" t="s">
        <v>110</v>
      </c>
      <c r="D417" s="100" t="s">
        <v>164</v>
      </c>
      <c r="E417" s="19" t="s">
        <v>648</v>
      </c>
      <c r="F417" s="19"/>
      <c r="G417" s="62">
        <f>SUM(G418)</f>
        <v>148.19999999999999</v>
      </c>
      <c r="H417" s="62">
        <f t="shared" si="69"/>
        <v>148.19999999999999</v>
      </c>
    </row>
    <row r="418" spans="1:8" ht="31.5" x14ac:dyDescent="0.25">
      <c r="A418" s="69" t="s">
        <v>49</v>
      </c>
      <c r="B418" s="10"/>
      <c r="C418" s="100" t="s">
        <v>110</v>
      </c>
      <c r="D418" s="100" t="s">
        <v>164</v>
      </c>
      <c r="E418" s="19" t="s">
        <v>648</v>
      </c>
      <c r="F418" s="19">
        <v>200</v>
      </c>
      <c r="G418" s="62">
        <v>148.19999999999999</v>
      </c>
      <c r="H418" s="62">
        <v>148.19999999999999</v>
      </c>
    </row>
    <row r="419" spans="1:8" ht="31.5" x14ac:dyDescent="0.25">
      <c r="A419" s="69" t="s">
        <v>601</v>
      </c>
      <c r="B419" s="10"/>
      <c r="C419" s="100" t="s">
        <v>110</v>
      </c>
      <c r="D419" s="100" t="s">
        <v>164</v>
      </c>
      <c r="E419" s="19" t="s">
        <v>202</v>
      </c>
      <c r="F419" s="19"/>
      <c r="G419" s="62">
        <f>SUM(G420)</f>
        <v>49.5</v>
      </c>
      <c r="H419" s="62">
        <f>SUM(H420)</f>
        <v>49.5</v>
      </c>
    </row>
    <row r="420" spans="1:8" ht="31.5" x14ac:dyDescent="0.25">
      <c r="A420" s="69" t="s">
        <v>95</v>
      </c>
      <c r="B420" s="10"/>
      <c r="C420" s="100" t="s">
        <v>110</v>
      </c>
      <c r="D420" s="100" t="s">
        <v>164</v>
      </c>
      <c r="E420" s="19" t="s">
        <v>213</v>
      </c>
      <c r="F420" s="19"/>
      <c r="G420" s="62">
        <f>SUM(G421)</f>
        <v>49.5</v>
      </c>
      <c r="H420" s="62">
        <f>SUM(H421)</f>
        <v>49.5</v>
      </c>
    </row>
    <row r="421" spans="1:8" ht="31.5" x14ac:dyDescent="0.25">
      <c r="A421" s="69" t="s">
        <v>49</v>
      </c>
      <c r="B421" s="10"/>
      <c r="C421" s="100" t="s">
        <v>110</v>
      </c>
      <c r="D421" s="100" t="s">
        <v>164</v>
      </c>
      <c r="E421" s="19" t="s">
        <v>213</v>
      </c>
      <c r="F421" s="19">
        <v>200</v>
      </c>
      <c r="G421" s="62">
        <v>49.5</v>
      </c>
      <c r="H421" s="62">
        <v>49.5</v>
      </c>
    </row>
    <row r="422" spans="1:8" ht="31.5" x14ac:dyDescent="0.25">
      <c r="A422" s="15" t="s">
        <v>610</v>
      </c>
      <c r="B422" s="2"/>
      <c r="C422" s="100" t="s">
        <v>110</v>
      </c>
      <c r="D422" s="100" t="s">
        <v>164</v>
      </c>
      <c r="E422" s="2" t="s">
        <v>274</v>
      </c>
      <c r="F422" s="100"/>
      <c r="G422" s="62">
        <f>SUM(G423)</f>
        <v>33</v>
      </c>
      <c r="H422" s="62">
        <f t="shared" ref="H422:H424" si="70">SUM(H423)</f>
        <v>33</v>
      </c>
    </row>
    <row r="423" spans="1:8" ht="31.5" x14ac:dyDescent="0.25">
      <c r="A423" s="15" t="s">
        <v>611</v>
      </c>
      <c r="B423" s="2"/>
      <c r="C423" s="100" t="s">
        <v>110</v>
      </c>
      <c r="D423" s="100" t="s">
        <v>164</v>
      </c>
      <c r="E423" s="2" t="s">
        <v>275</v>
      </c>
      <c r="F423" s="100"/>
      <c r="G423" s="62">
        <f>SUM(G424)</f>
        <v>33</v>
      </c>
      <c r="H423" s="62">
        <f t="shared" si="70"/>
        <v>33</v>
      </c>
    </row>
    <row r="424" spans="1:8" ht="31.5" x14ac:dyDescent="0.25">
      <c r="A424" s="15" t="s">
        <v>42</v>
      </c>
      <c r="B424" s="2"/>
      <c r="C424" s="100" t="s">
        <v>110</v>
      </c>
      <c r="D424" s="100" t="s">
        <v>164</v>
      </c>
      <c r="E424" s="2" t="s">
        <v>279</v>
      </c>
      <c r="F424" s="100"/>
      <c r="G424" s="62">
        <f>SUM(G425)</f>
        <v>33</v>
      </c>
      <c r="H424" s="62">
        <f t="shared" si="70"/>
        <v>33</v>
      </c>
    </row>
    <row r="425" spans="1:8" ht="31.5" x14ac:dyDescent="0.25">
      <c r="A425" s="78" t="s">
        <v>49</v>
      </c>
      <c r="B425" s="10"/>
      <c r="C425" s="100" t="s">
        <v>110</v>
      </c>
      <c r="D425" s="100" t="s">
        <v>164</v>
      </c>
      <c r="E425" s="2" t="s">
        <v>279</v>
      </c>
      <c r="F425" s="100" t="s">
        <v>88</v>
      </c>
      <c r="G425" s="62">
        <v>33</v>
      </c>
      <c r="H425" s="62">
        <v>33</v>
      </c>
    </row>
    <row r="426" spans="1:8" x14ac:dyDescent="0.25">
      <c r="A426" s="78" t="s">
        <v>624</v>
      </c>
      <c r="B426" s="10"/>
      <c r="C426" s="100" t="s">
        <v>110</v>
      </c>
      <c r="D426" s="100" t="s">
        <v>164</v>
      </c>
      <c r="E426" s="19" t="s">
        <v>236</v>
      </c>
      <c r="F426" s="100"/>
      <c r="G426" s="62">
        <f>SUM(G427)</f>
        <v>14.5</v>
      </c>
      <c r="H426" s="62">
        <f t="shared" ref="H426:H427" si="71">SUM(H427)</f>
        <v>14.5</v>
      </c>
    </row>
    <row r="427" spans="1:8" ht="31.5" x14ac:dyDescent="0.25">
      <c r="A427" s="78" t="s">
        <v>42</v>
      </c>
      <c r="B427" s="10"/>
      <c r="C427" s="100" t="s">
        <v>110</v>
      </c>
      <c r="D427" s="100" t="s">
        <v>164</v>
      </c>
      <c r="E427" s="19" t="s">
        <v>237</v>
      </c>
      <c r="F427" s="100"/>
      <c r="G427" s="62">
        <f>SUM(G428)</f>
        <v>14.5</v>
      </c>
      <c r="H427" s="62">
        <f t="shared" si="71"/>
        <v>14.5</v>
      </c>
    </row>
    <row r="428" spans="1:8" ht="31.5" x14ac:dyDescent="0.25">
      <c r="A428" s="78" t="s">
        <v>49</v>
      </c>
      <c r="B428" s="10"/>
      <c r="C428" s="100" t="s">
        <v>110</v>
      </c>
      <c r="D428" s="100" t="s">
        <v>164</v>
      </c>
      <c r="E428" s="19" t="s">
        <v>237</v>
      </c>
      <c r="F428" s="100" t="s">
        <v>88</v>
      </c>
      <c r="G428" s="62">
        <v>14.5</v>
      </c>
      <c r="H428" s="62">
        <v>14.5</v>
      </c>
    </row>
    <row r="429" spans="1:8" ht="31.5" x14ac:dyDescent="0.25">
      <c r="A429" s="15" t="s">
        <v>680</v>
      </c>
      <c r="B429" s="10"/>
      <c r="C429" s="100" t="s">
        <v>110</v>
      </c>
      <c r="D429" s="100" t="s">
        <v>164</v>
      </c>
      <c r="E429" s="19" t="s">
        <v>678</v>
      </c>
      <c r="F429" s="19"/>
      <c r="G429" s="62">
        <f>SUM(G430)</f>
        <v>80</v>
      </c>
      <c r="H429" s="62">
        <f t="shared" ref="H429:H430" si="72">SUM(H430)</f>
        <v>80</v>
      </c>
    </row>
    <row r="430" spans="1:8" ht="31.5" x14ac:dyDescent="0.25">
      <c r="A430" s="69" t="s">
        <v>95</v>
      </c>
      <c r="B430" s="10"/>
      <c r="C430" s="100" t="s">
        <v>110</v>
      </c>
      <c r="D430" s="100" t="s">
        <v>164</v>
      </c>
      <c r="E430" s="19" t="s">
        <v>679</v>
      </c>
      <c r="F430" s="100"/>
      <c r="G430" s="62">
        <f>SUM(G431)</f>
        <v>80</v>
      </c>
      <c r="H430" s="62">
        <f t="shared" si="72"/>
        <v>80</v>
      </c>
    </row>
    <row r="431" spans="1:8" ht="31.5" x14ac:dyDescent="0.25">
      <c r="A431" s="69" t="s">
        <v>49</v>
      </c>
      <c r="B431" s="10"/>
      <c r="C431" s="100" t="s">
        <v>110</v>
      </c>
      <c r="D431" s="100" t="s">
        <v>164</v>
      </c>
      <c r="E431" s="19" t="s">
        <v>679</v>
      </c>
      <c r="F431" s="100" t="s">
        <v>88</v>
      </c>
      <c r="G431" s="62">
        <v>80</v>
      </c>
      <c r="H431" s="62">
        <v>80</v>
      </c>
    </row>
    <row r="432" spans="1:8" hidden="1" x14ac:dyDescent="0.25">
      <c r="A432" s="69" t="s">
        <v>178</v>
      </c>
      <c r="B432" s="10"/>
      <c r="C432" s="100" t="s">
        <v>110</v>
      </c>
      <c r="D432" s="100" t="s">
        <v>168</v>
      </c>
      <c r="E432" s="19"/>
      <c r="F432" s="100"/>
      <c r="G432" s="62">
        <f t="shared" ref="G432:H434" si="73">SUM(G433)</f>
        <v>0</v>
      </c>
      <c r="H432" s="62">
        <f t="shared" si="73"/>
        <v>0</v>
      </c>
    </row>
    <row r="433" spans="1:8" ht="47.25" hidden="1" x14ac:dyDescent="0.25">
      <c r="A433" s="15" t="s">
        <v>645</v>
      </c>
      <c r="B433" s="10"/>
      <c r="C433" s="100" t="s">
        <v>110</v>
      </c>
      <c r="D433" s="100" t="s">
        <v>168</v>
      </c>
      <c r="E433" s="19" t="s">
        <v>470</v>
      </c>
      <c r="F433" s="100"/>
      <c r="G433" s="62">
        <f>SUM(G434)</f>
        <v>0</v>
      </c>
      <c r="H433" s="62">
        <f>SUM(H434)</f>
        <v>0</v>
      </c>
    </row>
    <row r="434" spans="1:8" ht="31.5" hidden="1" x14ac:dyDescent="0.25">
      <c r="A434" s="15" t="s">
        <v>264</v>
      </c>
      <c r="B434" s="10"/>
      <c r="C434" s="100" t="s">
        <v>110</v>
      </c>
      <c r="D434" s="100" t="s">
        <v>168</v>
      </c>
      <c r="E434" s="19" t="s">
        <v>684</v>
      </c>
      <c r="F434" s="100"/>
      <c r="G434" s="62">
        <f t="shared" si="73"/>
        <v>0</v>
      </c>
      <c r="H434" s="62">
        <f t="shared" si="73"/>
        <v>0</v>
      </c>
    </row>
    <row r="435" spans="1:8" ht="31.5" hidden="1" x14ac:dyDescent="0.25">
      <c r="A435" s="15" t="s">
        <v>265</v>
      </c>
      <c r="B435" s="10"/>
      <c r="C435" s="100" t="s">
        <v>110</v>
      </c>
      <c r="D435" s="100" t="s">
        <v>168</v>
      </c>
      <c r="E435" s="19" t="s">
        <v>684</v>
      </c>
      <c r="F435" s="100" t="s">
        <v>242</v>
      </c>
      <c r="G435" s="62"/>
      <c r="H435" s="62"/>
    </row>
    <row r="436" spans="1:8" hidden="1" x14ac:dyDescent="0.25">
      <c r="A436" s="15" t="s">
        <v>120</v>
      </c>
      <c r="B436" s="2"/>
      <c r="C436" s="100" t="s">
        <v>14</v>
      </c>
      <c r="D436" s="100"/>
      <c r="E436" s="100"/>
      <c r="F436" s="2"/>
      <c r="G436" s="14">
        <f t="shared" ref="G436:H439" si="74">SUM(G437)</f>
        <v>0</v>
      </c>
      <c r="H436" s="14">
        <f t="shared" si="74"/>
        <v>0</v>
      </c>
    </row>
    <row r="437" spans="1:8" hidden="1" x14ac:dyDescent="0.25">
      <c r="A437" s="15" t="s">
        <v>488</v>
      </c>
      <c r="B437" s="2"/>
      <c r="C437" s="21" t="s">
        <v>14</v>
      </c>
      <c r="D437" s="21" t="s">
        <v>12</v>
      </c>
      <c r="E437" s="21"/>
      <c r="F437" s="21"/>
      <c r="G437" s="62">
        <f t="shared" si="74"/>
        <v>0</v>
      </c>
      <c r="H437" s="62">
        <f t="shared" si="74"/>
        <v>0</v>
      </c>
    </row>
    <row r="438" spans="1:8" ht="31.5" hidden="1" x14ac:dyDescent="0.25">
      <c r="A438" s="15" t="s">
        <v>623</v>
      </c>
      <c r="B438" s="2"/>
      <c r="C438" s="21" t="s">
        <v>14</v>
      </c>
      <c r="D438" s="21" t="s">
        <v>12</v>
      </c>
      <c r="E438" s="100" t="s">
        <v>288</v>
      </c>
      <c r="F438" s="2"/>
      <c r="G438" s="14">
        <f t="shared" si="74"/>
        <v>0</v>
      </c>
      <c r="H438" s="14">
        <f t="shared" si="74"/>
        <v>0</v>
      </c>
    </row>
    <row r="439" spans="1:8" ht="31.5" hidden="1" x14ac:dyDescent="0.25">
      <c r="A439" s="15" t="s">
        <v>264</v>
      </c>
      <c r="B439" s="2"/>
      <c r="C439" s="21" t="s">
        <v>14</v>
      </c>
      <c r="D439" s="21" t="s">
        <v>12</v>
      </c>
      <c r="E439" s="100" t="s">
        <v>302</v>
      </c>
      <c r="F439" s="2"/>
      <c r="G439" s="14">
        <f t="shared" si="74"/>
        <v>0</v>
      </c>
      <c r="H439" s="14">
        <f t="shared" si="74"/>
        <v>0</v>
      </c>
    </row>
    <row r="440" spans="1:8" ht="31.5" hidden="1" x14ac:dyDescent="0.25">
      <c r="A440" s="15" t="s">
        <v>265</v>
      </c>
      <c r="B440" s="2"/>
      <c r="C440" s="21" t="s">
        <v>14</v>
      </c>
      <c r="D440" s="21" t="s">
        <v>12</v>
      </c>
      <c r="E440" s="100" t="s">
        <v>302</v>
      </c>
      <c r="F440" s="2" t="s">
        <v>242</v>
      </c>
      <c r="G440" s="14"/>
      <c r="H440" s="14"/>
    </row>
    <row r="441" spans="1:8" x14ac:dyDescent="0.25">
      <c r="A441" s="69" t="s">
        <v>27</v>
      </c>
      <c r="B441" s="10"/>
      <c r="C441" s="100" t="s">
        <v>28</v>
      </c>
      <c r="D441" s="100"/>
      <c r="E441" s="19"/>
      <c r="F441" s="19"/>
      <c r="G441" s="62">
        <f>SUM(G442+G454)+G467</f>
        <v>70342.2</v>
      </c>
      <c r="H441" s="62">
        <f>SUM(H442+H454)+H467</f>
        <v>69064</v>
      </c>
    </row>
    <row r="442" spans="1:8" hidden="1" x14ac:dyDescent="0.25">
      <c r="A442" s="69" t="s">
        <v>50</v>
      </c>
      <c r="B442" s="10"/>
      <c r="C442" s="100" t="s">
        <v>28</v>
      </c>
      <c r="D442" s="100" t="s">
        <v>51</v>
      </c>
      <c r="E442" s="19"/>
      <c r="F442" s="19"/>
      <c r="G442" s="62">
        <f>SUM(G447)+G443+G450</f>
        <v>0</v>
      </c>
      <c r="H442" s="62">
        <f>SUM(H447)+H443+H450</f>
        <v>0</v>
      </c>
    </row>
    <row r="443" spans="1:8" ht="31.5" hidden="1" x14ac:dyDescent="0.25">
      <c r="A443" s="1" t="s">
        <v>630</v>
      </c>
      <c r="B443" s="70"/>
      <c r="C443" s="100" t="s">
        <v>28</v>
      </c>
      <c r="D443" s="100" t="s">
        <v>51</v>
      </c>
      <c r="E443" s="19" t="s">
        <v>238</v>
      </c>
      <c r="F443" s="24"/>
      <c r="G443" s="62">
        <f t="shared" ref="G443:H445" si="75">SUM(G444)</f>
        <v>0</v>
      </c>
      <c r="H443" s="62">
        <f t="shared" si="75"/>
        <v>0</v>
      </c>
    </row>
    <row r="444" spans="1:8" ht="31.5" hidden="1" x14ac:dyDescent="0.25">
      <c r="A444" s="69" t="s">
        <v>592</v>
      </c>
      <c r="B444" s="70"/>
      <c r="C444" s="100" t="s">
        <v>28</v>
      </c>
      <c r="D444" s="100" t="s">
        <v>51</v>
      </c>
      <c r="E444" s="19" t="s">
        <v>239</v>
      </c>
      <c r="F444" s="24"/>
      <c r="G444" s="62">
        <f t="shared" si="75"/>
        <v>0</v>
      </c>
      <c r="H444" s="62">
        <f t="shared" si="75"/>
        <v>0</v>
      </c>
    </row>
    <row r="445" spans="1:8" ht="37.5" hidden="1" customHeight="1" x14ac:dyDescent="0.25">
      <c r="A445" s="69" t="s">
        <v>587</v>
      </c>
      <c r="B445" s="70"/>
      <c r="C445" s="100" t="s">
        <v>28</v>
      </c>
      <c r="D445" s="100" t="s">
        <v>51</v>
      </c>
      <c r="E445" s="19" t="s">
        <v>586</v>
      </c>
      <c r="F445" s="24"/>
      <c r="G445" s="62">
        <f t="shared" si="75"/>
        <v>0</v>
      </c>
      <c r="H445" s="62">
        <f t="shared" si="75"/>
        <v>0</v>
      </c>
    </row>
    <row r="446" spans="1:8" hidden="1" x14ac:dyDescent="0.25">
      <c r="A446" s="69" t="s">
        <v>39</v>
      </c>
      <c r="B446" s="70"/>
      <c r="C446" s="100" t="s">
        <v>28</v>
      </c>
      <c r="D446" s="100" t="s">
        <v>51</v>
      </c>
      <c r="E446" s="19" t="s">
        <v>586</v>
      </c>
      <c r="F446" s="19">
        <v>300</v>
      </c>
      <c r="G446" s="62"/>
      <c r="H446" s="62"/>
    </row>
    <row r="447" spans="1:8" ht="31.5" hidden="1" x14ac:dyDescent="0.25">
      <c r="A447" s="69" t="s">
        <v>467</v>
      </c>
      <c r="B447" s="10"/>
      <c r="C447" s="100" t="s">
        <v>28</v>
      </c>
      <c r="D447" s="100" t="s">
        <v>51</v>
      </c>
      <c r="E447" s="19" t="s">
        <v>230</v>
      </c>
      <c r="F447" s="19"/>
      <c r="G447" s="62">
        <f t="shared" ref="G447:H448" si="76">SUM(G448)</f>
        <v>0</v>
      </c>
      <c r="H447" s="62">
        <f t="shared" si="76"/>
        <v>0</v>
      </c>
    </row>
    <row r="448" spans="1:8" ht="78.75" hidden="1" x14ac:dyDescent="0.25">
      <c r="A448" s="69" t="s">
        <v>523</v>
      </c>
      <c r="B448" s="10"/>
      <c r="C448" s="100" t="s">
        <v>28</v>
      </c>
      <c r="D448" s="100" t="s">
        <v>51</v>
      </c>
      <c r="E448" s="19" t="s">
        <v>240</v>
      </c>
      <c r="F448" s="19"/>
      <c r="G448" s="62">
        <f t="shared" si="76"/>
        <v>0</v>
      </c>
      <c r="H448" s="62">
        <f t="shared" si="76"/>
        <v>0</v>
      </c>
    </row>
    <row r="449" spans="1:8" hidden="1" x14ac:dyDescent="0.25">
      <c r="A449" s="69" t="s">
        <v>87</v>
      </c>
      <c r="B449" s="10"/>
      <c r="C449" s="100" t="s">
        <v>28</v>
      </c>
      <c r="D449" s="100" t="s">
        <v>51</v>
      </c>
      <c r="E449" s="19" t="s">
        <v>240</v>
      </c>
      <c r="F449" s="19">
        <v>200</v>
      </c>
      <c r="G449" s="62"/>
      <c r="H449" s="62"/>
    </row>
    <row r="450" spans="1:8" ht="31.5" hidden="1" x14ac:dyDescent="0.25">
      <c r="A450" s="69" t="s">
        <v>637</v>
      </c>
      <c r="B450" s="10"/>
      <c r="C450" s="100" t="s">
        <v>28</v>
      </c>
      <c r="D450" s="100" t="s">
        <v>51</v>
      </c>
      <c r="E450" s="19" t="s">
        <v>431</v>
      </c>
      <c r="F450" s="19"/>
      <c r="G450" s="62">
        <f t="shared" ref="G450:H452" si="77">SUM(G451)</f>
        <v>0</v>
      </c>
      <c r="H450" s="62">
        <f t="shared" si="77"/>
        <v>0</v>
      </c>
    </row>
    <row r="451" spans="1:8" hidden="1" x14ac:dyDescent="0.25">
      <c r="A451" s="69" t="s">
        <v>32</v>
      </c>
      <c r="B451" s="10"/>
      <c r="C451" s="100" t="s">
        <v>28</v>
      </c>
      <c r="D451" s="100" t="s">
        <v>51</v>
      </c>
      <c r="E451" s="19" t="s">
        <v>432</v>
      </c>
      <c r="F451" s="19"/>
      <c r="G451" s="62">
        <f t="shared" si="77"/>
        <v>0</v>
      </c>
      <c r="H451" s="62">
        <f t="shared" si="77"/>
        <v>0</v>
      </c>
    </row>
    <row r="452" spans="1:8" hidden="1" x14ac:dyDescent="0.25">
      <c r="A452" s="69" t="s">
        <v>52</v>
      </c>
      <c r="B452" s="10"/>
      <c r="C452" s="100" t="s">
        <v>28</v>
      </c>
      <c r="D452" s="100" t="s">
        <v>51</v>
      </c>
      <c r="E452" s="19" t="s">
        <v>433</v>
      </c>
      <c r="F452" s="19"/>
      <c r="G452" s="62">
        <f t="shared" si="77"/>
        <v>0</v>
      </c>
      <c r="H452" s="62">
        <f t="shared" si="77"/>
        <v>0</v>
      </c>
    </row>
    <row r="453" spans="1:8" hidden="1" x14ac:dyDescent="0.25">
      <c r="A453" s="69" t="s">
        <v>39</v>
      </c>
      <c r="B453" s="10"/>
      <c r="C453" s="100" t="s">
        <v>28</v>
      </c>
      <c r="D453" s="100" t="s">
        <v>51</v>
      </c>
      <c r="E453" s="19" t="s">
        <v>433</v>
      </c>
      <c r="F453" s="19">
        <v>300</v>
      </c>
      <c r="G453" s="62"/>
      <c r="H453" s="62"/>
    </row>
    <row r="454" spans="1:8" x14ac:dyDescent="0.25">
      <c r="A454" s="69" t="s">
        <v>181</v>
      </c>
      <c r="B454" s="10"/>
      <c r="C454" s="100" t="s">
        <v>28</v>
      </c>
      <c r="D454" s="100" t="s">
        <v>12</v>
      </c>
      <c r="E454" s="100"/>
      <c r="F454" s="100"/>
      <c r="G454" s="62">
        <f>SUM(G461)+G455</f>
        <v>67292.2</v>
      </c>
      <c r="H454" s="62">
        <f>SUM(H461)+H455</f>
        <v>66050.2</v>
      </c>
    </row>
    <row r="455" spans="1:8" ht="31.5" x14ac:dyDescent="0.25">
      <c r="A455" s="69" t="s">
        <v>819</v>
      </c>
      <c r="B455" s="10"/>
      <c r="C455" s="100" t="s">
        <v>28</v>
      </c>
      <c r="D455" s="100" t="s">
        <v>12</v>
      </c>
      <c r="E455" s="19" t="s">
        <v>238</v>
      </c>
      <c r="F455" s="100"/>
      <c r="G455" s="62">
        <f t="shared" ref="G455:H455" si="78">SUM(G456)</f>
        <v>10298</v>
      </c>
      <c r="H455" s="62">
        <f t="shared" si="78"/>
        <v>10261.700000000001</v>
      </c>
    </row>
    <row r="456" spans="1:8" ht="31.5" x14ac:dyDescent="0.25">
      <c r="A456" s="69" t="s">
        <v>246</v>
      </c>
      <c r="B456" s="10"/>
      <c r="C456" s="100" t="s">
        <v>28</v>
      </c>
      <c r="D456" s="100" t="s">
        <v>12</v>
      </c>
      <c r="E456" s="19" t="s">
        <v>239</v>
      </c>
      <c r="F456" s="100"/>
      <c r="G456" s="62">
        <f>SUM(G457)+G459</f>
        <v>10298</v>
      </c>
      <c r="H456" s="62">
        <f>SUM(H457)+H459</f>
        <v>10261.700000000001</v>
      </c>
    </row>
    <row r="457" spans="1:8" ht="63" x14ac:dyDescent="0.25">
      <c r="A457" s="69" t="s">
        <v>838</v>
      </c>
      <c r="B457" s="10"/>
      <c r="C457" s="100" t="s">
        <v>28</v>
      </c>
      <c r="D457" s="100" t="s">
        <v>12</v>
      </c>
      <c r="E457" s="19" t="s">
        <v>536</v>
      </c>
      <c r="F457" s="100"/>
      <c r="G457" s="62">
        <f>SUM(G458)</f>
        <v>966.2</v>
      </c>
      <c r="H457" s="62">
        <f>SUM(H458)</f>
        <v>966.2</v>
      </c>
    </row>
    <row r="458" spans="1:8" x14ac:dyDescent="0.25">
      <c r="A458" s="69" t="s">
        <v>39</v>
      </c>
      <c r="B458" s="10"/>
      <c r="C458" s="100" t="s">
        <v>28</v>
      </c>
      <c r="D458" s="100" t="s">
        <v>12</v>
      </c>
      <c r="E458" s="19" t="s">
        <v>536</v>
      </c>
      <c r="F458" s="100" t="s">
        <v>96</v>
      </c>
      <c r="G458" s="62">
        <v>966.2</v>
      </c>
      <c r="H458" s="62">
        <v>966.2</v>
      </c>
    </row>
    <row r="459" spans="1:8" ht="63" x14ac:dyDescent="0.25">
      <c r="A459" s="69" t="s">
        <v>890</v>
      </c>
      <c r="B459" s="10"/>
      <c r="C459" s="100" t="s">
        <v>28</v>
      </c>
      <c r="D459" s="100" t="s">
        <v>12</v>
      </c>
      <c r="E459" s="19" t="s">
        <v>889</v>
      </c>
      <c r="F459" s="100"/>
      <c r="G459" s="62">
        <f>SUM(G460)</f>
        <v>9331.7999999999993</v>
      </c>
      <c r="H459" s="62">
        <f>SUM(H460)</f>
        <v>9295.5</v>
      </c>
    </row>
    <row r="460" spans="1:8" x14ac:dyDescent="0.25">
      <c r="A460" s="69" t="s">
        <v>39</v>
      </c>
      <c r="B460" s="10"/>
      <c r="C460" s="100" t="s">
        <v>28</v>
      </c>
      <c r="D460" s="100" t="s">
        <v>12</v>
      </c>
      <c r="E460" s="19" t="s">
        <v>889</v>
      </c>
      <c r="F460" s="100" t="s">
        <v>96</v>
      </c>
      <c r="G460" s="62">
        <v>9331.7999999999993</v>
      </c>
      <c r="H460" s="62">
        <v>9295.5</v>
      </c>
    </row>
    <row r="461" spans="1:8" ht="31.5" x14ac:dyDescent="0.25">
      <c r="A461" s="69" t="s">
        <v>634</v>
      </c>
      <c r="B461" s="10"/>
      <c r="C461" s="100" t="s">
        <v>28</v>
      </c>
      <c r="D461" s="100" t="s">
        <v>12</v>
      </c>
      <c r="E461" s="19" t="s">
        <v>230</v>
      </c>
      <c r="F461" s="19"/>
      <c r="G461" s="62">
        <f>SUM(G462)</f>
        <v>56994.2</v>
      </c>
      <c r="H461" s="62">
        <f>SUM(H462)</f>
        <v>55788.5</v>
      </c>
    </row>
    <row r="462" spans="1:8" ht="63" x14ac:dyDescent="0.25">
      <c r="A462" s="69" t="s">
        <v>354</v>
      </c>
      <c r="B462" s="10"/>
      <c r="C462" s="100" t="s">
        <v>28</v>
      </c>
      <c r="D462" s="100" t="s">
        <v>12</v>
      </c>
      <c r="E462" s="19" t="s">
        <v>357</v>
      </c>
      <c r="F462" s="19"/>
      <c r="G462" s="62">
        <f>SUM(G463+G465)</f>
        <v>56994.2</v>
      </c>
      <c r="H462" s="62">
        <f>SUM(H463+H465)</f>
        <v>55788.5</v>
      </c>
    </row>
    <row r="463" spans="1:8" ht="99" customHeight="1" x14ac:dyDescent="0.25">
      <c r="A463" s="15" t="s">
        <v>575</v>
      </c>
      <c r="B463" s="10"/>
      <c r="C463" s="100" t="s">
        <v>28</v>
      </c>
      <c r="D463" s="100" t="s">
        <v>12</v>
      </c>
      <c r="E463" s="19" t="s">
        <v>533</v>
      </c>
      <c r="F463" s="19"/>
      <c r="G463" s="62">
        <f>SUM(G464)</f>
        <v>42576.3</v>
      </c>
      <c r="H463" s="62">
        <f>SUM(H464)</f>
        <v>41370.6</v>
      </c>
    </row>
    <row r="464" spans="1:8" ht="31.5" x14ac:dyDescent="0.25">
      <c r="A464" s="69" t="s">
        <v>241</v>
      </c>
      <c r="B464" s="10"/>
      <c r="C464" s="100" t="s">
        <v>28</v>
      </c>
      <c r="D464" s="100" t="s">
        <v>12</v>
      </c>
      <c r="E464" s="19" t="s">
        <v>533</v>
      </c>
      <c r="F464" s="19">
        <v>400</v>
      </c>
      <c r="G464" s="62">
        <f>27655.3+5000+9921</f>
        <v>42576.3</v>
      </c>
      <c r="H464" s="62">
        <v>41370.6</v>
      </c>
    </row>
    <row r="465" spans="1:8" ht="47.25" x14ac:dyDescent="0.25">
      <c r="A465" s="69" t="s">
        <v>243</v>
      </c>
      <c r="B465" s="10"/>
      <c r="C465" s="100" t="s">
        <v>28</v>
      </c>
      <c r="D465" s="100" t="s">
        <v>12</v>
      </c>
      <c r="E465" s="100" t="s">
        <v>534</v>
      </c>
      <c r="F465" s="19"/>
      <c r="G465" s="62">
        <f>SUM(G466)</f>
        <v>14417.899999999998</v>
      </c>
      <c r="H465" s="62">
        <f>SUM(H466)</f>
        <v>14417.9</v>
      </c>
    </row>
    <row r="466" spans="1:8" ht="30.75" customHeight="1" x14ac:dyDescent="0.25">
      <c r="A466" s="69" t="s">
        <v>241</v>
      </c>
      <c r="B466" s="10"/>
      <c r="C466" s="100" t="s">
        <v>28</v>
      </c>
      <c r="D466" s="100" t="s">
        <v>12</v>
      </c>
      <c r="E466" s="100" t="s">
        <v>534</v>
      </c>
      <c r="F466" s="100" t="s">
        <v>242</v>
      </c>
      <c r="G466" s="62">
        <f>47073.2-27655.3-5000</f>
        <v>14417.899999999998</v>
      </c>
      <c r="H466" s="62">
        <v>14417.9</v>
      </c>
    </row>
    <row r="467" spans="1:8" ht="17.25" customHeight="1" x14ac:dyDescent="0.25">
      <c r="A467" s="69" t="s">
        <v>74</v>
      </c>
      <c r="B467" s="10"/>
      <c r="C467" s="100" t="s">
        <v>28</v>
      </c>
      <c r="D467" s="100" t="s">
        <v>75</v>
      </c>
      <c r="E467" s="19"/>
      <c r="F467" s="19"/>
      <c r="G467" s="62">
        <f>G471+G468</f>
        <v>3050</v>
      </c>
      <c r="H467" s="62">
        <f t="shared" ref="H467" si="79">H471+H468</f>
        <v>3013.8</v>
      </c>
    </row>
    <row r="468" spans="1:8" ht="31.5" hidden="1" x14ac:dyDescent="0.25">
      <c r="A468" s="69" t="s">
        <v>466</v>
      </c>
      <c r="B468" s="10"/>
      <c r="C468" s="100" t="s">
        <v>28</v>
      </c>
      <c r="D468" s="100" t="s">
        <v>75</v>
      </c>
      <c r="E468" s="19" t="s">
        <v>230</v>
      </c>
      <c r="F468" s="19"/>
      <c r="G468" s="62">
        <f t="shared" ref="G468:H469" si="80">SUM(G469)</f>
        <v>0</v>
      </c>
      <c r="H468" s="62">
        <f t="shared" si="80"/>
        <v>0</v>
      </c>
    </row>
    <row r="469" spans="1:8" ht="78.75" hidden="1" x14ac:dyDescent="0.25">
      <c r="A469" s="69" t="s">
        <v>449</v>
      </c>
      <c r="B469" s="24"/>
      <c r="C469" s="100" t="s">
        <v>28</v>
      </c>
      <c r="D469" s="100" t="s">
        <v>75</v>
      </c>
      <c r="E469" s="19" t="s">
        <v>240</v>
      </c>
      <c r="F469" s="24"/>
      <c r="G469" s="62">
        <f t="shared" si="80"/>
        <v>0</v>
      </c>
      <c r="H469" s="62">
        <f t="shared" si="80"/>
        <v>0</v>
      </c>
    </row>
    <row r="470" spans="1:8" ht="31.5" hidden="1" x14ac:dyDescent="0.25">
      <c r="A470" s="69" t="s">
        <v>241</v>
      </c>
      <c r="B470" s="24"/>
      <c r="C470" s="100" t="s">
        <v>28</v>
      </c>
      <c r="D470" s="100" t="s">
        <v>75</v>
      </c>
      <c r="E470" s="19" t="s">
        <v>240</v>
      </c>
      <c r="F470" s="19">
        <v>400</v>
      </c>
      <c r="G470" s="62"/>
      <c r="H470" s="62"/>
    </row>
    <row r="471" spans="1:8" ht="31.5" x14ac:dyDescent="0.25">
      <c r="A471" s="69" t="s">
        <v>638</v>
      </c>
      <c r="B471" s="19"/>
      <c r="C471" s="100" t="s">
        <v>28</v>
      </c>
      <c r="D471" s="100" t="s">
        <v>75</v>
      </c>
      <c r="E471" s="19" t="s">
        <v>15</v>
      </c>
      <c r="F471" s="19"/>
      <c r="G471" s="62">
        <f t="shared" ref="G471:H472" si="81">SUM(G472)</f>
        <v>3050</v>
      </c>
      <c r="H471" s="62">
        <f t="shared" si="81"/>
        <v>3013.8</v>
      </c>
    </row>
    <row r="472" spans="1:8" x14ac:dyDescent="0.25">
      <c r="A472" s="69" t="s">
        <v>81</v>
      </c>
      <c r="B472" s="10"/>
      <c r="C472" s="100" t="s">
        <v>28</v>
      </c>
      <c r="D472" s="100" t="s">
        <v>75</v>
      </c>
      <c r="E472" s="19" t="s">
        <v>65</v>
      </c>
      <c r="F472" s="19"/>
      <c r="G472" s="62">
        <f t="shared" si="81"/>
        <v>3050</v>
      </c>
      <c r="H472" s="62">
        <f t="shared" si="81"/>
        <v>3013.8</v>
      </c>
    </row>
    <row r="473" spans="1:8" x14ac:dyDescent="0.25">
      <c r="A473" s="69" t="s">
        <v>32</v>
      </c>
      <c r="B473" s="10"/>
      <c r="C473" s="100" t="s">
        <v>28</v>
      </c>
      <c r="D473" s="100" t="s">
        <v>75</v>
      </c>
      <c r="E473" s="19" t="s">
        <v>413</v>
      </c>
      <c r="F473" s="19"/>
      <c r="G473" s="62">
        <f>SUM(G474+G476)</f>
        <v>3050</v>
      </c>
      <c r="H473" s="62">
        <f>SUM(H474+H476)</f>
        <v>3013.8</v>
      </c>
    </row>
    <row r="474" spans="1:8" ht="31.5" x14ac:dyDescent="0.25">
      <c r="A474" s="69" t="s">
        <v>686</v>
      </c>
      <c r="B474" s="10"/>
      <c r="C474" s="100" t="s">
        <v>28</v>
      </c>
      <c r="D474" s="100" t="s">
        <v>75</v>
      </c>
      <c r="E474" s="19" t="s">
        <v>687</v>
      </c>
      <c r="F474" s="19"/>
      <c r="G474" s="62">
        <f>SUM(G475)</f>
        <v>3000</v>
      </c>
      <c r="H474" s="62">
        <f>SUM(H475)</f>
        <v>3000</v>
      </c>
    </row>
    <row r="475" spans="1:8" ht="31.5" x14ac:dyDescent="0.25">
      <c r="A475" s="69" t="s">
        <v>49</v>
      </c>
      <c r="B475" s="10"/>
      <c r="C475" s="100" t="s">
        <v>28</v>
      </c>
      <c r="D475" s="100" t="s">
        <v>75</v>
      </c>
      <c r="E475" s="19" t="s">
        <v>687</v>
      </c>
      <c r="F475" s="19">
        <v>200</v>
      </c>
      <c r="G475" s="62">
        <v>3000</v>
      </c>
      <c r="H475" s="62">
        <v>3000</v>
      </c>
    </row>
    <row r="476" spans="1:8" ht="47.25" x14ac:dyDescent="0.25">
      <c r="A476" s="69" t="s">
        <v>689</v>
      </c>
      <c r="B476" s="10"/>
      <c r="C476" s="100" t="s">
        <v>28</v>
      </c>
      <c r="D476" s="100" t="s">
        <v>75</v>
      </c>
      <c r="E476" s="19" t="s">
        <v>688</v>
      </c>
      <c r="F476" s="19"/>
      <c r="G476" s="62">
        <f>SUM(G477)</f>
        <v>50</v>
      </c>
      <c r="H476" s="62">
        <f>SUM(H477)</f>
        <v>13.8</v>
      </c>
    </row>
    <row r="477" spans="1:8" ht="31.5" x14ac:dyDescent="0.25">
      <c r="A477" s="69" t="s">
        <v>49</v>
      </c>
      <c r="B477" s="10"/>
      <c r="C477" s="100" t="s">
        <v>28</v>
      </c>
      <c r="D477" s="100" t="s">
        <v>75</v>
      </c>
      <c r="E477" s="19" t="s">
        <v>688</v>
      </c>
      <c r="F477" s="19">
        <v>200</v>
      </c>
      <c r="G477" s="62">
        <v>50</v>
      </c>
      <c r="H477" s="62">
        <v>13.8</v>
      </c>
    </row>
    <row r="478" spans="1:8" hidden="1" x14ac:dyDescent="0.25">
      <c r="A478" s="69" t="s">
        <v>148</v>
      </c>
      <c r="B478" s="10"/>
      <c r="C478" s="100" t="s">
        <v>28</v>
      </c>
      <c r="D478" s="100" t="s">
        <v>75</v>
      </c>
      <c r="E478" s="19" t="s">
        <v>415</v>
      </c>
      <c r="F478" s="19"/>
      <c r="G478" s="62">
        <f>SUM(G479)+G482</f>
        <v>0</v>
      </c>
      <c r="H478" s="62">
        <f>SUM(H479)+H482</f>
        <v>0</v>
      </c>
    </row>
    <row r="479" spans="1:8" ht="31.5" hidden="1" x14ac:dyDescent="0.25">
      <c r="A479" s="69" t="s">
        <v>257</v>
      </c>
      <c r="B479" s="10"/>
      <c r="C479" s="100" t="s">
        <v>28</v>
      </c>
      <c r="D479" s="100" t="s">
        <v>75</v>
      </c>
      <c r="E479" s="19" t="s">
        <v>416</v>
      </c>
      <c r="F479" s="19"/>
      <c r="G479" s="62">
        <f t="shared" ref="G479:H480" si="82">SUM(G480)</f>
        <v>0</v>
      </c>
      <c r="H479" s="62">
        <f t="shared" si="82"/>
        <v>0</v>
      </c>
    </row>
    <row r="480" spans="1:8" ht="31.5" hidden="1" x14ac:dyDescent="0.25">
      <c r="A480" s="69" t="s">
        <v>25</v>
      </c>
      <c r="B480" s="10"/>
      <c r="C480" s="100" t="s">
        <v>28</v>
      </c>
      <c r="D480" s="100" t="s">
        <v>75</v>
      </c>
      <c r="E480" s="19" t="s">
        <v>416</v>
      </c>
      <c r="F480" s="19"/>
      <c r="G480" s="62">
        <f t="shared" si="82"/>
        <v>0</v>
      </c>
      <c r="H480" s="62">
        <f t="shared" si="82"/>
        <v>0</v>
      </c>
    </row>
    <row r="481" spans="1:8" ht="31.5" hidden="1" x14ac:dyDescent="0.25">
      <c r="A481" s="69" t="s">
        <v>69</v>
      </c>
      <c r="B481" s="10"/>
      <c r="C481" s="100" t="s">
        <v>28</v>
      </c>
      <c r="D481" s="100" t="s">
        <v>75</v>
      </c>
      <c r="E481" s="19" t="s">
        <v>416</v>
      </c>
      <c r="F481" s="19">
        <v>600</v>
      </c>
      <c r="G481" s="62"/>
      <c r="H481" s="62"/>
    </row>
    <row r="482" spans="1:8" ht="38.25" hidden="1" customHeight="1" x14ac:dyDescent="0.25">
      <c r="A482" s="69" t="s">
        <v>258</v>
      </c>
      <c r="B482" s="10"/>
      <c r="C482" s="100" t="s">
        <v>28</v>
      </c>
      <c r="D482" s="100" t="s">
        <v>75</v>
      </c>
      <c r="E482" s="19" t="s">
        <v>417</v>
      </c>
      <c r="F482" s="19"/>
      <c r="G482" s="62">
        <f t="shared" ref="G482:H483" si="83">SUM(G483)</f>
        <v>0</v>
      </c>
      <c r="H482" s="62">
        <f t="shared" si="83"/>
        <v>0</v>
      </c>
    </row>
    <row r="483" spans="1:8" ht="31.5" hidden="1" x14ac:dyDescent="0.25">
      <c r="A483" s="69" t="s">
        <v>25</v>
      </c>
      <c r="B483" s="10"/>
      <c r="C483" s="100" t="s">
        <v>28</v>
      </c>
      <c r="D483" s="100" t="s">
        <v>75</v>
      </c>
      <c r="E483" s="19" t="s">
        <v>417</v>
      </c>
      <c r="F483" s="19"/>
      <c r="G483" s="62">
        <f t="shared" si="83"/>
        <v>0</v>
      </c>
      <c r="H483" s="62">
        <f t="shared" si="83"/>
        <v>0</v>
      </c>
    </row>
    <row r="484" spans="1:8" ht="31.5" hidden="1" x14ac:dyDescent="0.25">
      <c r="A484" s="69" t="s">
        <v>69</v>
      </c>
      <c r="B484" s="10"/>
      <c r="C484" s="100" t="s">
        <v>28</v>
      </c>
      <c r="D484" s="100" t="s">
        <v>75</v>
      </c>
      <c r="E484" s="19" t="s">
        <v>417</v>
      </c>
      <c r="F484" s="19">
        <v>600</v>
      </c>
      <c r="G484" s="62"/>
      <c r="H484" s="62"/>
    </row>
    <row r="485" spans="1:8" ht="19.5" customHeight="1" x14ac:dyDescent="0.25">
      <c r="A485" s="15" t="s">
        <v>248</v>
      </c>
      <c r="B485" s="2"/>
      <c r="C485" s="100" t="s">
        <v>165</v>
      </c>
      <c r="D485" s="100" t="s">
        <v>29</v>
      </c>
      <c r="E485" s="100"/>
      <c r="F485" s="100"/>
      <c r="G485" s="62">
        <f>SUM(G486)+G515+G500</f>
        <v>7.7</v>
      </c>
      <c r="H485" s="62">
        <f>SUM(H486)+H515+H500</f>
        <v>7.7</v>
      </c>
    </row>
    <row r="486" spans="1:8" x14ac:dyDescent="0.25">
      <c r="A486" s="15" t="s">
        <v>182</v>
      </c>
      <c r="B486" s="2"/>
      <c r="C486" s="100" t="s">
        <v>165</v>
      </c>
      <c r="D486" s="100" t="s">
        <v>31</v>
      </c>
      <c r="E486" s="100"/>
      <c r="F486" s="100"/>
      <c r="G486" s="62">
        <f>SUM(G487,G494)+G490</f>
        <v>7.7</v>
      </c>
      <c r="H486" s="62">
        <f>SUM(H487,H494)</f>
        <v>7.7</v>
      </c>
    </row>
    <row r="487" spans="1:8" ht="31.5" x14ac:dyDescent="0.25">
      <c r="A487" s="15" t="s">
        <v>623</v>
      </c>
      <c r="B487" s="2"/>
      <c r="C487" s="100" t="s">
        <v>165</v>
      </c>
      <c r="D487" s="100" t="s">
        <v>31</v>
      </c>
      <c r="E487" s="100" t="s">
        <v>288</v>
      </c>
      <c r="F487" s="100"/>
      <c r="G487" s="62">
        <f t="shared" ref="G487:H488" si="84">SUM(G488)</f>
        <v>7.7</v>
      </c>
      <c r="H487" s="62">
        <f t="shared" si="84"/>
        <v>7.7</v>
      </c>
    </row>
    <row r="488" spans="1:8" ht="31.5" x14ac:dyDescent="0.25">
      <c r="A488" s="15" t="s">
        <v>264</v>
      </c>
      <c r="B488" s="2"/>
      <c r="C488" s="100" t="s">
        <v>165</v>
      </c>
      <c r="D488" s="100" t="s">
        <v>31</v>
      </c>
      <c r="E488" s="100" t="s">
        <v>302</v>
      </c>
      <c r="F488" s="100"/>
      <c r="G488" s="62">
        <f t="shared" si="84"/>
        <v>7.7</v>
      </c>
      <c r="H488" s="62">
        <f t="shared" si="84"/>
        <v>7.7</v>
      </c>
    </row>
    <row r="489" spans="1:8" ht="31.5" x14ac:dyDescent="0.25">
      <c r="A489" s="15" t="s">
        <v>265</v>
      </c>
      <c r="B489" s="2"/>
      <c r="C489" s="100" t="s">
        <v>165</v>
      </c>
      <c r="D489" s="100" t="s">
        <v>31</v>
      </c>
      <c r="E489" s="100" t="s">
        <v>302</v>
      </c>
      <c r="F489" s="100" t="s">
        <v>242</v>
      </c>
      <c r="G489" s="62">
        <v>7.7</v>
      </c>
      <c r="H489" s="62">
        <v>7.7</v>
      </c>
    </row>
    <row r="490" spans="1:8" ht="31.5" hidden="1" x14ac:dyDescent="0.25">
      <c r="A490" s="69" t="s">
        <v>605</v>
      </c>
      <c r="B490" s="2"/>
      <c r="C490" s="100" t="s">
        <v>165</v>
      </c>
      <c r="D490" s="100" t="s">
        <v>31</v>
      </c>
      <c r="E490" s="2" t="s">
        <v>214</v>
      </c>
      <c r="F490" s="2"/>
      <c r="G490" s="14">
        <f t="shared" ref="G490:G491" si="85">SUM(G491)</f>
        <v>0</v>
      </c>
      <c r="H490" s="62"/>
    </row>
    <row r="491" spans="1:8" ht="47.25" hidden="1" x14ac:dyDescent="0.25">
      <c r="A491" s="69" t="s">
        <v>606</v>
      </c>
      <c r="B491" s="2"/>
      <c r="C491" s="100" t="s">
        <v>165</v>
      </c>
      <c r="D491" s="100" t="s">
        <v>31</v>
      </c>
      <c r="E491" s="2" t="s">
        <v>215</v>
      </c>
      <c r="F491" s="2"/>
      <c r="G491" s="14">
        <f t="shared" si="85"/>
        <v>0</v>
      </c>
      <c r="H491" s="62"/>
    </row>
    <row r="492" spans="1:8" ht="31.5" hidden="1" x14ac:dyDescent="0.25">
      <c r="A492" s="69" t="s">
        <v>471</v>
      </c>
      <c r="B492" s="2"/>
      <c r="C492" s="100" t="s">
        <v>165</v>
      </c>
      <c r="D492" s="100" t="s">
        <v>31</v>
      </c>
      <c r="E492" s="2" t="s">
        <v>216</v>
      </c>
      <c r="F492" s="2"/>
      <c r="G492" s="14">
        <f>SUM(G493:G493)</f>
        <v>0</v>
      </c>
      <c r="H492" s="62"/>
    </row>
    <row r="493" spans="1:8" ht="31.5" hidden="1" x14ac:dyDescent="0.25">
      <c r="A493" s="15" t="s">
        <v>49</v>
      </c>
      <c r="B493" s="2"/>
      <c r="C493" s="100" t="s">
        <v>165</v>
      </c>
      <c r="D493" s="100" t="s">
        <v>31</v>
      </c>
      <c r="E493" s="2" t="s">
        <v>216</v>
      </c>
      <c r="F493" s="2" t="s">
        <v>242</v>
      </c>
      <c r="G493" s="14"/>
      <c r="H493" s="62"/>
    </row>
    <row r="494" spans="1:8" ht="31.5" hidden="1" x14ac:dyDescent="0.25">
      <c r="A494" s="69" t="s">
        <v>640</v>
      </c>
      <c r="B494" s="10"/>
      <c r="C494" s="100" t="s">
        <v>165</v>
      </c>
      <c r="D494" s="100" t="s">
        <v>31</v>
      </c>
      <c r="E494" s="19" t="s">
        <v>251</v>
      </c>
      <c r="F494" s="19"/>
      <c r="G494" s="62">
        <f>SUM(G495)</f>
        <v>0</v>
      </c>
      <c r="H494" s="62">
        <f>SUM(H495)</f>
        <v>0</v>
      </c>
    </row>
    <row r="495" spans="1:8" ht="31.5" hidden="1" x14ac:dyDescent="0.25">
      <c r="A495" s="69" t="s">
        <v>269</v>
      </c>
      <c r="B495" s="10"/>
      <c r="C495" s="100" t="s">
        <v>165</v>
      </c>
      <c r="D495" s="100" t="s">
        <v>31</v>
      </c>
      <c r="E495" s="19" t="s">
        <v>259</v>
      </c>
      <c r="F495" s="19"/>
      <c r="G495" s="62">
        <f>SUM(G496)+G498</f>
        <v>0</v>
      </c>
      <c r="H495" s="62">
        <f>SUM(H496)+H498</f>
        <v>0</v>
      </c>
    </row>
    <row r="496" spans="1:8" ht="31.5" hidden="1" x14ac:dyDescent="0.25">
      <c r="A496" s="15" t="s">
        <v>359</v>
      </c>
      <c r="B496" s="2"/>
      <c r="C496" s="100" t="s">
        <v>165</v>
      </c>
      <c r="D496" s="100" t="s">
        <v>31</v>
      </c>
      <c r="E496" s="19" t="s">
        <v>303</v>
      </c>
      <c r="F496" s="19"/>
      <c r="G496" s="62">
        <f>SUM(G497)</f>
        <v>0</v>
      </c>
      <c r="H496" s="62">
        <f>SUM(H497)</f>
        <v>0</v>
      </c>
    </row>
    <row r="497" spans="1:8" ht="31.5" hidden="1" x14ac:dyDescent="0.25">
      <c r="A497" s="15" t="s">
        <v>265</v>
      </c>
      <c r="B497" s="2"/>
      <c r="C497" s="100" t="s">
        <v>165</v>
      </c>
      <c r="D497" s="100" t="s">
        <v>31</v>
      </c>
      <c r="E497" s="19" t="s">
        <v>303</v>
      </c>
      <c r="F497" s="19">
        <v>400</v>
      </c>
      <c r="G497" s="62"/>
      <c r="H497" s="62"/>
    </row>
    <row r="498" spans="1:8" ht="31.5" hidden="1" x14ac:dyDescent="0.25">
      <c r="A498" s="15" t="s">
        <v>468</v>
      </c>
      <c r="B498" s="2"/>
      <c r="C498" s="100" t="s">
        <v>165</v>
      </c>
      <c r="D498" s="100" t="s">
        <v>31</v>
      </c>
      <c r="E498" s="19" t="s">
        <v>436</v>
      </c>
      <c r="F498" s="19"/>
      <c r="G498" s="62">
        <f>SUM(G499)</f>
        <v>0</v>
      </c>
      <c r="H498" s="62">
        <f>SUM(H499)</f>
        <v>0</v>
      </c>
    </row>
    <row r="499" spans="1:8" ht="31.5" hidden="1" x14ac:dyDescent="0.25">
      <c r="A499" s="15" t="s">
        <v>265</v>
      </c>
      <c r="B499" s="2"/>
      <c r="C499" s="100" t="s">
        <v>165</v>
      </c>
      <c r="D499" s="100" t="s">
        <v>31</v>
      </c>
      <c r="E499" s="19" t="s">
        <v>436</v>
      </c>
      <c r="F499" s="19">
        <v>400</v>
      </c>
      <c r="G499" s="62"/>
      <c r="H499" s="62"/>
    </row>
    <row r="500" spans="1:8" hidden="1" x14ac:dyDescent="0.25">
      <c r="A500" s="69" t="s">
        <v>183</v>
      </c>
      <c r="B500" s="2"/>
      <c r="C500" s="2" t="s">
        <v>165</v>
      </c>
      <c r="D500" s="2" t="s">
        <v>41</v>
      </c>
      <c r="E500" s="2"/>
      <c r="F500" s="2"/>
      <c r="G500" s="14">
        <f>SUM(G501)+G506</f>
        <v>0</v>
      </c>
      <c r="H500" s="14">
        <f>SUM(H501)+H506</f>
        <v>0</v>
      </c>
    </row>
    <row r="501" spans="1:8" ht="31.5" hidden="1" x14ac:dyDescent="0.25">
      <c r="A501" s="69" t="s">
        <v>418</v>
      </c>
      <c r="B501" s="2"/>
      <c r="C501" s="2" t="s">
        <v>165</v>
      </c>
      <c r="D501" s="2" t="s">
        <v>41</v>
      </c>
      <c r="E501" s="2" t="s">
        <v>419</v>
      </c>
      <c r="F501" s="2"/>
      <c r="G501" s="14">
        <f>G502+G509</f>
        <v>0</v>
      </c>
      <c r="H501" s="14">
        <f>H502+H509</f>
        <v>0</v>
      </c>
    </row>
    <row r="502" spans="1:8" ht="31.5" hidden="1" x14ac:dyDescent="0.25">
      <c r="A502" s="69" t="s">
        <v>420</v>
      </c>
      <c r="B502" s="2"/>
      <c r="C502" s="2" t="s">
        <v>165</v>
      </c>
      <c r="D502" s="2" t="s">
        <v>41</v>
      </c>
      <c r="E502" s="2" t="s">
        <v>421</v>
      </c>
      <c r="F502" s="2"/>
      <c r="G502" s="14">
        <f>+G503</f>
        <v>0</v>
      </c>
      <c r="H502" s="14">
        <f>+H503</f>
        <v>0</v>
      </c>
    </row>
    <row r="503" spans="1:8" ht="47.25" hidden="1" x14ac:dyDescent="0.25">
      <c r="A503" s="69" t="s">
        <v>425</v>
      </c>
      <c r="B503" s="2"/>
      <c r="C503" s="2" t="s">
        <v>165</v>
      </c>
      <c r="D503" s="2" t="s">
        <v>41</v>
      </c>
      <c r="E503" s="2" t="s">
        <v>422</v>
      </c>
      <c r="F503" s="2"/>
      <c r="G503" s="14">
        <f t="shared" ref="G503:H504" si="86">SUM(G504)</f>
        <v>0</v>
      </c>
      <c r="H503" s="14">
        <f t="shared" si="86"/>
        <v>0</v>
      </c>
    </row>
    <row r="504" spans="1:8" ht="31.5" hidden="1" x14ac:dyDescent="0.25">
      <c r="A504" s="69" t="s">
        <v>423</v>
      </c>
      <c r="B504" s="2"/>
      <c r="C504" s="2" t="s">
        <v>165</v>
      </c>
      <c r="D504" s="2" t="s">
        <v>41</v>
      </c>
      <c r="E504" s="2" t="s">
        <v>424</v>
      </c>
      <c r="F504" s="2"/>
      <c r="G504" s="14">
        <f t="shared" si="86"/>
        <v>0</v>
      </c>
      <c r="H504" s="14">
        <f t="shared" si="86"/>
        <v>0</v>
      </c>
    </row>
    <row r="505" spans="1:8" ht="31.5" hidden="1" x14ac:dyDescent="0.25">
      <c r="A505" s="15" t="s">
        <v>265</v>
      </c>
      <c r="B505" s="2"/>
      <c r="C505" s="2" t="s">
        <v>165</v>
      </c>
      <c r="D505" s="2" t="s">
        <v>41</v>
      </c>
      <c r="E505" s="2" t="s">
        <v>424</v>
      </c>
      <c r="F505" s="19">
        <v>400</v>
      </c>
      <c r="G505" s="62"/>
      <c r="H505" s="62"/>
    </row>
    <row r="506" spans="1:8" ht="31.5" hidden="1" x14ac:dyDescent="0.25">
      <c r="A506" s="15" t="s">
        <v>482</v>
      </c>
      <c r="B506" s="2"/>
      <c r="C506" s="2" t="s">
        <v>165</v>
      </c>
      <c r="D506" s="2" t="s">
        <v>41</v>
      </c>
      <c r="E506" s="100" t="s">
        <v>288</v>
      </c>
      <c r="F506" s="19"/>
      <c r="G506" s="62">
        <f t="shared" ref="G506:H507" si="87">G507</f>
        <v>0</v>
      </c>
      <c r="H506" s="62">
        <f t="shared" si="87"/>
        <v>0</v>
      </c>
    </row>
    <row r="507" spans="1:8" ht="31.5" hidden="1" x14ac:dyDescent="0.25">
      <c r="A507" s="15" t="s">
        <v>359</v>
      </c>
      <c r="B507" s="2"/>
      <c r="C507" s="2" t="s">
        <v>165</v>
      </c>
      <c r="D507" s="2" t="s">
        <v>41</v>
      </c>
      <c r="E507" s="100" t="s">
        <v>302</v>
      </c>
      <c r="F507" s="19"/>
      <c r="G507" s="62">
        <f t="shared" si="87"/>
        <v>0</v>
      </c>
      <c r="H507" s="62">
        <f t="shared" si="87"/>
        <v>0</v>
      </c>
    </row>
    <row r="508" spans="1:8" ht="31.5" hidden="1" x14ac:dyDescent="0.25">
      <c r="A508" s="15" t="s">
        <v>265</v>
      </c>
      <c r="B508" s="2"/>
      <c r="C508" s="2" t="s">
        <v>165</v>
      </c>
      <c r="D508" s="2" t="s">
        <v>41</v>
      </c>
      <c r="E508" s="100" t="s">
        <v>302</v>
      </c>
      <c r="F508" s="19">
        <v>400</v>
      </c>
      <c r="G508" s="62"/>
      <c r="H508" s="62"/>
    </row>
    <row r="509" spans="1:8" ht="31.5" hidden="1" x14ac:dyDescent="0.25">
      <c r="A509" s="69" t="s">
        <v>250</v>
      </c>
      <c r="B509" s="10"/>
      <c r="C509" s="2" t="s">
        <v>165</v>
      </c>
      <c r="D509" s="2" t="s">
        <v>41</v>
      </c>
      <c r="E509" s="19" t="s">
        <v>251</v>
      </c>
      <c r="F509" s="19"/>
      <c r="G509" s="62">
        <f>SUM(G510)</f>
        <v>0</v>
      </c>
      <c r="H509" s="62">
        <f>SUM(H510)</f>
        <v>0</v>
      </c>
    </row>
    <row r="510" spans="1:8" ht="31.5" hidden="1" x14ac:dyDescent="0.25">
      <c r="A510" s="69" t="s">
        <v>269</v>
      </c>
      <c r="B510" s="10"/>
      <c r="C510" s="2" t="s">
        <v>165</v>
      </c>
      <c r="D510" s="2" t="s">
        <v>41</v>
      </c>
      <c r="E510" s="19" t="s">
        <v>259</v>
      </c>
      <c r="F510" s="19"/>
      <c r="G510" s="62">
        <f>SUM(G511)+G513</f>
        <v>0</v>
      </c>
      <c r="H510" s="62">
        <f>SUM(H511)+H513</f>
        <v>0</v>
      </c>
    </row>
    <row r="511" spans="1:8" ht="31.5" hidden="1" x14ac:dyDescent="0.25">
      <c r="A511" s="15" t="s">
        <v>359</v>
      </c>
      <c r="B511" s="2"/>
      <c r="C511" s="2" t="s">
        <v>165</v>
      </c>
      <c r="D511" s="2" t="s">
        <v>41</v>
      </c>
      <c r="E511" s="19" t="s">
        <v>303</v>
      </c>
      <c r="F511" s="19"/>
      <c r="G511" s="62">
        <f>SUM(G512)</f>
        <v>0</v>
      </c>
      <c r="H511" s="62">
        <f>SUM(H512)</f>
        <v>0</v>
      </c>
    </row>
    <row r="512" spans="1:8" ht="31.5" hidden="1" x14ac:dyDescent="0.25">
      <c r="A512" s="15" t="s">
        <v>265</v>
      </c>
      <c r="B512" s="2"/>
      <c r="C512" s="2" t="s">
        <v>165</v>
      </c>
      <c r="D512" s="2" t="s">
        <v>41</v>
      </c>
      <c r="E512" s="19" t="s">
        <v>303</v>
      </c>
      <c r="F512" s="19">
        <v>400</v>
      </c>
      <c r="G512" s="62"/>
      <c r="H512" s="62"/>
    </row>
    <row r="513" spans="1:8" ht="31.5" hidden="1" x14ac:dyDescent="0.25">
      <c r="A513" s="15" t="s">
        <v>468</v>
      </c>
      <c r="B513" s="2"/>
      <c r="C513" s="2" t="s">
        <v>165</v>
      </c>
      <c r="D513" s="2" t="s">
        <v>41</v>
      </c>
      <c r="E513" s="19" t="s">
        <v>436</v>
      </c>
      <c r="F513" s="19"/>
      <c r="G513" s="62">
        <f>SUM(G514)</f>
        <v>0</v>
      </c>
      <c r="H513" s="62">
        <f>SUM(H514)</f>
        <v>0</v>
      </c>
    </row>
    <row r="514" spans="1:8" ht="31.5" hidden="1" x14ac:dyDescent="0.25">
      <c r="A514" s="15" t="s">
        <v>265</v>
      </c>
      <c r="B514" s="2"/>
      <c r="C514" s="2" t="s">
        <v>165</v>
      </c>
      <c r="D514" s="2" t="s">
        <v>41</v>
      </c>
      <c r="E514" s="19" t="s">
        <v>436</v>
      </c>
      <c r="F514" s="19">
        <v>400</v>
      </c>
      <c r="G514" s="62"/>
      <c r="H514" s="62"/>
    </row>
    <row r="515" spans="1:8" s="75" customFormat="1" hidden="1" x14ac:dyDescent="0.25">
      <c r="A515" s="15" t="s">
        <v>185</v>
      </c>
      <c r="B515" s="2"/>
      <c r="C515" s="100" t="s">
        <v>165</v>
      </c>
      <c r="D515" s="100" t="s">
        <v>164</v>
      </c>
      <c r="E515" s="19"/>
      <c r="F515" s="19"/>
      <c r="G515" s="62">
        <f t="shared" ref="G515:H517" si="88">G516</f>
        <v>0</v>
      </c>
      <c r="H515" s="62">
        <f t="shared" si="88"/>
        <v>0</v>
      </c>
    </row>
    <row r="516" spans="1:8" ht="31.5" hidden="1" x14ac:dyDescent="0.25">
      <c r="A516" s="15" t="s">
        <v>465</v>
      </c>
      <c r="B516" s="2"/>
      <c r="C516" s="100" t="s">
        <v>165</v>
      </c>
      <c r="D516" s="100" t="s">
        <v>164</v>
      </c>
      <c r="E516" s="100" t="s">
        <v>288</v>
      </c>
      <c r="F516" s="19"/>
      <c r="G516" s="62">
        <f t="shared" si="88"/>
        <v>0</v>
      </c>
      <c r="H516" s="62">
        <f t="shared" si="88"/>
        <v>0</v>
      </c>
    </row>
    <row r="517" spans="1:8" ht="31.5" hidden="1" x14ac:dyDescent="0.25">
      <c r="A517" s="15" t="s">
        <v>359</v>
      </c>
      <c r="B517" s="2"/>
      <c r="C517" s="100" t="s">
        <v>165</v>
      </c>
      <c r="D517" s="100" t="s">
        <v>164</v>
      </c>
      <c r="E517" s="100" t="s">
        <v>302</v>
      </c>
      <c r="F517" s="19"/>
      <c r="G517" s="62">
        <f t="shared" si="88"/>
        <v>0</v>
      </c>
      <c r="H517" s="62">
        <f t="shared" si="88"/>
        <v>0</v>
      </c>
    </row>
    <row r="518" spans="1:8" ht="31.5" hidden="1" x14ac:dyDescent="0.25">
      <c r="A518" s="15" t="s">
        <v>265</v>
      </c>
      <c r="B518" s="2"/>
      <c r="C518" s="100" t="s">
        <v>165</v>
      </c>
      <c r="D518" s="100" t="s">
        <v>164</v>
      </c>
      <c r="E518" s="100" t="s">
        <v>302</v>
      </c>
      <c r="F518" s="19">
        <v>400</v>
      </c>
      <c r="G518" s="62"/>
      <c r="H518" s="62"/>
    </row>
    <row r="519" spans="1:8" x14ac:dyDescent="0.25">
      <c r="A519" s="11" t="s">
        <v>199</v>
      </c>
      <c r="B519" s="12" t="s">
        <v>200</v>
      </c>
      <c r="C519" s="12"/>
      <c r="D519" s="12"/>
      <c r="E519" s="12"/>
      <c r="F519" s="12"/>
      <c r="G519" s="16">
        <f>SUM(G520+G547)+G543+G552</f>
        <v>40157.800000000003</v>
      </c>
      <c r="H519" s="16">
        <f t="shared" ref="H519" si="89">SUM(H520+H547)+H543+H552</f>
        <v>32848.199999999997</v>
      </c>
    </row>
    <row r="520" spans="1:8" x14ac:dyDescent="0.25">
      <c r="A520" s="69" t="s">
        <v>84</v>
      </c>
      <c r="B520" s="2"/>
      <c r="C520" s="100" t="s">
        <v>31</v>
      </c>
      <c r="D520" s="100"/>
      <c r="E520" s="100"/>
      <c r="F520" s="19"/>
      <c r="G520" s="62">
        <f>SUM(G521+G526+G530)</f>
        <v>34265.800000000003</v>
      </c>
      <c r="H520" s="62">
        <f>SUM(H521+H526+H530)</f>
        <v>32725.1</v>
      </c>
    </row>
    <row r="521" spans="1:8" ht="31.5" x14ac:dyDescent="0.25">
      <c r="A521" s="69" t="s">
        <v>99</v>
      </c>
      <c r="B521" s="2"/>
      <c r="C521" s="100" t="s">
        <v>31</v>
      </c>
      <c r="D521" s="100" t="s">
        <v>75</v>
      </c>
      <c r="E521" s="19"/>
      <c r="F521" s="19"/>
      <c r="G521" s="62">
        <f t="shared" ref="G521:H522" si="90">SUM(G522)</f>
        <v>26699.3</v>
      </c>
      <c r="H521" s="62">
        <f t="shared" si="90"/>
        <v>26689.899999999998</v>
      </c>
    </row>
    <row r="522" spans="1:8" ht="31.5" x14ac:dyDescent="0.25">
      <c r="A522" s="69" t="s">
        <v>604</v>
      </c>
      <c r="B522" s="2"/>
      <c r="C522" s="100" t="s">
        <v>31</v>
      </c>
      <c r="D522" s="100" t="s">
        <v>75</v>
      </c>
      <c r="E522" s="19" t="s">
        <v>190</v>
      </c>
      <c r="F522" s="19"/>
      <c r="G522" s="62">
        <f t="shared" si="90"/>
        <v>26699.3</v>
      </c>
      <c r="H522" s="62">
        <f t="shared" si="90"/>
        <v>26689.899999999998</v>
      </c>
    </row>
    <row r="523" spans="1:8" x14ac:dyDescent="0.25">
      <c r="A523" s="69" t="s">
        <v>77</v>
      </c>
      <c r="B523" s="2"/>
      <c r="C523" s="100" t="s">
        <v>31</v>
      </c>
      <c r="D523" s="100" t="s">
        <v>75</v>
      </c>
      <c r="E523" s="100" t="s">
        <v>191</v>
      </c>
      <c r="F523" s="100"/>
      <c r="G523" s="62">
        <f>SUM(G524:G525)</f>
        <v>26699.3</v>
      </c>
      <c r="H523" s="62">
        <f>SUM(H524:H525)</f>
        <v>26689.899999999998</v>
      </c>
    </row>
    <row r="524" spans="1:8" ht="47.25" x14ac:dyDescent="0.25">
      <c r="A524" s="15" t="s">
        <v>48</v>
      </c>
      <c r="B524" s="2"/>
      <c r="C524" s="100" t="s">
        <v>31</v>
      </c>
      <c r="D524" s="100" t="s">
        <v>75</v>
      </c>
      <c r="E524" s="100" t="s">
        <v>191</v>
      </c>
      <c r="F524" s="100" t="s">
        <v>86</v>
      </c>
      <c r="G524" s="62">
        <v>26694.6</v>
      </c>
      <c r="H524" s="62">
        <v>26685.3</v>
      </c>
    </row>
    <row r="525" spans="1:8" ht="31.5" x14ac:dyDescent="0.25">
      <c r="A525" s="69" t="s">
        <v>49</v>
      </c>
      <c r="B525" s="2"/>
      <c r="C525" s="100" t="s">
        <v>31</v>
      </c>
      <c r="D525" s="100" t="s">
        <v>75</v>
      </c>
      <c r="E525" s="100" t="s">
        <v>191</v>
      </c>
      <c r="F525" s="100" t="s">
        <v>88</v>
      </c>
      <c r="G525" s="62">
        <v>4.7</v>
      </c>
      <c r="H525" s="62">
        <v>4.5999999999999996</v>
      </c>
    </row>
    <row r="526" spans="1:8" x14ac:dyDescent="0.25">
      <c r="A526" s="69" t="s">
        <v>141</v>
      </c>
      <c r="B526" s="2"/>
      <c r="C526" s="100" t="s">
        <v>31</v>
      </c>
      <c r="D526" s="100" t="s">
        <v>165</v>
      </c>
      <c r="E526" s="100"/>
      <c r="F526" s="19"/>
      <c r="G526" s="62">
        <f t="shared" ref="G526:H528" si="91">SUM(G527)</f>
        <v>900</v>
      </c>
      <c r="H526" s="62">
        <f t="shared" si="91"/>
        <v>0</v>
      </c>
    </row>
    <row r="527" spans="1:8" x14ac:dyDescent="0.25">
      <c r="A527" s="69" t="s">
        <v>524</v>
      </c>
      <c r="B527" s="2"/>
      <c r="C527" s="100" t="s">
        <v>31</v>
      </c>
      <c r="D527" s="100" t="s">
        <v>165</v>
      </c>
      <c r="E527" s="100" t="s">
        <v>188</v>
      </c>
      <c r="F527" s="19"/>
      <c r="G527" s="62">
        <f t="shared" si="91"/>
        <v>900</v>
      </c>
      <c r="H527" s="62">
        <f t="shared" si="91"/>
        <v>0</v>
      </c>
    </row>
    <row r="528" spans="1:8" x14ac:dyDescent="0.25">
      <c r="A528" s="69" t="s">
        <v>142</v>
      </c>
      <c r="B528" s="2"/>
      <c r="C528" s="100" t="s">
        <v>31</v>
      </c>
      <c r="D528" s="100" t="s">
        <v>165</v>
      </c>
      <c r="E528" s="100" t="s">
        <v>192</v>
      </c>
      <c r="F528" s="19"/>
      <c r="G528" s="62">
        <f t="shared" si="91"/>
        <v>900</v>
      </c>
      <c r="H528" s="62">
        <f t="shared" si="91"/>
        <v>0</v>
      </c>
    </row>
    <row r="529" spans="1:8" x14ac:dyDescent="0.25">
      <c r="A529" s="69" t="s">
        <v>19</v>
      </c>
      <c r="B529" s="2"/>
      <c r="C529" s="100" t="s">
        <v>31</v>
      </c>
      <c r="D529" s="100" t="s">
        <v>165</v>
      </c>
      <c r="E529" s="100" t="s">
        <v>192</v>
      </c>
      <c r="F529" s="19">
        <v>800</v>
      </c>
      <c r="G529" s="62">
        <v>900</v>
      </c>
      <c r="H529" s="62"/>
    </row>
    <row r="530" spans="1:8" x14ac:dyDescent="0.25">
      <c r="A530" s="69" t="s">
        <v>90</v>
      </c>
      <c r="B530" s="2"/>
      <c r="C530" s="100" t="s">
        <v>31</v>
      </c>
      <c r="D530" s="100" t="s">
        <v>91</v>
      </c>
      <c r="E530" s="100"/>
      <c r="F530" s="19"/>
      <c r="G530" s="62">
        <f>SUM(G531)</f>
        <v>6666.5</v>
      </c>
      <c r="H530" s="62">
        <f>SUM(H531)</f>
        <v>6035.2</v>
      </c>
    </row>
    <row r="531" spans="1:8" ht="31.5" x14ac:dyDescent="0.25">
      <c r="A531" s="69" t="s">
        <v>604</v>
      </c>
      <c r="B531" s="2"/>
      <c r="C531" s="100" t="s">
        <v>31</v>
      </c>
      <c r="D531" s="100" t="s">
        <v>91</v>
      </c>
      <c r="E531" s="19" t="s">
        <v>190</v>
      </c>
      <c r="F531" s="19"/>
      <c r="G531" s="62">
        <f>SUM(G532+G535+G537)</f>
        <v>6666.5</v>
      </c>
      <c r="H531" s="62">
        <f>SUM(H532+H535+H537)</f>
        <v>6035.2</v>
      </c>
    </row>
    <row r="532" spans="1:8" x14ac:dyDescent="0.25">
      <c r="A532" s="69" t="s">
        <v>92</v>
      </c>
      <c r="B532" s="2"/>
      <c r="C532" s="100" t="s">
        <v>31</v>
      </c>
      <c r="D532" s="100" t="s">
        <v>91</v>
      </c>
      <c r="E532" s="19" t="s">
        <v>193</v>
      </c>
      <c r="F532" s="19"/>
      <c r="G532" s="62">
        <f>SUM(G533:G534)</f>
        <v>171.1</v>
      </c>
      <c r="H532" s="62">
        <f>SUM(H533:H534)</f>
        <v>126.9</v>
      </c>
    </row>
    <row r="533" spans="1:8" ht="31.5" x14ac:dyDescent="0.25">
      <c r="A533" s="69" t="s">
        <v>49</v>
      </c>
      <c r="B533" s="2"/>
      <c r="C533" s="100" t="s">
        <v>31</v>
      </c>
      <c r="D533" s="100" t="s">
        <v>91</v>
      </c>
      <c r="E533" s="19" t="s">
        <v>193</v>
      </c>
      <c r="F533" s="19">
        <v>200</v>
      </c>
      <c r="G533" s="62">
        <v>169.7</v>
      </c>
      <c r="H533" s="62">
        <v>125.5</v>
      </c>
    </row>
    <row r="534" spans="1:8" ht="13.5" customHeight="1" x14ac:dyDescent="0.25">
      <c r="A534" s="69" t="s">
        <v>19</v>
      </c>
      <c r="B534" s="2"/>
      <c r="C534" s="100" t="s">
        <v>31</v>
      </c>
      <c r="D534" s="100" t="s">
        <v>91</v>
      </c>
      <c r="E534" s="19" t="s">
        <v>193</v>
      </c>
      <c r="F534" s="19">
        <v>800</v>
      </c>
      <c r="G534" s="62">
        <v>1.4</v>
      </c>
      <c r="H534" s="62">
        <v>1.4</v>
      </c>
    </row>
    <row r="535" spans="1:8" ht="31.5" x14ac:dyDescent="0.25">
      <c r="A535" s="69" t="s">
        <v>94</v>
      </c>
      <c r="B535" s="2"/>
      <c r="C535" s="100" t="s">
        <v>31</v>
      </c>
      <c r="D535" s="100" t="s">
        <v>91</v>
      </c>
      <c r="E535" s="19" t="s">
        <v>194</v>
      </c>
      <c r="F535" s="19"/>
      <c r="G535" s="62">
        <f>SUM(G536)</f>
        <v>245.5</v>
      </c>
      <c r="H535" s="62">
        <f>SUM(H536)</f>
        <v>205</v>
      </c>
    </row>
    <row r="536" spans="1:8" ht="31.5" x14ac:dyDescent="0.25">
      <c r="A536" s="69" t="s">
        <v>49</v>
      </c>
      <c r="B536" s="2"/>
      <c r="C536" s="100" t="s">
        <v>31</v>
      </c>
      <c r="D536" s="100" t="s">
        <v>91</v>
      </c>
      <c r="E536" s="19" t="s">
        <v>194</v>
      </c>
      <c r="F536" s="19">
        <v>200</v>
      </c>
      <c r="G536" s="62">
        <v>245.5</v>
      </c>
      <c r="H536" s="62">
        <v>205</v>
      </c>
    </row>
    <row r="537" spans="1:8" ht="31.5" x14ac:dyDescent="0.25">
      <c r="A537" s="69" t="s">
        <v>95</v>
      </c>
      <c r="B537" s="2"/>
      <c r="C537" s="100" t="s">
        <v>31</v>
      </c>
      <c r="D537" s="100" t="s">
        <v>91</v>
      </c>
      <c r="E537" s="19" t="s">
        <v>195</v>
      </c>
      <c r="F537" s="19"/>
      <c r="G537" s="62">
        <f>SUM(G538:G539)</f>
        <v>6249.9</v>
      </c>
      <c r="H537" s="62">
        <f>SUM(H538:H539)</f>
        <v>5703.3</v>
      </c>
    </row>
    <row r="538" spans="1:8" ht="31.5" x14ac:dyDescent="0.25">
      <c r="A538" s="69" t="s">
        <v>49</v>
      </c>
      <c r="B538" s="2"/>
      <c r="C538" s="100" t="s">
        <v>31</v>
      </c>
      <c r="D538" s="100" t="s">
        <v>91</v>
      </c>
      <c r="E538" s="19" t="s">
        <v>195</v>
      </c>
      <c r="F538" s="19">
        <v>200</v>
      </c>
      <c r="G538" s="62">
        <v>6249.9</v>
      </c>
      <c r="H538" s="62">
        <v>5703.3</v>
      </c>
    </row>
    <row r="539" spans="1:8" ht="21.75" customHeight="1" x14ac:dyDescent="0.25">
      <c r="A539" s="69" t="s">
        <v>19</v>
      </c>
      <c r="B539" s="2"/>
      <c r="C539" s="100" t="s">
        <v>31</v>
      </c>
      <c r="D539" s="100" t="s">
        <v>91</v>
      </c>
      <c r="E539" s="19" t="s">
        <v>195</v>
      </c>
      <c r="F539" s="19">
        <v>800</v>
      </c>
      <c r="G539" s="62">
        <v>0</v>
      </c>
      <c r="H539" s="62"/>
    </row>
    <row r="540" spans="1:8" hidden="1" x14ac:dyDescent="0.25">
      <c r="A540" s="69" t="s">
        <v>524</v>
      </c>
      <c r="B540" s="2"/>
      <c r="C540" s="100" t="s">
        <v>31</v>
      </c>
      <c r="D540" s="100" t="s">
        <v>91</v>
      </c>
      <c r="E540" s="100" t="s">
        <v>188</v>
      </c>
      <c r="F540" s="19"/>
      <c r="G540" s="62">
        <f t="shared" ref="G540:H541" si="92">SUM(G541)</f>
        <v>0</v>
      </c>
      <c r="H540" s="62">
        <f t="shared" si="92"/>
        <v>0</v>
      </c>
    </row>
    <row r="541" spans="1:8" ht="31.5" hidden="1" x14ac:dyDescent="0.25">
      <c r="A541" s="69" t="s">
        <v>196</v>
      </c>
      <c r="B541" s="2"/>
      <c r="C541" s="100" t="s">
        <v>31</v>
      </c>
      <c r="D541" s="100" t="s">
        <v>91</v>
      </c>
      <c r="E541" s="100" t="s">
        <v>197</v>
      </c>
      <c r="F541" s="19"/>
      <c r="G541" s="62">
        <f t="shared" si="92"/>
        <v>0</v>
      </c>
      <c r="H541" s="62">
        <f t="shared" si="92"/>
        <v>0</v>
      </c>
    </row>
    <row r="542" spans="1:8" hidden="1" x14ac:dyDescent="0.25">
      <c r="A542" s="69" t="s">
        <v>19</v>
      </c>
      <c r="B542" s="2"/>
      <c r="C542" s="100" t="s">
        <v>31</v>
      </c>
      <c r="D542" s="100" t="s">
        <v>91</v>
      </c>
      <c r="E542" s="100" t="s">
        <v>197</v>
      </c>
      <c r="F542" s="19">
        <v>800</v>
      </c>
      <c r="G542" s="62"/>
      <c r="H542" s="62"/>
    </row>
    <row r="543" spans="1:8" x14ac:dyDescent="0.25">
      <c r="A543" s="15" t="s">
        <v>914</v>
      </c>
      <c r="B543" s="10"/>
      <c r="C543" s="100" t="s">
        <v>110</v>
      </c>
      <c r="D543" s="100" t="s">
        <v>164</v>
      </c>
      <c r="E543" s="100"/>
      <c r="F543" s="19"/>
      <c r="G543" s="62">
        <f>SUM(G544)</f>
        <v>123.1</v>
      </c>
      <c r="H543" s="62">
        <f t="shared" ref="H543" si="93">SUM(H544)</f>
        <v>123.1</v>
      </c>
    </row>
    <row r="544" spans="1:8" ht="31.5" x14ac:dyDescent="0.25">
      <c r="A544" s="69" t="s">
        <v>604</v>
      </c>
      <c r="B544" s="10"/>
      <c r="C544" s="100" t="s">
        <v>110</v>
      </c>
      <c r="D544" s="100" t="s">
        <v>164</v>
      </c>
      <c r="E544" s="19" t="s">
        <v>190</v>
      </c>
      <c r="F544" s="19"/>
      <c r="G544" s="62">
        <f>SUM(G545)</f>
        <v>123.1</v>
      </c>
      <c r="H544" s="62">
        <f t="shared" ref="H544" si="94">SUM(H545)</f>
        <v>123.1</v>
      </c>
    </row>
    <row r="545" spans="1:8" ht="31.5" x14ac:dyDescent="0.25">
      <c r="A545" s="69" t="s">
        <v>95</v>
      </c>
      <c r="B545" s="10"/>
      <c r="C545" s="100" t="s">
        <v>110</v>
      </c>
      <c r="D545" s="100" t="s">
        <v>164</v>
      </c>
      <c r="E545" s="19" t="s">
        <v>195</v>
      </c>
      <c r="F545" s="19"/>
      <c r="G545" s="62">
        <f>SUM(G546)</f>
        <v>123.1</v>
      </c>
      <c r="H545" s="62">
        <f t="shared" ref="H545" si="95">SUM(H546)</f>
        <v>123.1</v>
      </c>
    </row>
    <row r="546" spans="1:8" ht="31.5" x14ac:dyDescent="0.25">
      <c r="A546" s="69" t="s">
        <v>49</v>
      </c>
      <c r="B546" s="10"/>
      <c r="C546" s="100" t="s">
        <v>110</v>
      </c>
      <c r="D546" s="100" t="s">
        <v>164</v>
      </c>
      <c r="E546" s="19" t="s">
        <v>195</v>
      </c>
      <c r="F546" s="19">
        <v>200</v>
      </c>
      <c r="G546" s="62">
        <v>123.1</v>
      </c>
      <c r="H546" s="62">
        <v>123.1</v>
      </c>
    </row>
    <row r="547" spans="1:8" x14ac:dyDescent="0.25">
      <c r="A547" s="69" t="s">
        <v>27</v>
      </c>
      <c r="B547" s="2"/>
      <c r="C547" s="100" t="s">
        <v>28</v>
      </c>
      <c r="D547" s="100"/>
      <c r="E547" s="19"/>
      <c r="F547" s="19"/>
      <c r="G547" s="62">
        <f t="shared" ref="G547:H550" si="96">SUM(G548)</f>
        <v>5734.4999999999982</v>
      </c>
      <c r="H547" s="62">
        <f t="shared" si="96"/>
        <v>0</v>
      </c>
    </row>
    <row r="548" spans="1:8" x14ac:dyDescent="0.25">
      <c r="A548" s="69" t="s">
        <v>74</v>
      </c>
      <c r="B548" s="2"/>
      <c r="C548" s="100" t="s">
        <v>28</v>
      </c>
      <c r="D548" s="100" t="s">
        <v>75</v>
      </c>
      <c r="E548" s="19"/>
      <c r="F548" s="19"/>
      <c r="G548" s="62">
        <f t="shared" si="96"/>
        <v>5734.4999999999982</v>
      </c>
      <c r="H548" s="62">
        <f t="shared" si="96"/>
        <v>0</v>
      </c>
    </row>
    <row r="549" spans="1:8" x14ac:dyDescent="0.25">
      <c r="A549" s="69" t="s">
        <v>524</v>
      </c>
      <c r="B549" s="2"/>
      <c r="C549" s="100" t="s">
        <v>28</v>
      </c>
      <c r="D549" s="100" t="s">
        <v>75</v>
      </c>
      <c r="E549" s="100" t="s">
        <v>188</v>
      </c>
      <c r="F549" s="19"/>
      <c r="G549" s="62">
        <f t="shared" si="96"/>
        <v>5734.4999999999982</v>
      </c>
      <c r="H549" s="62">
        <f t="shared" si="96"/>
        <v>0</v>
      </c>
    </row>
    <row r="550" spans="1:8" ht="63" x14ac:dyDescent="0.25">
      <c r="A550" s="69" t="s">
        <v>475</v>
      </c>
      <c r="B550" s="2"/>
      <c r="C550" s="100" t="s">
        <v>28</v>
      </c>
      <c r="D550" s="100" t="s">
        <v>75</v>
      </c>
      <c r="E550" s="19" t="s">
        <v>198</v>
      </c>
      <c r="F550" s="19"/>
      <c r="G550" s="62">
        <f t="shared" si="96"/>
        <v>5734.4999999999982</v>
      </c>
      <c r="H550" s="62">
        <f t="shared" si="96"/>
        <v>0</v>
      </c>
    </row>
    <row r="551" spans="1:8" x14ac:dyDescent="0.25">
      <c r="A551" s="69" t="s">
        <v>19</v>
      </c>
      <c r="B551" s="2"/>
      <c r="C551" s="100" t="s">
        <v>28</v>
      </c>
      <c r="D551" s="100" t="s">
        <v>75</v>
      </c>
      <c r="E551" s="19" t="s">
        <v>198</v>
      </c>
      <c r="F551" s="19">
        <v>800</v>
      </c>
      <c r="G551" s="62">
        <f>22778-16959.9-83.6</f>
        <v>5734.4999999999982</v>
      </c>
      <c r="H551" s="62">
        <v>0</v>
      </c>
    </row>
    <row r="552" spans="1:8" x14ac:dyDescent="0.25">
      <c r="A552" s="83" t="s">
        <v>953</v>
      </c>
      <c r="B552" s="94"/>
      <c r="C552" s="93" t="s">
        <v>91</v>
      </c>
      <c r="D552" s="93"/>
      <c r="E552" s="96"/>
      <c r="F552" s="96"/>
      <c r="G552" s="97">
        <f>SUM(G553)</f>
        <v>34.4</v>
      </c>
      <c r="H552" s="97">
        <f t="shared" ref="H552:H555" si="97">SUM(H553)</f>
        <v>0</v>
      </c>
    </row>
    <row r="553" spans="1:8" x14ac:dyDescent="0.25">
      <c r="A553" s="83" t="s">
        <v>955</v>
      </c>
      <c r="B553" s="94"/>
      <c r="C553" s="93" t="s">
        <v>91</v>
      </c>
      <c r="D553" s="93" t="s">
        <v>31</v>
      </c>
      <c r="E553" s="96"/>
      <c r="F553" s="96"/>
      <c r="G553" s="97">
        <f>SUM(G554)</f>
        <v>34.4</v>
      </c>
      <c r="H553" s="97">
        <f t="shared" si="97"/>
        <v>0</v>
      </c>
    </row>
    <row r="554" spans="1:8" ht="31.5" x14ac:dyDescent="0.25">
      <c r="A554" s="98" t="s">
        <v>959</v>
      </c>
      <c r="B554" s="94"/>
      <c r="C554" s="93" t="s">
        <v>91</v>
      </c>
      <c r="D554" s="93" t="s">
        <v>31</v>
      </c>
      <c r="E554" s="96" t="s">
        <v>190</v>
      </c>
      <c r="F554" s="96"/>
      <c r="G554" s="97">
        <f>SUM(G555)</f>
        <v>34.4</v>
      </c>
      <c r="H554" s="97">
        <f t="shared" si="97"/>
        <v>0</v>
      </c>
    </row>
    <row r="555" spans="1:8" x14ac:dyDescent="0.25">
      <c r="A555" s="83" t="s">
        <v>956</v>
      </c>
      <c r="B555" s="94"/>
      <c r="C555" s="93" t="s">
        <v>91</v>
      </c>
      <c r="D555" s="93" t="s">
        <v>31</v>
      </c>
      <c r="E555" s="96" t="s">
        <v>957</v>
      </c>
      <c r="F555" s="96"/>
      <c r="G555" s="97">
        <f>SUM(G556)</f>
        <v>34.4</v>
      </c>
      <c r="H555" s="97">
        <f t="shared" si="97"/>
        <v>0</v>
      </c>
    </row>
    <row r="556" spans="1:8" x14ac:dyDescent="0.25">
      <c r="A556" s="83" t="s">
        <v>958</v>
      </c>
      <c r="B556" s="94"/>
      <c r="C556" s="93" t="s">
        <v>91</v>
      </c>
      <c r="D556" s="93" t="s">
        <v>31</v>
      </c>
      <c r="E556" s="96" t="s">
        <v>957</v>
      </c>
      <c r="F556" s="96">
        <v>700</v>
      </c>
      <c r="G556" s="97">
        <v>34.4</v>
      </c>
      <c r="H556" s="97">
        <v>0</v>
      </c>
    </row>
    <row r="557" spans="1:8" ht="31.5" x14ac:dyDescent="0.25">
      <c r="A557" s="11" t="s">
        <v>9</v>
      </c>
      <c r="B557" s="25" t="s">
        <v>10</v>
      </c>
      <c r="C557" s="17"/>
      <c r="D557" s="17"/>
      <c r="E557" s="17"/>
      <c r="F557" s="17"/>
      <c r="G557" s="26">
        <f>SUM(G558+G575)</f>
        <v>1178933.3</v>
      </c>
      <c r="H557" s="26">
        <f>SUM(H558+H575)</f>
        <v>1164262.2</v>
      </c>
    </row>
    <row r="558" spans="1:8" x14ac:dyDescent="0.25">
      <c r="A558" s="69" t="s">
        <v>109</v>
      </c>
      <c r="B558" s="2"/>
      <c r="C558" s="2" t="s">
        <v>110</v>
      </c>
      <c r="D558" s="2"/>
      <c r="E558" s="2"/>
      <c r="F558" s="2"/>
      <c r="G558" s="14">
        <f>SUM(G568)+G559</f>
        <v>634.6</v>
      </c>
      <c r="H558" s="14">
        <f t="shared" ref="H558" si="98">SUM(H568)+H559</f>
        <v>634.5</v>
      </c>
    </row>
    <row r="559" spans="1:8" x14ac:dyDescent="0.25">
      <c r="A559" s="15" t="s">
        <v>914</v>
      </c>
      <c r="B559" s="10"/>
      <c r="C559" s="100" t="s">
        <v>110</v>
      </c>
      <c r="D559" s="100" t="s">
        <v>164</v>
      </c>
      <c r="E559" s="2"/>
      <c r="F559" s="2"/>
      <c r="G559" s="14">
        <f>SUM(G560+G562+G564)+G566</f>
        <v>70.600000000000009</v>
      </c>
      <c r="H559" s="14">
        <f>SUM(H560+H562+H564)+H566</f>
        <v>70.5</v>
      </c>
    </row>
    <row r="560" spans="1:8" ht="47.25" x14ac:dyDescent="0.25">
      <c r="A560" s="69" t="s">
        <v>380</v>
      </c>
      <c r="B560" s="70"/>
      <c r="C560" s="100" t="s">
        <v>110</v>
      </c>
      <c r="D560" s="100" t="s">
        <v>164</v>
      </c>
      <c r="E560" s="19" t="s">
        <v>561</v>
      </c>
      <c r="F560" s="2"/>
      <c r="G560" s="14">
        <f>SUM(G561)</f>
        <v>38.799999999999997</v>
      </c>
      <c r="H560" s="14">
        <f t="shared" ref="H560" si="99">SUM(H561)</f>
        <v>38.799999999999997</v>
      </c>
    </row>
    <row r="561" spans="1:8" ht="31.5" x14ac:dyDescent="0.25">
      <c r="A561" s="69" t="s">
        <v>49</v>
      </c>
      <c r="B561" s="2"/>
      <c r="C561" s="100" t="s">
        <v>110</v>
      </c>
      <c r="D561" s="100" t="s">
        <v>164</v>
      </c>
      <c r="E561" s="19" t="s">
        <v>561</v>
      </c>
      <c r="F561" s="2" t="s">
        <v>88</v>
      </c>
      <c r="G561" s="14">
        <v>38.799999999999997</v>
      </c>
      <c r="H561" s="14">
        <v>38.799999999999997</v>
      </c>
    </row>
    <row r="562" spans="1:8" ht="31.5" x14ac:dyDescent="0.25">
      <c r="A562" s="69" t="s">
        <v>375</v>
      </c>
      <c r="B562" s="70"/>
      <c r="C562" s="100" t="s">
        <v>110</v>
      </c>
      <c r="D562" s="100" t="s">
        <v>164</v>
      </c>
      <c r="E562" s="100" t="s">
        <v>558</v>
      </c>
      <c r="F562" s="100"/>
      <c r="G562" s="14">
        <f>SUM(G563)</f>
        <v>3.7</v>
      </c>
      <c r="H562" s="14">
        <f t="shared" ref="H562" si="100">SUM(H563)</f>
        <v>3.6</v>
      </c>
    </row>
    <row r="563" spans="1:8" ht="31.5" x14ac:dyDescent="0.25">
      <c r="A563" s="69" t="s">
        <v>49</v>
      </c>
      <c r="B563" s="70"/>
      <c r="C563" s="100" t="s">
        <v>110</v>
      </c>
      <c r="D563" s="100" t="s">
        <v>164</v>
      </c>
      <c r="E563" s="100" t="s">
        <v>558</v>
      </c>
      <c r="F563" s="100" t="s">
        <v>88</v>
      </c>
      <c r="G563" s="14">
        <v>3.7</v>
      </c>
      <c r="H563" s="14">
        <v>3.6</v>
      </c>
    </row>
    <row r="564" spans="1:8" ht="31.5" x14ac:dyDescent="0.25">
      <c r="A564" s="69" t="s">
        <v>362</v>
      </c>
      <c r="B564" s="70"/>
      <c r="C564" s="100" t="s">
        <v>110</v>
      </c>
      <c r="D564" s="100" t="s">
        <v>164</v>
      </c>
      <c r="E564" s="100" t="s">
        <v>541</v>
      </c>
      <c r="F564" s="19"/>
      <c r="G564" s="14">
        <f>SUM(G565)</f>
        <v>22.4</v>
      </c>
      <c r="H564" s="14">
        <f t="shared" ref="H564" si="101">SUM(H565)</f>
        <v>22.4</v>
      </c>
    </row>
    <row r="565" spans="1:8" ht="31.5" x14ac:dyDescent="0.25">
      <c r="A565" s="69" t="s">
        <v>49</v>
      </c>
      <c r="B565" s="70"/>
      <c r="C565" s="100" t="s">
        <v>110</v>
      </c>
      <c r="D565" s="100" t="s">
        <v>164</v>
      </c>
      <c r="E565" s="100" t="s">
        <v>541</v>
      </c>
      <c r="F565" s="19">
        <v>200</v>
      </c>
      <c r="G565" s="14">
        <v>22.4</v>
      </c>
      <c r="H565" s="14">
        <v>22.4</v>
      </c>
    </row>
    <row r="566" spans="1:8" ht="31.5" x14ac:dyDescent="0.25">
      <c r="A566" s="69" t="s">
        <v>95</v>
      </c>
      <c r="B566" s="28"/>
      <c r="C566" s="100" t="s">
        <v>110</v>
      </c>
      <c r="D566" s="100" t="s">
        <v>164</v>
      </c>
      <c r="E566" s="19" t="s">
        <v>496</v>
      </c>
      <c r="F566" s="19"/>
      <c r="G566" s="14">
        <f>SUM(G567)</f>
        <v>5.7</v>
      </c>
      <c r="H566" s="14">
        <f t="shared" ref="H566" si="102">SUM(H567)</f>
        <v>5.7</v>
      </c>
    </row>
    <row r="567" spans="1:8" ht="31.5" x14ac:dyDescent="0.25">
      <c r="A567" s="69" t="s">
        <v>49</v>
      </c>
      <c r="B567" s="28"/>
      <c r="C567" s="100" t="s">
        <v>110</v>
      </c>
      <c r="D567" s="100" t="s">
        <v>164</v>
      </c>
      <c r="E567" s="19" t="s">
        <v>496</v>
      </c>
      <c r="F567" s="19">
        <v>200</v>
      </c>
      <c r="G567" s="14">
        <v>5.7</v>
      </c>
      <c r="H567" s="14">
        <v>5.7</v>
      </c>
    </row>
    <row r="568" spans="1:8" x14ac:dyDescent="0.25">
      <c r="A568" s="69" t="s">
        <v>333</v>
      </c>
      <c r="B568" s="2"/>
      <c r="C568" s="2" t="s">
        <v>110</v>
      </c>
      <c r="D568" s="2" t="s">
        <v>110</v>
      </c>
      <c r="E568" s="19"/>
      <c r="F568" s="19"/>
      <c r="G568" s="14">
        <f t="shared" ref="G568:H571" si="103">SUM(G569)</f>
        <v>564</v>
      </c>
      <c r="H568" s="14">
        <f t="shared" si="103"/>
        <v>564</v>
      </c>
    </row>
    <row r="569" spans="1:8" ht="31.5" x14ac:dyDescent="0.25">
      <c r="A569" s="69" t="s">
        <v>641</v>
      </c>
      <c r="B569" s="70"/>
      <c r="C569" s="100" t="s">
        <v>110</v>
      </c>
      <c r="D569" s="100" t="s">
        <v>110</v>
      </c>
      <c r="E569" s="19" t="s">
        <v>318</v>
      </c>
      <c r="F569" s="19"/>
      <c r="G569" s="14">
        <f t="shared" si="103"/>
        <v>564</v>
      </c>
      <c r="H569" s="14">
        <f t="shared" si="103"/>
        <v>564</v>
      </c>
    </row>
    <row r="570" spans="1:8" ht="31.5" x14ac:dyDescent="0.25">
      <c r="A570" s="69" t="s">
        <v>510</v>
      </c>
      <c r="B570" s="2"/>
      <c r="C570" s="2" t="s">
        <v>110</v>
      </c>
      <c r="D570" s="2" t="s">
        <v>110</v>
      </c>
      <c r="E570" s="2" t="s">
        <v>338</v>
      </c>
      <c r="F570" s="2"/>
      <c r="G570" s="14">
        <f t="shared" si="103"/>
        <v>564</v>
      </c>
      <c r="H570" s="14">
        <f t="shared" si="103"/>
        <v>564</v>
      </c>
    </row>
    <row r="571" spans="1:8" x14ac:dyDescent="0.25">
      <c r="A571" s="69" t="s">
        <v>32</v>
      </c>
      <c r="B571" s="2"/>
      <c r="C571" s="2" t="s">
        <v>110</v>
      </c>
      <c r="D571" s="2" t="s">
        <v>110</v>
      </c>
      <c r="E571" s="2" t="s">
        <v>339</v>
      </c>
      <c r="F571" s="2"/>
      <c r="G571" s="14">
        <f t="shared" si="103"/>
        <v>564</v>
      </c>
      <c r="H571" s="14">
        <f t="shared" si="103"/>
        <v>564</v>
      </c>
    </row>
    <row r="572" spans="1:8" ht="31.5" x14ac:dyDescent="0.25">
      <c r="A572" s="69" t="s">
        <v>340</v>
      </c>
      <c r="B572" s="19"/>
      <c r="C572" s="2" t="s">
        <v>110</v>
      </c>
      <c r="D572" s="2" t="s">
        <v>110</v>
      </c>
      <c r="E572" s="2" t="s">
        <v>341</v>
      </c>
      <c r="F572" s="2"/>
      <c r="G572" s="14">
        <f>SUM(G573:G574)</f>
        <v>564</v>
      </c>
      <c r="H572" s="14">
        <f>SUM(H573:H574)</f>
        <v>564</v>
      </c>
    </row>
    <row r="573" spans="1:8" ht="47.25" x14ac:dyDescent="0.25">
      <c r="A573" s="69" t="s">
        <v>48</v>
      </c>
      <c r="B573" s="19"/>
      <c r="C573" s="2" t="s">
        <v>110</v>
      </c>
      <c r="D573" s="2" t="s">
        <v>110</v>
      </c>
      <c r="E573" s="2" t="s">
        <v>341</v>
      </c>
      <c r="F573" s="2" t="s">
        <v>86</v>
      </c>
      <c r="G573" s="14">
        <v>479.6</v>
      </c>
      <c r="H573" s="14">
        <v>479.6</v>
      </c>
    </row>
    <row r="574" spans="1:8" ht="31.5" x14ac:dyDescent="0.25">
      <c r="A574" s="69" t="s">
        <v>49</v>
      </c>
      <c r="B574" s="2"/>
      <c r="C574" s="2" t="s">
        <v>110</v>
      </c>
      <c r="D574" s="2" t="s">
        <v>110</v>
      </c>
      <c r="E574" s="2" t="s">
        <v>341</v>
      </c>
      <c r="F574" s="10">
        <v>200</v>
      </c>
      <c r="G574" s="14">
        <v>84.4</v>
      </c>
      <c r="H574" s="14">
        <v>84.4</v>
      </c>
    </row>
    <row r="575" spans="1:8" x14ac:dyDescent="0.25">
      <c r="A575" s="69" t="s">
        <v>27</v>
      </c>
      <c r="B575" s="70"/>
      <c r="C575" s="100" t="s">
        <v>28</v>
      </c>
      <c r="D575" s="100" t="s">
        <v>29</v>
      </c>
      <c r="E575" s="19"/>
      <c r="F575" s="19"/>
      <c r="G575" s="62">
        <f>G576+G583+G608+G747+G710</f>
        <v>1178298.7</v>
      </c>
      <c r="H575" s="62">
        <f>H576+H583+H608+H747+H710</f>
        <v>1163627.7</v>
      </c>
    </row>
    <row r="576" spans="1:8" x14ac:dyDescent="0.25">
      <c r="A576" s="69" t="s">
        <v>30</v>
      </c>
      <c r="B576" s="70"/>
      <c r="C576" s="100" t="s">
        <v>28</v>
      </c>
      <c r="D576" s="100" t="s">
        <v>31</v>
      </c>
      <c r="E576" s="19"/>
      <c r="F576" s="19"/>
      <c r="G576" s="62">
        <f t="shared" ref="G576:H578" si="104">G577</f>
        <v>12299.1</v>
      </c>
      <c r="H576" s="62">
        <f t="shared" si="104"/>
        <v>12263.4</v>
      </c>
    </row>
    <row r="577" spans="1:8" ht="31.5" x14ac:dyDescent="0.25">
      <c r="A577" s="69" t="s">
        <v>638</v>
      </c>
      <c r="B577" s="70"/>
      <c r="C577" s="100" t="s">
        <v>28</v>
      </c>
      <c r="D577" s="100" t="s">
        <v>31</v>
      </c>
      <c r="E577" s="19" t="s">
        <v>15</v>
      </c>
      <c r="F577" s="19"/>
      <c r="G577" s="62">
        <f t="shared" si="104"/>
        <v>12299.1</v>
      </c>
      <c r="H577" s="62">
        <f t="shared" si="104"/>
        <v>12263.4</v>
      </c>
    </row>
    <row r="578" spans="1:8" ht="31.5" x14ac:dyDescent="0.25">
      <c r="A578" s="69" t="s">
        <v>79</v>
      </c>
      <c r="B578" s="70"/>
      <c r="C578" s="100" t="s">
        <v>28</v>
      </c>
      <c r="D578" s="100" t="s">
        <v>31</v>
      </c>
      <c r="E578" s="19" t="s">
        <v>16</v>
      </c>
      <c r="F578" s="19"/>
      <c r="G578" s="62">
        <f t="shared" si="104"/>
        <v>12299.1</v>
      </c>
      <c r="H578" s="62">
        <f t="shared" si="104"/>
        <v>12263.4</v>
      </c>
    </row>
    <row r="579" spans="1:8" x14ac:dyDescent="0.25">
      <c r="A579" s="69" t="s">
        <v>32</v>
      </c>
      <c r="B579" s="70"/>
      <c r="C579" s="100" t="s">
        <v>28</v>
      </c>
      <c r="D579" s="100" t="s">
        <v>31</v>
      </c>
      <c r="E579" s="19" t="s">
        <v>33</v>
      </c>
      <c r="F579" s="19"/>
      <c r="G579" s="62">
        <f>SUM(G580)</f>
        <v>12299.1</v>
      </c>
      <c r="H579" s="62">
        <f>SUM(H580)</f>
        <v>12263.4</v>
      </c>
    </row>
    <row r="580" spans="1:8" x14ac:dyDescent="0.25">
      <c r="A580" s="69" t="s">
        <v>35</v>
      </c>
      <c r="B580" s="70"/>
      <c r="C580" s="100" t="s">
        <v>28</v>
      </c>
      <c r="D580" s="100" t="s">
        <v>31</v>
      </c>
      <c r="E580" s="19" t="s">
        <v>36</v>
      </c>
      <c r="F580" s="19"/>
      <c r="G580" s="62">
        <f t="shared" ref="G580:H581" si="105">G581</f>
        <v>12299.1</v>
      </c>
      <c r="H580" s="62">
        <f t="shared" si="105"/>
        <v>12263.4</v>
      </c>
    </row>
    <row r="581" spans="1:8" ht="31.5" x14ac:dyDescent="0.25">
      <c r="A581" s="69" t="s">
        <v>37</v>
      </c>
      <c r="B581" s="70"/>
      <c r="C581" s="100" t="s">
        <v>28</v>
      </c>
      <c r="D581" s="100" t="s">
        <v>31</v>
      </c>
      <c r="E581" s="19" t="s">
        <v>38</v>
      </c>
      <c r="F581" s="19"/>
      <c r="G581" s="62">
        <f t="shared" si="105"/>
        <v>12299.1</v>
      </c>
      <c r="H581" s="62">
        <f t="shared" si="105"/>
        <v>12263.4</v>
      </c>
    </row>
    <row r="582" spans="1:8" x14ac:dyDescent="0.25">
      <c r="A582" s="69" t="s">
        <v>39</v>
      </c>
      <c r="B582" s="70"/>
      <c r="C582" s="100" t="s">
        <v>28</v>
      </c>
      <c r="D582" s="100" t="s">
        <v>31</v>
      </c>
      <c r="E582" s="19" t="s">
        <v>38</v>
      </c>
      <c r="F582" s="19">
        <v>300</v>
      </c>
      <c r="G582" s="62">
        <v>12299.1</v>
      </c>
      <c r="H582" s="62">
        <v>12263.4</v>
      </c>
    </row>
    <row r="583" spans="1:8" x14ac:dyDescent="0.25">
      <c r="A583" s="69" t="s">
        <v>40</v>
      </c>
      <c r="B583" s="70"/>
      <c r="C583" s="100" t="s">
        <v>28</v>
      </c>
      <c r="D583" s="100" t="s">
        <v>41</v>
      </c>
      <c r="E583" s="19"/>
      <c r="F583" s="19"/>
      <c r="G583" s="62">
        <f>G591+G584+G602</f>
        <v>88675.5</v>
      </c>
      <c r="H583" s="62">
        <f>H591+H584+H602</f>
        <v>88955.1</v>
      </c>
    </row>
    <row r="584" spans="1:8" ht="31.5" x14ac:dyDescent="0.25">
      <c r="A584" s="69" t="s">
        <v>489</v>
      </c>
      <c r="B584" s="70"/>
      <c r="C584" s="100" t="s">
        <v>28</v>
      </c>
      <c r="D584" s="100" t="s">
        <v>41</v>
      </c>
      <c r="E584" s="100" t="s">
        <v>355</v>
      </c>
      <c r="F584" s="19"/>
      <c r="G584" s="62">
        <f>G585</f>
        <v>86725.5</v>
      </c>
      <c r="H584" s="62">
        <f>H585</f>
        <v>86469.3</v>
      </c>
    </row>
    <row r="585" spans="1:8" ht="27.75" customHeight="1" x14ac:dyDescent="0.25">
      <c r="A585" s="69" t="s">
        <v>360</v>
      </c>
      <c r="B585" s="70"/>
      <c r="C585" s="100" t="s">
        <v>28</v>
      </c>
      <c r="D585" s="100" t="s">
        <v>41</v>
      </c>
      <c r="E585" s="100" t="s">
        <v>361</v>
      </c>
      <c r="F585" s="19"/>
      <c r="G585" s="62">
        <f>SUM(G586)</f>
        <v>86725.5</v>
      </c>
      <c r="H585" s="62">
        <f>SUM(H586)</f>
        <v>86469.3</v>
      </c>
    </row>
    <row r="586" spans="1:8" ht="27" customHeight="1" x14ac:dyDescent="0.25">
      <c r="A586" s="69" t="s">
        <v>362</v>
      </c>
      <c r="B586" s="70"/>
      <c r="C586" s="100" t="s">
        <v>28</v>
      </c>
      <c r="D586" s="100" t="s">
        <v>41</v>
      </c>
      <c r="E586" s="100" t="s">
        <v>541</v>
      </c>
      <c r="F586" s="19"/>
      <c r="G586" s="62">
        <f>G587+G588+G590+G589</f>
        <v>86725.5</v>
      </c>
      <c r="H586" s="62">
        <f>H587+H588+H590+H589</f>
        <v>86469.3</v>
      </c>
    </row>
    <row r="587" spans="1:8" ht="47.25" x14ac:dyDescent="0.25">
      <c r="A587" s="69" t="s">
        <v>48</v>
      </c>
      <c r="B587" s="70"/>
      <c r="C587" s="100" t="s">
        <v>28</v>
      </c>
      <c r="D587" s="100" t="s">
        <v>41</v>
      </c>
      <c r="E587" s="100" t="s">
        <v>541</v>
      </c>
      <c r="F587" s="19">
        <v>100</v>
      </c>
      <c r="G587" s="62">
        <v>74615.899999999994</v>
      </c>
      <c r="H587" s="62">
        <v>74615.899999999994</v>
      </c>
    </row>
    <row r="588" spans="1:8" ht="31.5" x14ac:dyDescent="0.25">
      <c r="A588" s="69" t="s">
        <v>49</v>
      </c>
      <c r="B588" s="70"/>
      <c r="C588" s="100" t="s">
        <v>28</v>
      </c>
      <c r="D588" s="100" t="s">
        <v>41</v>
      </c>
      <c r="E588" s="100" t="s">
        <v>541</v>
      </c>
      <c r="F588" s="19">
        <v>200</v>
      </c>
      <c r="G588" s="62">
        <v>11754.5</v>
      </c>
      <c r="H588" s="62">
        <v>11503.1</v>
      </c>
    </row>
    <row r="589" spans="1:8" ht="23.25" customHeight="1" x14ac:dyDescent="0.25">
      <c r="A589" s="69" t="s">
        <v>39</v>
      </c>
      <c r="B589" s="70"/>
      <c r="C589" s="100" t="s">
        <v>28</v>
      </c>
      <c r="D589" s="100" t="s">
        <v>41</v>
      </c>
      <c r="E589" s="100" t="s">
        <v>541</v>
      </c>
      <c r="F589" s="19">
        <v>300</v>
      </c>
      <c r="G589" s="62">
        <v>129.5</v>
      </c>
      <c r="H589" s="62">
        <v>129.5</v>
      </c>
    </row>
    <row r="590" spans="1:8" x14ac:dyDescent="0.25">
      <c r="A590" s="69" t="s">
        <v>19</v>
      </c>
      <c r="B590" s="70"/>
      <c r="C590" s="100" t="s">
        <v>28</v>
      </c>
      <c r="D590" s="100" t="s">
        <v>41</v>
      </c>
      <c r="E590" s="100" t="s">
        <v>541</v>
      </c>
      <c r="F590" s="19">
        <v>800</v>
      </c>
      <c r="G590" s="62">
        <v>225.6</v>
      </c>
      <c r="H590" s="62">
        <v>220.8</v>
      </c>
    </row>
    <row r="591" spans="1:8" ht="31.5" x14ac:dyDescent="0.25">
      <c r="A591" s="69" t="s">
        <v>638</v>
      </c>
      <c r="B591" s="70"/>
      <c r="C591" s="100" t="s">
        <v>28</v>
      </c>
      <c r="D591" s="100" t="s">
        <v>41</v>
      </c>
      <c r="E591" s="19" t="s">
        <v>15</v>
      </c>
      <c r="F591" s="19"/>
      <c r="G591" s="62">
        <f>G592+G598</f>
        <v>1950</v>
      </c>
      <c r="H591" s="62">
        <f>H592+H598</f>
        <v>1950</v>
      </c>
    </row>
    <row r="592" spans="1:8" ht="31.5" x14ac:dyDescent="0.25">
      <c r="A592" s="69" t="s">
        <v>79</v>
      </c>
      <c r="B592" s="70"/>
      <c r="C592" s="100" t="s">
        <v>28</v>
      </c>
      <c r="D592" s="100" t="s">
        <v>41</v>
      </c>
      <c r="E592" s="19" t="s">
        <v>16</v>
      </c>
      <c r="F592" s="19"/>
      <c r="G592" s="62">
        <f>G593</f>
        <v>1950</v>
      </c>
      <c r="H592" s="62">
        <f>H593</f>
        <v>1950</v>
      </c>
    </row>
    <row r="593" spans="1:8" ht="31.5" x14ac:dyDescent="0.25">
      <c r="A593" s="69" t="s">
        <v>42</v>
      </c>
      <c r="B593" s="70"/>
      <c r="C593" s="100" t="s">
        <v>28</v>
      </c>
      <c r="D593" s="100" t="s">
        <v>41</v>
      </c>
      <c r="E593" s="19" t="s">
        <v>43</v>
      </c>
      <c r="F593" s="19"/>
      <c r="G593" s="62">
        <f>SUM(G594)</f>
        <v>1950</v>
      </c>
      <c r="H593" s="62">
        <f>SUM(H594)</f>
        <v>1950</v>
      </c>
    </row>
    <row r="594" spans="1:8" x14ac:dyDescent="0.25">
      <c r="A594" s="69" t="s">
        <v>44</v>
      </c>
      <c r="B594" s="70"/>
      <c r="C594" s="100" t="s">
        <v>28</v>
      </c>
      <c r="D594" s="100" t="s">
        <v>41</v>
      </c>
      <c r="E594" s="19" t="s">
        <v>45</v>
      </c>
      <c r="F594" s="19"/>
      <c r="G594" s="62">
        <f>G595</f>
        <v>1950</v>
      </c>
      <c r="H594" s="62">
        <f>H595</f>
        <v>1950</v>
      </c>
    </row>
    <row r="595" spans="1:8" ht="31.5" x14ac:dyDescent="0.25">
      <c r="A595" s="69" t="s">
        <v>46</v>
      </c>
      <c r="B595" s="70"/>
      <c r="C595" s="100" t="s">
        <v>28</v>
      </c>
      <c r="D595" s="100" t="s">
        <v>41</v>
      </c>
      <c r="E595" s="19" t="s">
        <v>47</v>
      </c>
      <c r="F595" s="19"/>
      <c r="G595" s="62">
        <f>G596+G597</f>
        <v>1950</v>
      </c>
      <c r="H595" s="62">
        <f>H596+H597</f>
        <v>1950</v>
      </c>
    </row>
    <row r="596" spans="1:8" ht="47.25" x14ac:dyDescent="0.25">
      <c r="A596" s="69" t="s">
        <v>48</v>
      </c>
      <c r="B596" s="70"/>
      <c r="C596" s="100" t="s">
        <v>28</v>
      </c>
      <c r="D596" s="100" t="s">
        <v>41</v>
      </c>
      <c r="E596" s="19" t="s">
        <v>47</v>
      </c>
      <c r="F596" s="19">
        <v>100</v>
      </c>
      <c r="G596" s="62">
        <v>1315.4</v>
      </c>
      <c r="H596" s="62">
        <v>1315.4</v>
      </c>
    </row>
    <row r="597" spans="1:8" ht="27.75" customHeight="1" x14ac:dyDescent="0.25">
      <c r="A597" s="69" t="s">
        <v>49</v>
      </c>
      <c r="B597" s="70"/>
      <c r="C597" s="100" t="s">
        <v>28</v>
      </c>
      <c r="D597" s="100" t="s">
        <v>41</v>
      </c>
      <c r="E597" s="19" t="s">
        <v>47</v>
      </c>
      <c r="F597" s="19">
        <v>200</v>
      </c>
      <c r="G597" s="62">
        <v>634.6</v>
      </c>
      <c r="H597" s="62">
        <v>634.6</v>
      </c>
    </row>
    <row r="598" spans="1:8" hidden="1" x14ac:dyDescent="0.25">
      <c r="A598" s="69" t="s">
        <v>81</v>
      </c>
      <c r="B598" s="27"/>
      <c r="C598" s="100" t="s">
        <v>28</v>
      </c>
      <c r="D598" s="100" t="s">
        <v>41</v>
      </c>
      <c r="E598" s="19" t="s">
        <v>65</v>
      </c>
      <c r="F598" s="19"/>
      <c r="G598" s="62">
        <f t="shared" ref="G598:H600" si="106">G599</f>
        <v>0</v>
      </c>
      <c r="H598" s="62">
        <f t="shared" si="106"/>
        <v>0</v>
      </c>
    </row>
    <row r="599" spans="1:8" hidden="1" x14ac:dyDescent="0.25">
      <c r="A599" s="69" t="s">
        <v>32</v>
      </c>
      <c r="B599" s="27"/>
      <c r="C599" s="100" t="s">
        <v>28</v>
      </c>
      <c r="D599" s="100" t="s">
        <v>41</v>
      </c>
      <c r="E599" s="19" t="s">
        <v>413</v>
      </c>
      <c r="F599" s="19"/>
      <c r="G599" s="62">
        <f t="shared" si="106"/>
        <v>0</v>
      </c>
      <c r="H599" s="62">
        <f t="shared" si="106"/>
        <v>0</v>
      </c>
    </row>
    <row r="600" spans="1:8" hidden="1" x14ac:dyDescent="0.25">
      <c r="A600" s="69" t="s">
        <v>34</v>
      </c>
      <c r="B600" s="27"/>
      <c r="C600" s="100" t="s">
        <v>28</v>
      </c>
      <c r="D600" s="100" t="s">
        <v>41</v>
      </c>
      <c r="E600" s="19" t="s">
        <v>414</v>
      </c>
      <c r="F600" s="19"/>
      <c r="G600" s="62">
        <f t="shared" si="106"/>
        <v>0</v>
      </c>
      <c r="H600" s="62">
        <f t="shared" si="106"/>
        <v>0</v>
      </c>
    </row>
    <row r="601" spans="1:8" ht="31.5" hidden="1" x14ac:dyDescent="0.25">
      <c r="A601" s="69" t="s">
        <v>49</v>
      </c>
      <c r="B601" s="27"/>
      <c r="C601" s="100" t="s">
        <v>28</v>
      </c>
      <c r="D601" s="100" t="s">
        <v>41</v>
      </c>
      <c r="E601" s="19" t="s">
        <v>414</v>
      </c>
      <c r="F601" s="19">
        <v>200</v>
      </c>
      <c r="G601" s="62"/>
      <c r="H601" s="62"/>
    </row>
    <row r="602" spans="1:8" x14ac:dyDescent="0.25">
      <c r="A602" s="102" t="s">
        <v>524</v>
      </c>
      <c r="B602" s="27"/>
      <c r="C602" s="103" t="s">
        <v>28</v>
      </c>
      <c r="D602" s="103" t="s">
        <v>41</v>
      </c>
      <c r="E602" s="19" t="s">
        <v>188</v>
      </c>
      <c r="F602" s="19"/>
      <c r="G602" s="62">
        <f>SUM(G603)</f>
        <v>0</v>
      </c>
      <c r="H602" s="62">
        <f>SUM(H603)</f>
        <v>535.79999999999995</v>
      </c>
    </row>
    <row r="603" spans="1:8" ht="31.5" x14ac:dyDescent="0.25">
      <c r="A603" s="102" t="s">
        <v>42</v>
      </c>
      <c r="B603" s="27"/>
      <c r="C603" s="103" t="s">
        <v>28</v>
      </c>
      <c r="D603" s="103" t="s">
        <v>41</v>
      </c>
      <c r="E603" s="19" t="s">
        <v>448</v>
      </c>
      <c r="F603" s="19"/>
      <c r="G603" s="62">
        <f>SUM(G606)+G604</f>
        <v>0</v>
      </c>
      <c r="H603" s="62">
        <f>SUM(H606)+H604</f>
        <v>535.79999999999995</v>
      </c>
    </row>
    <row r="604" spans="1:8" ht="47.25" x14ac:dyDescent="0.25">
      <c r="A604" s="102" t="s">
        <v>893</v>
      </c>
      <c r="B604" s="27"/>
      <c r="C604" s="103" t="s">
        <v>28</v>
      </c>
      <c r="D604" s="103" t="s">
        <v>41</v>
      </c>
      <c r="E604" s="19" t="s">
        <v>973</v>
      </c>
      <c r="F604" s="19"/>
      <c r="G604" s="62"/>
      <c r="H604" s="62">
        <f>SUM(H605)</f>
        <v>150.80000000000001</v>
      </c>
    </row>
    <row r="605" spans="1:8" ht="47.25" x14ac:dyDescent="0.25">
      <c r="A605" s="102" t="s">
        <v>48</v>
      </c>
      <c r="B605" s="27"/>
      <c r="C605" s="103" t="s">
        <v>28</v>
      </c>
      <c r="D605" s="103" t="s">
        <v>41</v>
      </c>
      <c r="E605" s="19" t="s">
        <v>973</v>
      </c>
      <c r="F605" s="19">
        <v>100</v>
      </c>
      <c r="G605" s="62"/>
      <c r="H605" s="62">
        <v>150.80000000000001</v>
      </c>
    </row>
    <row r="606" spans="1:8" ht="78.75" x14ac:dyDescent="0.25">
      <c r="A606" s="102" t="s">
        <v>895</v>
      </c>
      <c r="B606" s="27"/>
      <c r="C606" s="103" t="s">
        <v>28</v>
      </c>
      <c r="D606" s="103" t="s">
        <v>41</v>
      </c>
      <c r="E606" s="19" t="s">
        <v>894</v>
      </c>
      <c r="F606" s="19"/>
      <c r="G606" s="62">
        <f>SUM(G607)</f>
        <v>0</v>
      </c>
      <c r="H606" s="62">
        <f t="shared" ref="H606" si="107">SUM(H607)</f>
        <v>385</v>
      </c>
    </row>
    <row r="607" spans="1:8" ht="47.25" x14ac:dyDescent="0.25">
      <c r="A607" s="102" t="s">
        <v>48</v>
      </c>
      <c r="B607" s="27"/>
      <c r="C607" s="103" t="s">
        <v>28</v>
      </c>
      <c r="D607" s="103" t="s">
        <v>41</v>
      </c>
      <c r="E607" s="19" t="s">
        <v>894</v>
      </c>
      <c r="F607" s="19">
        <v>100</v>
      </c>
      <c r="G607" s="62"/>
      <c r="H607" s="62">
        <v>385</v>
      </c>
    </row>
    <row r="608" spans="1:8" x14ac:dyDescent="0.25">
      <c r="A608" s="69" t="s">
        <v>50</v>
      </c>
      <c r="B608" s="70"/>
      <c r="C608" s="100" t="s">
        <v>28</v>
      </c>
      <c r="D608" s="100" t="s">
        <v>51</v>
      </c>
      <c r="E608" s="19"/>
      <c r="F608" s="19"/>
      <c r="G608" s="62">
        <f>G668+G697+G609+G701+G706</f>
        <v>777117.29999999993</v>
      </c>
      <c r="H608" s="62">
        <f>H668+H697+H609+H701+H706</f>
        <v>759233.99999999988</v>
      </c>
    </row>
    <row r="609" spans="1:8" ht="31.5" x14ac:dyDescent="0.25">
      <c r="A609" s="69" t="s">
        <v>489</v>
      </c>
      <c r="B609" s="70"/>
      <c r="C609" s="100" t="s">
        <v>28</v>
      </c>
      <c r="D609" s="100" t="s">
        <v>51</v>
      </c>
      <c r="E609" s="100" t="s">
        <v>355</v>
      </c>
      <c r="F609" s="19"/>
      <c r="G609" s="62">
        <f>SUM(G610+G616)</f>
        <v>765285.49999999988</v>
      </c>
      <c r="H609" s="62">
        <f>SUM(H610+H616)</f>
        <v>747452.29999999981</v>
      </c>
    </row>
    <row r="610" spans="1:8" x14ac:dyDescent="0.25">
      <c r="A610" s="69" t="s">
        <v>363</v>
      </c>
      <c r="B610" s="70"/>
      <c r="C610" s="100" t="s">
        <v>28</v>
      </c>
      <c r="D610" s="100" t="s">
        <v>51</v>
      </c>
      <c r="E610" s="100" t="s">
        <v>356</v>
      </c>
      <c r="F610" s="19"/>
      <c r="G610" s="62">
        <f>SUM(G611)+G614</f>
        <v>89452.400000000009</v>
      </c>
      <c r="H610" s="62">
        <f t="shared" ref="H610" si="108">SUM(H611)+H614</f>
        <v>83129.600000000006</v>
      </c>
    </row>
    <row r="611" spans="1:8" ht="110.25" x14ac:dyDescent="0.25">
      <c r="A611" s="69" t="s">
        <v>364</v>
      </c>
      <c r="B611" s="70"/>
      <c r="C611" s="100" t="s">
        <v>28</v>
      </c>
      <c r="D611" s="100" t="s">
        <v>51</v>
      </c>
      <c r="E611" s="100" t="s">
        <v>542</v>
      </c>
      <c r="F611" s="19"/>
      <c r="G611" s="62">
        <f>G612+G613</f>
        <v>81298.8</v>
      </c>
      <c r="H611" s="62">
        <f>H612+H613</f>
        <v>74976</v>
      </c>
    </row>
    <row r="612" spans="1:8" ht="31.5" x14ac:dyDescent="0.25">
      <c r="A612" s="69" t="s">
        <v>49</v>
      </c>
      <c r="B612" s="70"/>
      <c r="C612" s="100" t="s">
        <v>28</v>
      </c>
      <c r="D612" s="100" t="s">
        <v>51</v>
      </c>
      <c r="E612" s="100" t="s">
        <v>542</v>
      </c>
      <c r="F612" s="19">
        <v>200</v>
      </c>
      <c r="G612" s="62">
        <v>58.1</v>
      </c>
      <c r="H612" s="62">
        <v>38.5</v>
      </c>
    </row>
    <row r="613" spans="1:8" x14ac:dyDescent="0.25">
      <c r="A613" s="69" t="s">
        <v>39</v>
      </c>
      <c r="B613" s="70"/>
      <c r="C613" s="100" t="s">
        <v>28</v>
      </c>
      <c r="D613" s="100" t="s">
        <v>51</v>
      </c>
      <c r="E613" s="100" t="s">
        <v>542</v>
      </c>
      <c r="F613" s="19">
        <v>300</v>
      </c>
      <c r="G613" s="62">
        <v>81240.7</v>
      </c>
      <c r="H613" s="62">
        <v>74937.5</v>
      </c>
    </row>
    <row r="614" spans="1:8" ht="126" x14ac:dyDescent="0.25">
      <c r="A614" s="69" t="s">
        <v>939</v>
      </c>
      <c r="B614" s="70"/>
      <c r="C614" s="100" t="s">
        <v>28</v>
      </c>
      <c r="D614" s="100" t="s">
        <v>51</v>
      </c>
      <c r="E614" s="100" t="s">
        <v>960</v>
      </c>
      <c r="F614" s="19"/>
      <c r="G614" s="62">
        <f>SUM(G615)</f>
        <v>8153.6</v>
      </c>
      <c r="H614" s="62">
        <f>SUM(H615)</f>
        <v>8153.6</v>
      </c>
    </row>
    <row r="615" spans="1:8" x14ac:dyDescent="0.25">
      <c r="A615" s="69" t="s">
        <v>39</v>
      </c>
      <c r="B615" s="70"/>
      <c r="C615" s="100" t="s">
        <v>28</v>
      </c>
      <c r="D615" s="100" t="s">
        <v>51</v>
      </c>
      <c r="E615" s="100" t="s">
        <v>960</v>
      </c>
      <c r="F615" s="19">
        <v>300</v>
      </c>
      <c r="G615" s="62">
        <v>8153.6</v>
      </c>
      <c r="H615" s="62">
        <v>8153.6</v>
      </c>
    </row>
    <row r="616" spans="1:8" ht="31.5" x14ac:dyDescent="0.25">
      <c r="A616" s="69" t="s">
        <v>365</v>
      </c>
      <c r="B616" s="70"/>
      <c r="C616" s="100" t="s">
        <v>28</v>
      </c>
      <c r="D616" s="100" t="s">
        <v>51</v>
      </c>
      <c r="E616" s="100" t="s">
        <v>366</v>
      </c>
      <c r="F616" s="19"/>
      <c r="G616" s="62">
        <f>SUM(G617+G620+G623+G626+G629+G632+G635+G653+G656+G659+G662+G638+G641+G644+G647+G665)+G650</f>
        <v>675833.09999999986</v>
      </c>
      <c r="H616" s="62">
        <f>SUM(H617+H620+H623+H626+H629+H632+H635+H653+H656+H659+H662+H638+H641+H644+H647+H665)+H650</f>
        <v>664322.69999999984</v>
      </c>
    </row>
    <row r="617" spans="1:8" ht="47.25" x14ac:dyDescent="0.25">
      <c r="A617" s="69" t="s">
        <v>580</v>
      </c>
      <c r="B617" s="70"/>
      <c r="C617" s="100" t="s">
        <v>28</v>
      </c>
      <c r="D617" s="100" t="s">
        <v>51</v>
      </c>
      <c r="E617" s="100" t="s">
        <v>543</v>
      </c>
      <c r="F617" s="19"/>
      <c r="G617" s="62">
        <f>G618+G619</f>
        <v>181700.8</v>
      </c>
      <c r="H617" s="62">
        <f>H618+H619</f>
        <v>181271.80000000002</v>
      </c>
    </row>
    <row r="618" spans="1:8" ht="31.5" x14ac:dyDescent="0.25">
      <c r="A618" s="69" t="s">
        <v>49</v>
      </c>
      <c r="B618" s="70"/>
      <c r="C618" s="100" t="s">
        <v>28</v>
      </c>
      <c r="D618" s="100" t="s">
        <v>51</v>
      </c>
      <c r="E618" s="100" t="s">
        <v>543</v>
      </c>
      <c r="F618" s="19">
        <v>200</v>
      </c>
      <c r="G618" s="62">
        <v>2756.8</v>
      </c>
      <c r="H618" s="62">
        <v>2699.1</v>
      </c>
    </row>
    <row r="619" spans="1:8" x14ac:dyDescent="0.25">
      <c r="A619" s="69" t="s">
        <v>39</v>
      </c>
      <c r="B619" s="70"/>
      <c r="C619" s="100" t="s">
        <v>28</v>
      </c>
      <c r="D619" s="100" t="s">
        <v>51</v>
      </c>
      <c r="E619" s="100" t="s">
        <v>543</v>
      </c>
      <c r="F619" s="19">
        <v>300</v>
      </c>
      <c r="G619" s="62">
        <v>178944</v>
      </c>
      <c r="H619" s="62">
        <v>178572.7</v>
      </c>
    </row>
    <row r="620" spans="1:8" ht="47.25" x14ac:dyDescent="0.25">
      <c r="A620" s="69" t="s">
        <v>367</v>
      </c>
      <c r="B620" s="70"/>
      <c r="C620" s="100" t="s">
        <v>28</v>
      </c>
      <c r="D620" s="100" t="s">
        <v>51</v>
      </c>
      <c r="E620" s="100" t="s">
        <v>544</v>
      </c>
      <c r="F620" s="100"/>
      <c r="G620" s="62">
        <f>G621+G622</f>
        <v>8935.4</v>
      </c>
      <c r="H620" s="62">
        <f>H621+H622</f>
        <v>8898.1</v>
      </c>
    </row>
    <row r="621" spans="1:8" ht="31.5" x14ac:dyDescent="0.25">
      <c r="A621" s="69" t="s">
        <v>49</v>
      </c>
      <c r="B621" s="70"/>
      <c r="C621" s="100" t="s">
        <v>28</v>
      </c>
      <c r="D621" s="100" t="s">
        <v>51</v>
      </c>
      <c r="E621" s="100" t="s">
        <v>544</v>
      </c>
      <c r="F621" s="100" t="s">
        <v>88</v>
      </c>
      <c r="G621" s="62">
        <v>138.6</v>
      </c>
      <c r="H621" s="62">
        <v>131.1</v>
      </c>
    </row>
    <row r="622" spans="1:8" x14ac:dyDescent="0.25">
      <c r="A622" s="69" t="s">
        <v>39</v>
      </c>
      <c r="B622" s="70"/>
      <c r="C622" s="100" t="s">
        <v>28</v>
      </c>
      <c r="D622" s="100" t="s">
        <v>51</v>
      </c>
      <c r="E622" s="100" t="s">
        <v>544</v>
      </c>
      <c r="F622" s="100" t="s">
        <v>96</v>
      </c>
      <c r="G622" s="62">
        <v>8796.7999999999993</v>
      </c>
      <c r="H622" s="62">
        <v>8767</v>
      </c>
    </row>
    <row r="623" spans="1:8" ht="31.5" x14ac:dyDescent="0.25">
      <c r="A623" s="69" t="s">
        <v>368</v>
      </c>
      <c r="B623" s="70"/>
      <c r="C623" s="100" t="s">
        <v>28</v>
      </c>
      <c r="D623" s="100" t="s">
        <v>51</v>
      </c>
      <c r="E623" s="100" t="s">
        <v>545</v>
      </c>
      <c r="F623" s="100"/>
      <c r="G623" s="62">
        <f>G624+G625</f>
        <v>122205.4</v>
      </c>
      <c r="H623" s="62">
        <f>H624+H625</f>
        <v>122184.8</v>
      </c>
    </row>
    <row r="624" spans="1:8" ht="31.5" x14ac:dyDescent="0.25">
      <c r="A624" s="69" t="s">
        <v>49</v>
      </c>
      <c r="B624" s="70"/>
      <c r="C624" s="100" t="s">
        <v>28</v>
      </c>
      <c r="D624" s="100" t="s">
        <v>51</v>
      </c>
      <c r="E624" s="100" t="s">
        <v>545</v>
      </c>
      <c r="F624" s="100" t="s">
        <v>88</v>
      </c>
      <c r="G624" s="62">
        <v>1821.5</v>
      </c>
      <c r="H624" s="62">
        <v>1815.2</v>
      </c>
    </row>
    <row r="625" spans="1:8" x14ac:dyDescent="0.25">
      <c r="A625" s="69" t="s">
        <v>39</v>
      </c>
      <c r="B625" s="70"/>
      <c r="C625" s="100" t="s">
        <v>28</v>
      </c>
      <c r="D625" s="100" t="s">
        <v>51</v>
      </c>
      <c r="E625" s="100" t="s">
        <v>545</v>
      </c>
      <c r="F625" s="100" t="s">
        <v>96</v>
      </c>
      <c r="G625" s="62">
        <v>120383.9</v>
      </c>
      <c r="H625" s="62">
        <v>120369.60000000001</v>
      </c>
    </row>
    <row r="626" spans="1:8" ht="47.25" x14ac:dyDescent="0.25">
      <c r="A626" s="69" t="s">
        <v>369</v>
      </c>
      <c r="B626" s="70"/>
      <c r="C626" s="100" t="s">
        <v>28</v>
      </c>
      <c r="D626" s="100" t="s">
        <v>51</v>
      </c>
      <c r="E626" s="100" t="s">
        <v>546</v>
      </c>
      <c r="F626" s="100"/>
      <c r="G626" s="62">
        <f>G627+G628</f>
        <v>324.7</v>
      </c>
      <c r="H626" s="62">
        <f>H627+H628</f>
        <v>324.7</v>
      </c>
    </row>
    <row r="627" spans="1:8" ht="31.5" x14ac:dyDescent="0.25">
      <c r="A627" s="69" t="s">
        <v>49</v>
      </c>
      <c r="B627" s="70"/>
      <c r="C627" s="100" t="s">
        <v>28</v>
      </c>
      <c r="D627" s="100" t="s">
        <v>51</v>
      </c>
      <c r="E627" s="100" t="s">
        <v>546</v>
      </c>
      <c r="F627" s="100" t="s">
        <v>88</v>
      </c>
      <c r="G627" s="62">
        <v>4.9000000000000004</v>
      </c>
      <c r="H627" s="62">
        <v>4.9000000000000004</v>
      </c>
    </row>
    <row r="628" spans="1:8" x14ac:dyDescent="0.25">
      <c r="A628" s="69" t="s">
        <v>39</v>
      </c>
      <c r="B628" s="70"/>
      <c r="C628" s="100" t="s">
        <v>28</v>
      </c>
      <c r="D628" s="100" t="s">
        <v>51</v>
      </c>
      <c r="E628" s="100" t="s">
        <v>546</v>
      </c>
      <c r="F628" s="100" t="s">
        <v>96</v>
      </c>
      <c r="G628" s="62">
        <v>319.8</v>
      </c>
      <c r="H628" s="62">
        <v>319.8</v>
      </c>
    </row>
    <row r="629" spans="1:8" ht="47.25" x14ac:dyDescent="0.25">
      <c r="A629" s="69" t="s">
        <v>370</v>
      </c>
      <c r="B629" s="70"/>
      <c r="C629" s="100" t="s">
        <v>28</v>
      </c>
      <c r="D629" s="100" t="s">
        <v>51</v>
      </c>
      <c r="E629" s="100" t="s">
        <v>547</v>
      </c>
      <c r="F629" s="100"/>
      <c r="G629" s="62">
        <f>G630+G631</f>
        <v>18.400000000000002</v>
      </c>
      <c r="H629" s="62">
        <f>H630+H631</f>
        <v>18.400000000000002</v>
      </c>
    </row>
    <row r="630" spans="1:8" ht="31.5" x14ac:dyDescent="0.25">
      <c r="A630" s="69" t="s">
        <v>49</v>
      </c>
      <c r="B630" s="70"/>
      <c r="C630" s="100" t="s">
        <v>28</v>
      </c>
      <c r="D630" s="100" t="s">
        <v>51</v>
      </c>
      <c r="E630" s="100" t="s">
        <v>547</v>
      </c>
      <c r="F630" s="100" t="s">
        <v>88</v>
      </c>
      <c r="G630" s="62">
        <v>0.3</v>
      </c>
      <c r="H630" s="62">
        <v>0.3</v>
      </c>
    </row>
    <row r="631" spans="1:8" x14ac:dyDescent="0.25">
      <c r="A631" s="69" t="s">
        <v>39</v>
      </c>
      <c r="B631" s="70"/>
      <c r="C631" s="100" t="s">
        <v>28</v>
      </c>
      <c r="D631" s="100" t="s">
        <v>51</v>
      </c>
      <c r="E631" s="100" t="s">
        <v>547</v>
      </c>
      <c r="F631" s="100" t="s">
        <v>96</v>
      </c>
      <c r="G631" s="62">
        <v>18.100000000000001</v>
      </c>
      <c r="H631" s="62">
        <v>18.100000000000001</v>
      </c>
    </row>
    <row r="632" spans="1:8" ht="63" x14ac:dyDescent="0.25">
      <c r="A632" s="69" t="s">
        <v>371</v>
      </c>
      <c r="B632" s="70"/>
      <c r="C632" s="100" t="s">
        <v>28</v>
      </c>
      <c r="D632" s="100" t="s">
        <v>51</v>
      </c>
      <c r="E632" s="100" t="s">
        <v>548</v>
      </c>
      <c r="F632" s="100"/>
      <c r="G632" s="62">
        <f>G633+G634</f>
        <v>6945.5999999999995</v>
      </c>
      <c r="H632" s="62">
        <f>H633+H634</f>
        <v>6915</v>
      </c>
    </row>
    <row r="633" spans="1:8" ht="31.5" x14ac:dyDescent="0.25">
      <c r="A633" s="69" t="s">
        <v>49</v>
      </c>
      <c r="B633" s="70"/>
      <c r="C633" s="100" t="s">
        <v>28</v>
      </c>
      <c r="D633" s="100" t="s">
        <v>51</v>
      </c>
      <c r="E633" s="100" t="s">
        <v>548</v>
      </c>
      <c r="F633" s="100" t="s">
        <v>88</v>
      </c>
      <c r="G633" s="62">
        <v>563.20000000000005</v>
      </c>
      <c r="H633" s="62">
        <v>532.6</v>
      </c>
    </row>
    <row r="634" spans="1:8" x14ac:dyDescent="0.25">
      <c r="A634" s="69" t="s">
        <v>39</v>
      </c>
      <c r="B634" s="70"/>
      <c r="C634" s="100" t="s">
        <v>28</v>
      </c>
      <c r="D634" s="100" t="s">
        <v>51</v>
      </c>
      <c r="E634" s="100" t="s">
        <v>548</v>
      </c>
      <c r="F634" s="100" t="s">
        <v>96</v>
      </c>
      <c r="G634" s="62">
        <v>6382.4</v>
      </c>
      <c r="H634" s="62">
        <v>6382.4</v>
      </c>
    </row>
    <row r="635" spans="1:8" ht="31.5" x14ac:dyDescent="0.25">
      <c r="A635" s="69" t="s">
        <v>372</v>
      </c>
      <c r="B635" s="70"/>
      <c r="C635" s="100" t="s">
        <v>28</v>
      </c>
      <c r="D635" s="100" t="s">
        <v>51</v>
      </c>
      <c r="E635" s="100" t="s">
        <v>549</v>
      </c>
      <c r="F635" s="100"/>
      <c r="G635" s="62">
        <f>G636+G637</f>
        <v>208375.7</v>
      </c>
      <c r="H635" s="62">
        <f>H636+H637</f>
        <v>208375.7</v>
      </c>
    </row>
    <row r="636" spans="1:8" ht="31.5" x14ac:dyDescent="0.25">
      <c r="A636" s="69" t="s">
        <v>49</v>
      </c>
      <c r="B636" s="70"/>
      <c r="C636" s="100" t="s">
        <v>28</v>
      </c>
      <c r="D636" s="100" t="s">
        <v>51</v>
      </c>
      <c r="E636" s="100" t="s">
        <v>549</v>
      </c>
      <c r="F636" s="100" t="s">
        <v>88</v>
      </c>
      <c r="G636" s="62">
        <v>2678.2</v>
      </c>
      <c r="H636" s="62">
        <v>2678.2</v>
      </c>
    </row>
    <row r="637" spans="1:8" x14ac:dyDescent="0.25">
      <c r="A637" s="69" t="s">
        <v>39</v>
      </c>
      <c r="B637" s="70"/>
      <c r="C637" s="100" t="s">
        <v>28</v>
      </c>
      <c r="D637" s="100" t="s">
        <v>51</v>
      </c>
      <c r="E637" s="100" t="s">
        <v>549</v>
      </c>
      <c r="F637" s="100" t="s">
        <v>96</v>
      </c>
      <c r="G637" s="62">
        <v>205697.5</v>
      </c>
      <c r="H637" s="62">
        <v>205697.5</v>
      </c>
    </row>
    <row r="638" spans="1:8" ht="47.25" x14ac:dyDescent="0.25">
      <c r="A638" s="69" t="s">
        <v>377</v>
      </c>
      <c r="B638" s="70"/>
      <c r="C638" s="100" t="s">
        <v>28</v>
      </c>
      <c r="D638" s="100" t="s">
        <v>51</v>
      </c>
      <c r="E638" s="100" t="s">
        <v>550</v>
      </c>
      <c r="F638" s="100"/>
      <c r="G638" s="62">
        <f>G639+G640</f>
        <v>3490.2000000000003</v>
      </c>
      <c r="H638" s="62">
        <f>H639+H640</f>
        <v>3093.7000000000003</v>
      </c>
    </row>
    <row r="639" spans="1:8" ht="31.5" x14ac:dyDescent="0.25">
      <c r="A639" s="69" t="s">
        <v>49</v>
      </c>
      <c r="B639" s="70"/>
      <c r="C639" s="100" t="s">
        <v>28</v>
      </c>
      <c r="D639" s="100" t="s">
        <v>51</v>
      </c>
      <c r="E639" s="100" t="s">
        <v>550</v>
      </c>
      <c r="F639" s="100" t="s">
        <v>88</v>
      </c>
      <c r="G639" s="62">
        <v>44.9</v>
      </c>
      <c r="H639" s="62">
        <v>43.8</v>
      </c>
    </row>
    <row r="640" spans="1:8" x14ac:dyDescent="0.25">
      <c r="A640" s="69" t="s">
        <v>39</v>
      </c>
      <c r="B640" s="70"/>
      <c r="C640" s="100" t="s">
        <v>28</v>
      </c>
      <c r="D640" s="100" t="s">
        <v>51</v>
      </c>
      <c r="E640" s="100" t="s">
        <v>550</v>
      </c>
      <c r="F640" s="100" t="s">
        <v>96</v>
      </c>
      <c r="G640" s="62">
        <v>3445.3</v>
      </c>
      <c r="H640" s="62">
        <v>3049.9</v>
      </c>
    </row>
    <row r="641" spans="1:8" ht="63" x14ac:dyDescent="0.25">
      <c r="A641" s="69" t="s">
        <v>378</v>
      </c>
      <c r="B641" s="70"/>
      <c r="C641" s="100" t="s">
        <v>28</v>
      </c>
      <c r="D641" s="100" t="s">
        <v>51</v>
      </c>
      <c r="E641" s="100" t="s">
        <v>551</v>
      </c>
      <c r="F641" s="100"/>
      <c r="G641" s="62">
        <f>G642+G643</f>
        <v>1943.2</v>
      </c>
      <c r="H641" s="62">
        <f>H642+H643</f>
        <v>1943.2</v>
      </c>
    </row>
    <row r="642" spans="1:8" ht="31.5" x14ac:dyDescent="0.25">
      <c r="A642" s="69" t="s">
        <v>49</v>
      </c>
      <c r="B642" s="70"/>
      <c r="C642" s="100" t="s">
        <v>28</v>
      </c>
      <c r="D642" s="100" t="s">
        <v>51</v>
      </c>
      <c r="E642" s="100" t="s">
        <v>551</v>
      </c>
      <c r="F642" s="100" t="s">
        <v>88</v>
      </c>
      <c r="G642" s="62">
        <v>32.299999999999997</v>
      </c>
      <c r="H642" s="62">
        <v>32.299999999999997</v>
      </c>
    </row>
    <row r="643" spans="1:8" x14ac:dyDescent="0.25">
      <c r="A643" s="69" t="s">
        <v>39</v>
      </c>
      <c r="B643" s="70"/>
      <c r="C643" s="100" t="s">
        <v>28</v>
      </c>
      <c r="D643" s="100" t="s">
        <v>51</v>
      </c>
      <c r="E643" s="100" t="s">
        <v>551</v>
      </c>
      <c r="F643" s="100" t="s">
        <v>96</v>
      </c>
      <c r="G643" s="62">
        <v>1910.9</v>
      </c>
      <c r="H643" s="62">
        <v>1910.9</v>
      </c>
    </row>
    <row r="644" spans="1:8" x14ac:dyDescent="0.25">
      <c r="A644" s="69" t="s">
        <v>379</v>
      </c>
      <c r="B644" s="70"/>
      <c r="C644" s="100" t="s">
        <v>28</v>
      </c>
      <c r="D644" s="100" t="s">
        <v>51</v>
      </c>
      <c r="E644" s="100" t="s">
        <v>552</v>
      </c>
      <c r="F644" s="100"/>
      <c r="G644" s="62">
        <f>G645+G646</f>
        <v>21.1</v>
      </c>
      <c r="H644" s="62">
        <f>H645+H646</f>
        <v>0</v>
      </c>
    </row>
    <row r="645" spans="1:8" ht="31.5" x14ac:dyDescent="0.25">
      <c r="A645" s="69" t="s">
        <v>49</v>
      </c>
      <c r="B645" s="70"/>
      <c r="C645" s="100" t="s">
        <v>28</v>
      </c>
      <c r="D645" s="100" t="s">
        <v>51</v>
      </c>
      <c r="E645" s="100" t="s">
        <v>552</v>
      </c>
      <c r="F645" s="100" t="s">
        <v>88</v>
      </c>
      <c r="G645" s="62">
        <v>0.3</v>
      </c>
      <c r="H645" s="62">
        <v>0</v>
      </c>
    </row>
    <row r="646" spans="1:8" x14ac:dyDescent="0.25">
      <c r="A646" s="69" t="s">
        <v>39</v>
      </c>
      <c r="B646" s="70"/>
      <c r="C646" s="100" t="s">
        <v>28</v>
      </c>
      <c r="D646" s="100" t="s">
        <v>51</v>
      </c>
      <c r="E646" s="100" t="s">
        <v>552</v>
      </c>
      <c r="F646" s="100" t="s">
        <v>96</v>
      </c>
      <c r="G646" s="62">
        <v>20.8</v>
      </c>
      <c r="H646" s="62">
        <v>0</v>
      </c>
    </row>
    <row r="647" spans="1:8" ht="78.75" x14ac:dyDescent="0.25">
      <c r="A647" s="69" t="s">
        <v>490</v>
      </c>
      <c r="B647" s="70"/>
      <c r="C647" s="100" t="s">
        <v>28</v>
      </c>
      <c r="D647" s="100" t="s">
        <v>51</v>
      </c>
      <c r="E647" s="100" t="s">
        <v>553</v>
      </c>
      <c r="F647" s="100"/>
      <c r="G647" s="62">
        <f>G648+G649</f>
        <v>11009.7</v>
      </c>
      <c r="H647" s="62">
        <f>H648+H649</f>
        <v>10978.9</v>
      </c>
    </row>
    <row r="648" spans="1:8" ht="31.5" x14ac:dyDescent="0.25">
      <c r="A648" s="69" t="s">
        <v>49</v>
      </c>
      <c r="B648" s="70"/>
      <c r="C648" s="100" t="s">
        <v>28</v>
      </c>
      <c r="D648" s="100" t="s">
        <v>51</v>
      </c>
      <c r="E648" s="100" t="s">
        <v>553</v>
      </c>
      <c r="F648" s="100" t="s">
        <v>88</v>
      </c>
      <c r="G648" s="62">
        <v>134.19999999999999</v>
      </c>
      <c r="H648" s="62">
        <v>127.4</v>
      </c>
    </row>
    <row r="649" spans="1:8" x14ac:dyDescent="0.25">
      <c r="A649" s="69" t="s">
        <v>39</v>
      </c>
      <c r="B649" s="70"/>
      <c r="C649" s="100" t="s">
        <v>28</v>
      </c>
      <c r="D649" s="100" t="s">
        <v>51</v>
      </c>
      <c r="E649" s="100" t="s">
        <v>553</v>
      </c>
      <c r="F649" s="100" t="s">
        <v>96</v>
      </c>
      <c r="G649" s="62">
        <v>10875.5</v>
      </c>
      <c r="H649" s="62">
        <v>10851.5</v>
      </c>
    </row>
    <row r="650" spans="1:8" ht="47.25" x14ac:dyDescent="0.25">
      <c r="A650" s="69" t="s">
        <v>554</v>
      </c>
      <c r="B650" s="70"/>
      <c r="C650" s="100" t="s">
        <v>28</v>
      </c>
      <c r="D650" s="100" t="s">
        <v>51</v>
      </c>
      <c r="E650" s="100" t="s">
        <v>555</v>
      </c>
      <c r="F650" s="100"/>
      <c r="G650" s="62">
        <f>SUM(G651:G652)</f>
        <v>111</v>
      </c>
      <c r="H650" s="62">
        <f>SUM(H651:H652)</f>
        <v>111</v>
      </c>
    </row>
    <row r="651" spans="1:8" ht="31.5" x14ac:dyDescent="0.25">
      <c r="A651" s="69" t="s">
        <v>49</v>
      </c>
      <c r="B651" s="70"/>
      <c r="C651" s="100" t="s">
        <v>28</v>
      </c>
      <c r="D651" s="100" t="s">
        <v>51</v>
      </c>
      <c r="E651" s="100" t="s">
        <v>555</v>
      </c>
      <c r="F651" s="100" t="s">
        <v>88</v>
      </c>
      <c r="G651" s="62">
        <v>1.8</v>
      </c>
      <c r="H651" s="62">
        <v>1.8</v>
      </c>
    </row>
    <row r="652" spans="1:8" x14ac:dyDescent="0.25">
      <c r="A652" s="69" t="s">
        <v>39</v>
      </c>
      <c r="B652" s="70"/>
      <c r="C652" s="100" t="s">
        <v>28</v>
      </c>
      <c r="D652" s="100" t="s">
        <v>51</v>
      </c>
      <c r="E652" s="100" t="s">
        <v>555</v>
      </c>
      <c r="F652" s="100" t="s">
        <v>96</v>
      </c>
      <c r="G652" s="62">
        <v>109.2</v>
      </c>
      <c r="H652" s="62">
        <v>109.2</v>
      </c>
    </row>
    <row r="653" spans="1:8" ht="47.25" x14ac:dyDescent="0.25">
      <c r="A653" s="69" t="s">
        <v>373</v>
      </c>
      <c r="B653" s="70"/>
      <c r="C653" s="100" t="s">
        <v>28</v>
      </c>
      <c r="D653" s="100" t="s">
        <v>51</v>
      </c>
      <c r="E653" s="100" t="s">
        <v>556</v>
      </c>
      <c r="F653" s="100"/>
      <c r="G653" s="62">
        <f>G654+G655</f>
        <v>1880.8999999999999</v>
      </c>
      <c r="H653" s="62">
        <f>H654+H655</f>
        <v>1687.7</v>
      </c>
    </row>
    <row r="654" spans="1:8" ht="31.5" x14ac:dyDescent="0.25">
      <c r="A654" s="69" t="s">
        <v>49</v>
      </c>
      <c r="B654" s="70"/>
      <c r="C654" s="100" t="s">
        <v>28</v>
      </c>
      <c r="D654" s="100" t="s">
        <v>51</v>
      </c>
      <c r="E654" s="100" t="s">
        <v>556</v>
      </c>
      <c r="F654" s="100" t="s">
        <v>88</v>
      </c>
      <c r="G654" s="62">
        <v>27.8</v>
      </c>
      <c r="H654" s="62">
        <v>22.9</v>
      </c>
    </row>
    <row r="655" spans="1:8" x14ac:dyDescent="0.25">
      <c r="A655" s="69" t="s">
        <v>39</v>
      </c>
      <c r="B655" s="70"/>
      <c r="C655" s="100" t="s">
        <v>28</v>
      </c>
      <c r="D655" s="100" t="s">
        <v>51</v>
      </c>
      <c r="E655" s="100" t="s">
        <v>556</v>
      </c>
      <c r="F655" s="100" t="s">
        <v>96</v>
      </c>
      <c r="G655" s="62">
        <v>1853.1</v>
      </c>
      <c r="H655" s="62">
        <v>1664.8</v>
      </c>
    </row>
    <row r="656" spans="1:8" ht="47.25" x14ac:dyDescent="0.25">
      <c r="A656" s="69" t="s">
        <v>374</v>
      </c>
      <c r="B656" s="70"/>
      <c r="C656" s="100" t="s">
        <v>28</v>
      </c>
      <c r="D656" s="100" t="s">
        <v>51</v>
      </c>
      <c r="E656" s="100" t="s">
        <v>557</v>
      </c>
      <c r="F656" s="100"/>
      <c r="G656" s="62">
        <f>G657+G658</f>
        <v>14782.699999999999</v>
      </c>
      <c r="H656" s="62">
        <f>H657+H658</f>
        <v>14782.599999999999</v>
      </c>
    </row>
    <row r="657" spans="1:8" ht="31.5" x14ac:dyDescent="0.25">
      <c r="A657" s="69" t="s">
        <v>49</v>
      </c>
      <c r="B657" s="70"/>
      <c r="C657" s="100" t="s">
        <v>28</v>
      </c>
      <c r="D657" s="100" t="s">
        <v>51</v>
      </c>
      <c r="E657" s="100" t="s">
        <v>557</v>
      </c>
      <c r="F657" s="100" t="s">
        <v>88</v>
      </c>
      <c r="G657" s="62">
        <v>217.9</v>
      </c>
      <c r="H657" s="62">
        <v>217.8</v>
      </c>
    </row>
    <row r="658" spans="1:8" x14ac:dyDescent="0.25">
      <c r="A658" s="69" t="s">
        <v>39</v>
      </c>
      <c r="B658" s="70"/>
      <c r="C658" s="100" t="s">
        <v>28</v>
      </c>
      <c r="D658" s="100" t="s">
        <v>51</v>
      </c>
      <c r="E658" s="100" t="s">
        <v>557</v>
      </c>
      <c r="F658" s="100" t="s">
        <v>96</v>
      </c>
      <c r="G658" s="62">
        <v>14564.8</v>
      </c>
      <c r="H658" s="62">
        <v>14564.8</v>
      </c>
    </row>
    <row r="659" spans="1:8" ht="31.5" x14ac:dyDescent="0.25">
      <c r="A659" s="69" t="s">
        <v>375</v>
      </c>
      <c r="B659" s="70"/>
      <c r="C659" s="100" t="s">
        <v>28</v>
      </c>
      <c r="D659" s="100" t="s">
        <v>51</v>
      </c>
      <c r="E659" s="100" t="s">
        <v>558</v>
      </c>
      <c r="F659" s="100"/>
      <c r="G659" s="62">
        <f>G660+G661</f>
        <v>97995.4</v>
      </c>
      <c r="H659" s="62">
        <f>H660+H661</f>
        <v>87645.9</v>
      </c>
    </row>
    <row r="660" spans="1:8" ht="31.5" x14ac:dyDescent="0.25">
      <c r="A660" s="69" t="s">
        <v>49</v>
      </c>
      <c r="B660" s="70"/>
      <c r="C660" s="100" t="s">
        <v>28</v>
      </c>
      <c r="D660" s="100" t="s">
        <v>51</v>
      </c>
      <c r="E660" s="100" t="s">
        <v>558</v>
      </c>
      <c r="F660" s="100" t="s">
        <v>88</v>
      </c>
      <c r="G660" s="62">
        <v>2503.4</v>
      </c>
      <c r="H660" s="62">
        <v>710</v>
      </c>
    </row>
    <row r="661" spans="1:8" x14ac:dyDescent="0.25">
      <c r="A661" s="69" t="s">
        <v>39</v>
      </c>
      <c r="B661" s="70"/>
      <c r="C661" s="100" t="s">
        <v>28</v>
      </c>
      <c r="D661" s="100" t="s">
        <v>51</v>
      </c>
      <c r="E661" s="100" t="s">
        <v>558</v>
      </c>
      <c r="F661" s="100" t="s">
        <v>96</v>
      </c>
      <c r="G661" s="62">
        <v>95492</v>
      </c>
      <c r="H661" s="62">
        <v>86935.9</v>
      </c>
    </row>
    <row r="662" spans="1:8" ht="94.5" x14ac:dyDescent="0.25">
      <c r="A662" s="69" t="s">
        <v>376</v>
      </c>
      <c r="B662" s="70"/>
      <c r="C662" s="100" t="s">
        <v>28</v>
      </c>
      <c r="D662" s="100" t="s">
        <v>51</v>
      </c>
      <c r="E662" s="100" t="s">
        <v>559</v>
      </c>
      <c r="F662" s="100"/>
      <c r="G662" s="62">
        <f>G663+G664</f>
        <v>50.8</v>
      </c>
      <c r="H662" s="62">
        <f>H663+H664</f>
        <v>49.1</v>
      </c>
    </row>
    <row r="663" spans="1:8" ht="31.5" x14ac:dyDescent="0.25">
      <c r="A663" s="69" t="s">
        <v>49</v>
      </c>
      <c r="B663" s="70"/>
      <c r="C663" s="100" t="s">
        <v>28</v>
      </c>
      <c r="D663" s="100" t="s">
        <v>51</v>
      </c>
      <c r="E663" s="100" t="s">
        <v>559</v>
      </c>
      <c r="F663" s="100" t="s">
        <v>88</v>
      </c>
      <c r="G663" s="62">
        <v>0.8</v>
      </c>
      <c r="H663" s="62">
        <v>0.7</v>
      </c>
    </row>
    <row r="664" spans="1:8" x14ac:dyDescent="0.25">
      <c r="A664" s="69" t="s">
        <v>39</v>
      </c>
      <c r="B664" s="70"/>
      <c r="C664" s="100" t="s">
        <v>28</v>
      </c>
      <c r="D664" s="100" t="s">
        <v>51</v>
      </c>
      <c r="E664" s="100" t="s">
        <v>559</v>
      </c>
      <c r="F664" s="100" t="s">
        <v>96</v>
      </c>
      <c r="G664" s="62">
        <v>50</v>
      </c>
      <c r="H664" s="62">
        <v>48.4</v>
      </c>
    </row>
    <row r="665" spans="1:8" ht="31.5" x14ac:dyDescent="0.25">
      <c r="A665" s="69" t="s">
        <v>525</v>
      </c>
      <c r="B665" s="70"/>
      <c r="C665" s="100" t="s">
        <v>28</v>
      </c>
      <c r="D665" s="100" t="s">
        <v>51</v>
      </c>
      <c r="E665" s="100" t="s">
        <v>560</v>
      </c>
      <c r="F665" s="100"/>
      <c r="G665" s="62">
        <f>SUM(G666:G667)</f>
        <v>16042.1</v>
      </c>
      <c r="H665" s="62">
        <f>SUM(H666:H667)</f>
        <v>16042.1</v>
      </c>
    </row>
    <row r="666" spans="1:8" ht="31.5" hidden="1" x14ac:dyDescent="0.25">
      <c r="A666" s="69" t="s">
        <v>49</v>
      </c>
      <c r="B666" s="70"/>
      <c r="C666" s="100" t="s">
        <v>28</v>
      </c>
      <c r="D666" s="100" t="s">
        <v>51</v>
      </c>
      <c r="E666" s="100" t="s">
        <v>430</v>
      </c>
      <c r="F666" s="100" t="s">
        <v>88</v>
      </c>
      <c r="G666" s="62"/>
      <c r="H666" s="62"/>
    </row>
    <row r="667" spans="1:8" x14ac:dyDescent="0.25">
      <c r="A667" s="69" t="s">
        <v>39</v>
      </c>
      <c r="B667" s="70"/>
      <c r="C667" s="100" t="s">
        <v>28</v>
      </c>
      <c r="D667" s="100" t="s">
        <v>51</v>
      </c>
      <c r="E667" s="100" t="s">
        <v>560</v>
      </c>
      <c r="F667" s="100" t="s">
        <v>96</v>
      </c>
      <c r="G667" s="62">
        <v>16042.1</v>
      </c>
      <c r="H667" s="62">
        <v>16042.1</v>
      </c>
    </row>
    <row r="668" spans="1:8" ht="31.5" x14ac:dyDescent="0.25">
      <c r="A668" s="69" t="s">
        <v>638</v>
      </c>
      <c r="B668" s="70"/>
      <c r="C668" s="100" t="s">
        <v>28</v>
      </c>
      <c r="D668" s="100" t="s">
        <v>51</v>
      </c>
      <c r="E668" s="19" t="s">
        <v>15</v>
      </c>
      <c r="F668" s="19"/>
      <c r="G668" s="62">
        <f>G669+G684+G689</f>
        <v>7089.2000000000007</v>
      </c>
      <c r="H668" s="62">
        <f>H669+H684+H689</f>
        <v>7039.2</v>
      </c>
    </row>
    <row r="669" spans="1:8" ht="31.5" x14ac:dyDescent="0.25">
      <c r="A669" s="69" t="s">
        <v>79</v>
      </c>
      <c r="B669" s="70"/>
      <c r="C669" s="100" t="s">
        <v>28</v>
      </c>
      <c r="D669" s="100" t="s">
        <v>51</v>
      </c>
      <c r="E669" s="19" t="s">
        <v>16</v>
      </c>
      <c r="F669" s="19"/>
      <c r="G669" s="62">
        <f>G670</f>
        <v>6716.7000000000007</v>
      </c>
      <c r="H669" s="62">
        <f>H670</f>
        <v>6666.7</v>
      </c>
    </row>
    <row r="670" spans="1:8" x14ac:dyDescent="0.25">
      <c r="A670" s="69" t="s">
        <v>32</v>
      </c>
      <c r="B670" s="70"/>
      <c r="C670" s="100" t="s">
        <v>28</v>
      </c>
      <c r="D670" s="100" t="s">
        <v>51</v>
      </c>
      <c r="E670" s="19" t="s">
        <v>33</v>
      </c>
      <c r="F670" s="19"/>
      <c r="G670" s="62">
        <f>SUM(G671+G680)</f>
        <v>6716.7000000000007</v>
      </c>
      <c r="H670" s="62">
        <f>SUM(H671+H680)</f>
        <v>6666.7</v>
      </c>
    </row>
    <row r="671" spans="1:8" ht="18.75" customHeight="1" x14ac:dyDescent="0.25">
      <c r="A671" s="69" t="s">
        <v>52</v>
      </c>
      <c r="B671" s="70"/>
      <c r="C671" s="100" t="s">
        <v>28</v>
      </c>
      <c r="D671" s="100" t="s">
        <v>51</v>
      </c>
      <c r="E671" s="19" t="s">
        <v>53</v>
      </c>
      <c r="F671" s="19"/>
      <c r="G671" s="62">
        <f>G672+G674+G676+G678</f>
        <v>5236.8</v>
      </c>
      <c r="H671" s="62">
        <f t="shared" ref="H671" si="109">H672+H674+H676+H678</f>
        <v>5186.8999999999996</v>
      </c>
    </row>
    <row r="672" spans="1:8" x14ac:dyDescent="0.25">
      <c r="A672" s="69" t="s">
        <v>54</v>
      </c>
      <c r="B672" s="70"/>
      <c r="C672" s="100" t="s">
        <v>28</v>
      </c>
      <c r="D672" s="100" t="s">
        <v>51</v>
      </c>
      <c r="E672" s="19" t="s">
        <v>55</v>
      </c>
      <c r="F672" s="19"/>
      <c r="G672" s="62">
        <f>G673</f>
        <v>1600</v>
      </c>
      <c r="H672" s="62">
        <f>H673</f>
        <v>1600</v>
      </c>
    </row>
    <row r="673" spans="1:8" x14ac:dyDescent="0.25">
      <c r="A673" s="69" t="s">
        <v>39</v>
      </c>
      <c r="B673" s="70"/>
      <c r="C673" s="100" t="s">
        <v>28</v>
      </c>
      <c r="D673" s="100" t="s">
        <v>51</v>
      </c>
      <c r="E673" s="19" t="s">
        <v>55</v>
      </c>
      <c r="F673" s="19">
        <v>300</v>
      </c>
      <c r="G673" s="62">
        <v>1600</v>
      </c>
      <c r="H673" s="62">
        <v>1600</v>
      </c>
    </row>
    <row r="674" spans="1:8" ht="31.5" x14ac:dyDescent="0.25">
      <c r="A674" s="69" t="s">
        <v>56</v>
      </c>
      <c r="B674" s="70"/>
      <c r="C674" s="100" t="s">
        <v>28</v>
      </c>
      <c r="D674" s="100" t="s">
        <v>51</v>
      </c>
      <c r="E674" s="19" t="s">
        <v>57</v>
      </c>
      <c r="F674" s="19"/>
      <c r="G674" s="62">
        <f>G675</f>
        <v>1655.1</v>
      </c>
      <c r="H674" s="62">
        <f>H675</f>
        <v>1640.2</v>
      </c>
    </row>
    <row r="675" spans="1:8" x14ac:dyDescent="0.25">
      <c r="A675" s="69" t="s">
        <v>39</v>
      </c>
      <c r="B675" s="70"/>
      <c r="C675" s="100" t="s">
        <v>28</v>
      </c>
      <c r="D675" s="100" t="s">
        <v>51</v>
      </c>
      <c r="E675" s="19" t="s">
        <v>57</v>
      </c>
      <c r="F675" s="19">
        <v>300</v>
      </c>
      <c r="G675" s="62">
        <v>1655.1</v>
      </c>
      <c r="H675" s="62">
        <v>1640.2</v>
      </c>
    </row>
    <row r="676" spans="1:8" ht="29.25" customHeight="1" x14ac:dyDescent="0.25">
      <c r="A676" s="69" t="s">
        <v>453</v>
      </c>
      <c r="B676" s="2"/>
      <c r="C676" s="100" t="s">
        <v>28</v>
      </c>
      <c r="D676" s="100" t="s">
        <v>51</v>
      </c>
      <c r="E676" s="2" t="s">
        <v>454</v>
      </c>
      <c r="F676" s="2"/>
      <c r="G676" s="14">
        <f>SUM(G677)</f>
        <v>788.4</v>
      </c>
      <c r="H676" s="14">
        <f>SUM(H677)</f>
        <v>753.4</v>
      </c>
    </row>
    <row r="677" spans="1:8" ht="15" customHeight="1" x14ac:dyDescent="0.25">
      <c r="A677" s="69" t="s">
        <v>39</v>
      </c>
      <c r="B677" s="2"/>
      <c r="C677" s="100" t="s">
        <v>28</v>
      </c>
      <c r="D677" s="100" t="s">
        <v>51</v>
      </c>
      <c r="E677" s="2" t="s">
        <v>454</v>
      </c>
      <c r="F677" s="2" t="s">
        <v>96</v>
      </c>
      <c r="G677" s="14">
        <v>788.4</v>
      </c>
      <c r="H677" s="14">
        <v>753.4</v>
      </c>
    </row>
    <row r="678" spans="1:8" ht="15" customHeight="1" x14ac:dyDescent="0.25">
      <c r="A678" s="69" t="s">
        <v>946</v>
      </c>
      <c r="B678" s="2"/>
      <c r="C678" s="100" t="s">
        <v>28</v>
      </c>
      <c r="D678" s="100" t="s">
        <v>51</v>
      </c>
      <c r="E678" s="2" t="s">
        <v>943</v>
      </c>
      <c r="F678" s="2"/>
      <c r="G678" s="14">
        <f>SUM(G679)</f>
        <v>1193.3</v>
      </c>
      <c r="H678" s="14">
        <f>SUM(H679)</f>
        <v>1193.3</v>
      </c>
    </row>
    <row r="679" spans="1:8" ht="15" customHeight="1" x14ac:dyDescent="0.25">
      <c r="A679" s="69" t="s">
        <v>39</v>
      </c>
      <c r="B679" s="2"/>
      <c r="C679" s="100" t="s">
        <v>28</v>
      </c>
      <c r="D679" s="100" t="s">
        <v>51</v>
      </c>
      <c r="E679" s="2" t="s">
        <v>943</v>
      </c>
      <c r="F679" s="2" t="s">
        <v>96</v>
      </c>
      <c r="G679" s="14">
        <v>1193.3</v>
      </c>
      <c r="H679" s="14">
        <v>1193.3</v>
      </c>
    </row>
    <row r="680" spans="1:8" x14ac:dyDescent="0.25">
      <c r="A680" s="69" t="s">
        <v>58</v>
      </c>
      <c r="B680" s="70"/>
      <c r="C680" s="100" t="s">
        <v>28</v>
      </c>
      <c r="D680" s="100" t="s">
        <v>51</v>
      </c>
      <c r="E680" s="19" t="s">
        <v>59</v>
      </c>
      <c r="F680" s="19"/>
      <c r="G680" s="62">
        <f>G681</f>
        <v>1479.9</v>
      </c>
      <c r="H680" s="62">
        <f>H681</f>
        <v>1479.8</v>
      </c>
    </row>
    <row r="681" spans="1:8" x14ac:dyDescent="0.25">
      <c r="A681" s="69" t="s">
        <v>60</v>
      </c>
      <c r="B681" s="70"/>
      <c r="C681" s="100" t="s">
        <v>28</v>
      </c>
      <c r="D681" s="100" t="s">
        <v>51</v>
      </c>
      <c r="E681" s="19" t="s">
        <v>61</v>
      </c>
      <c r="F681" s="19"/>
      <c r="G681" s="62">
        <f>G682+G683</f>
        <v>1479.9</v>
      </c>
      <c r="H681" s="62">
        <f>H682+H683</f>
        <v>1479.8</v>
      </c>
    </row>
    <row r="682" spans="1:8" ht="31.5" x14ac:dyDescent="0.25">
      <c r="A682" s="69" t="s">
        <v>49</v>
      </c>
      <c r="B682" s="70"/>
      <c r="C682" s="100" t="s">
        <v>28</v>
      </c>
      <c r="D682" s="100" t="s">
        <v>51</v>
      </c>
      <c r="E682" s="19" t="s">
        <v>61</v>
      </c>
      <c r="F682" s="19">
        <v>200</v>
      </c>
      <c r="G682" s="62">
        <v>839.9</v>
      </c>
      <c r="H682" s="62">
        <v>839.8</v>
      </c>
    </row>
    <row r="683" spans="1:8" x14ac:dyDescent="0.25">
      <c r="A683" s="69" t="s">
        <v>39</v>
      </c>
      <c r="B683" s="70"/>
      <c r="C683" s="100" t="s">
        <v>28</v>
      </c>
      <c r="D683" s="100" t="s">
        <v>51</v>
      </c>
      <c r="E683" s="19" t="s">
        <v>61</v>
      </c>
      <c r="F683" s="19">
        <v>300</v>
      </c>
      <c r="G683" s="62">
        <v>640</v>
      </c>
      <c r="H683" s="62">
        <v>640</v>
      </c>
    </row>
    <row r="684" spans="1:8" hidden="1" x14ac:dyDescent="0.25">
      <c r="A684" s="69" t="s">
        <v>80</v>
      </c>
      <c r="B684" s="70"/>
      <c r="C684" s="100" t="s">
        <v>28</v>
      </c>
      <c r="D684" s="100" t="s">
        <v>51</v>
      </c>
      <c r="E684" s="19" t="s">
        <v>62</v>
      </c>
      <c r="F684" s="19"/>
      <c r="G684" s="62">
        <f t="shared" ref="G684:H685" si="110">G685</f>
        <v>328.5</v>
      </c>
      <c r="H684" s="62">
        <f t="shared" si="110"/>
        <v>328.5</v>
      </c>
    </row>
    <row r="685" spans="1:8" ht="13.5" customHeight="1" x14ac:dyDescent="0.25">
      <c r="A685" s="69" t="s">
        <v>32</v>
      </c>
      <c r="B685" s="70"/>
      <c r="C685" s="100" t="s">
        <v>28</v>
      </c>
      <c r="D685" s="100" t="s">
        <v>51</v>
      </c>
      <c r="E685" s="19" t="s">
        <v>63</v>
      </c>
      <c r="F685" s="19"/>
      <c r="G685" s="62">
        <f t="shared" si="110"/>
        <v>328.5</v>
      </c>
      <c r="H685" s="62">
        <f t="shared" si="110"/>
        <v>328.5</v>
      </c>
    </row>
    <row r="686" spans="1:8" x14ac:dyDescent="0.25">
      <c r="A686" s="69" t="s">
        <v>34</v>
      </c>
      <c r="B686" s="70"/>
      <c r="C686" s="100" t="s">
        <v>28</v>
      </c>
      <c r="D686" s="100" t="s">
        <v>51</v>
      </c>
      <c r="E686" s="19" t="s">
        <v>64</v>
      </c>
      <c r="F686" s="19"/>
      <c r="G686" s="62">
        <f>G687+G688</f>
        <v>328.5</v>
      </c>
      <c r="H686" s="62">
        <f>H687+H688</f>
        <v>328.5</v>
      </c>
    </row>
    <row r="687" spans="1:8" ht="31.5" x14ac:dyDescent="0.25">
      <c r="A687" s="69" t="s">
        <v>49</v>
      </c>
      <c r="B687" s="70"/>
      <c r="C687" s="100" t="s">
        <v>28</v>
      </c>
      <c r="D687" s="100" t="s">
        <v>51</v>
      </c>
      <c r="E687" s="19" t="s">
        <v>64</v>
      </c>
      <c r="F687" s="19">
        <v>200</v>
      </c>
      <c r="G687" s="62">
        <v>328.5</v>
      </c>
      <c r="H687" s="62">
        <v>328.5</v>
      </c>
    </row>
    <row r="688" spans="1:8" hidden="1" x14ac:dyDescent="0.25">
      <c r="A688" s="69" t="s">
        <v>39</v>
      </c>
      <c r="B688" s="70"/>
      <c r="C688" s="100" t="s">
        <v>28</v>
      </c>
      <c r="D688" s="100" t="s">
        <v>51</v>
      </c>
      <c r="E688" s="19" t="s">
        <v>64</v>
      </c>
      <c r="F688" s="19">
        <v>300</v>
      </c>
      <c r="G688" s="62"/>
      <c r="H688" s="62"/>
    </row>
    <row r="689" spans="1:8" x14ac:dyDescent="0.25">
      <c r="A689" s="69" t="s">
        <v>81</v>
      </c>
      <c r="B689" s="70"/>
      <c r="C689" s="100" t="s">
        <v>28</v>
      </c>
      <c r="D689" s="100" t="s">
        <v>51</v>
      </c>
      <c r="E689" s="19" t="s">
        <v>65</v>
      </c>
      <c r="F689" s="19"/>
      <c r="G689" s="62">
        <f>G693+G690</f>
        <v>44</v>
      </c>
      <c r="H689" s="62">
        <f>H693+H690</f>
        <v>44</v>
      </c>
    </row>
    <row r="690" spans="1:8" x14ac:dyDescent="0.25">
      <c r="A690" s="69" t="s">
        <v>32</v>
      </c>
      <c r="B690" s="70"/>
      <c r="C690" s="100" t="s">
        <v>28</v>
      </c>
      <c r="D690" s="100" t="s">
        <v>51</v>
      </c>
      <c r="E690" s="19" t="s">
        <v>413</v>
      </c>
      <c r="F690" s="19"/>
      <c r="G690" s="62">
        <f>G691</f>
        <v>44</v>
      </c>
      <c r="H690" s="62">
        <f>H691</f>
        <v>44</v>
      </c>
    </row>
    <row r="691" spans="1:8" x14ac:dyDescent="0.25">
      <c r="A691" s="69" t="s">
        <v>34</v>
      </c>
      <c r="B691" s="70"/>
      <c r="C691" s="100" t="s">
        <v>28</v>
      </c>
      <c r="D691" s="100" t="s">
        <v>51</v>
      </c>
      <c r="E691" s="19" t="s">
        <v>414</v>
      </c>
      <c r="F691" s="19"/>
      <c r="G691" s="62">
        <f>SUM(G692)</f>
        <v>44</v>
      </c>
      <c r="H691" s="62">
        <f>SUM(H692)</f>
        <v>44</v>
      </c>
    </row>
    <row r="692" spans="1:8" ht="31.5" x14ac:dyDescent="0.25">
      <c r="A692" s="69" t="s">
        <v>49</v>
      </c>
      <c r="B692" s="70"/>
      <c r="C692" s="100" t="s">
        <v>28</v>
      </c>
      <c r="D692" s="100" t="s">
        <v>51</v>
      </c>
      <c r="E692" s="19" t="s">
        <v>414</v>
      </c>
      <c r="F692" s="19">
        <v>200</v>
      </c>
      <c r="G692" s="62">
        <v>44</v>
      </c>
      <c r="H692" s="62">
        <v>44</v>
      </c>
    </row>
    <row r="693" spans="1:8" ht="31.5" hidden="1" x14ac:dyDescent="0.25">
      <c r="A693" s="69" t="s">
        <v>66</v>
      </c>
      <c r="B693" s="70"/>
      <c r="C693" s="100" t="s">
        <v>28</v>
      </c>
      <c r="D693" s="100" t="s">
        <v>51</v>
      </c>
      <c r="E693" s="19" t="s">
        <v>67</v>
      </c>
      <c r="F693" s="19"/>
      <c r="G693" s="62">
        <f>G694</f>
        <v>0</v>
      </c>
      <c r="H693" s="62">
        <f>H694</f>
        <v>0</v>
      </c>
    </row>
    <row r="694" spans="1:8" hidden="1" x14ac:dyDescent="0.25">
      <c r="A694" s="69" t="s">
        <v>34</v>
      </c>
      <c r="B694" s="70"/>
      <c r="C694" s="100" t="s">
        <v>28</v>
      </c>
      <c r="D694" s="100" t="s">
        <v>51</v>
      </c>
      <c r="E694" s="19" t="s">
        <v>68</v>
      </c>
      <c r="F694" s="19"/>
      <c r="G694" s="62">
        <f>SUM(G695:G696)</f>
        <v>0</v>
      </c>
      <c r="H694" s="62">
        <f>SUM(H695:H696)</f>
        <v>0</v>
      </c>
    </row>
    <row r="695" spans="1:8" ht="31.5" hidden="1" x14ac:dyDescent="0.25">
      <c r="A695" s="69" t="s">
        <v>49</v>
      </c>
      <c r="B695" s="70"/>
      <c r="C695" s="100" t="s">
        <v>28</v>
      </c>
      <c r="D695" s="100" t="s">
        <v>51</v>
      </c>
      <c r="E695" s="19" t="s">
        <v>68</v>
      </c>
      <c r="F695" s="19">
        <v>200</v>
      </c>
      <c r="G695" s="62"/>
      <c r="H695" s="62"/>
    </row>
    <row r="696" spans="1:8" ht="31.5" hidden="1" x14ac:dyDescent="0.25">
      <c r="A696" s="69" t="s">
        <v>69</v>
      </c>
      <c r="B696" s="70"/>
      <c r="C696" s="100" t="s">
        <v>28</v>
      </c>
      <c r="D696" s="100" t="s">
        <v>51</v>
      </c>
      <c r="E696" s="19" t="s">
        <v>68</v>
      </c>
      <c r="F696" s="19">
        <v>600</v>
      </c>
      <c r="G696" s="62"/>
      <c r="H696" s="62"/>
    </row>
    <row r="697" spans="1:8" ht="47.25" x14ac:dyDescent="0.25">
      <c r="A697" s="69" t="s">
        <v>642</v>
      </c>
      <c r="B697" s="70"/>
      <c r="C697" s="100" t="s">
        <v>28</v>
      </c>
      <c r="D697" s="100" t="s">
        <v>51</v>
      </c>
      <c r="E697" s="19" t="s">
        <v>70</v>
      </c>
      <c r="F697" s="19"/>
      <c r="G697" s="62">
        <f>G698</f>
        <v>3894.6</v>
      </c>
      <c r="H697" s="62">
        <f>H698</f>
        <v>3894.6</v>
      </c>
    </row>
    <row r="698" spans="1:8" x14ac:dyDescent="0.25">
      <c r="A698" s="69" t="s">
        <v>32</v>
      </c>
      <c r="B698" s="70"/>
      <c r="C698" s="100" t="s">
        <v>28</v>
      </c>
      <c r="D698" s="100" t="s">
        <v>51</v>
      </c>
      <c r="E698" s="19" t="s">
        <v>71</v>
      </c>
      <c r="F698" s="19"/>
      <c r="G698" s="62">
        <f>SUM(G699)</f>
        <v>3894.6</v>
      </c>
      <c r="H698" s="62">
        <f>SUM(H699)</f>
        <v>3894.6</v>
      </c>
    </row>
    <row r="699" spans="1:8" ht="31.5" x14ac:dyDescent="0.25">
      <c r="A699" s="69" t="s">
        <v>72</v>
      </c>
      <c r="B699" s="70"/>
      <c r="C699" s="100" t="s">
        <v>28</v>
      </c>
      <c r="D699" s="100" t="s">
        <v>51</v>
      </c>
      <c r="E699" s="19" t="s">
        <v>73</v>
      </c>
      <c r="F699" s="19"/>
      <c r="G699" s="62">
        <f>G700</f>
        <v>3894.6</v>
      </c>
      <c r="H699" s="62">
        <f>H700</f>
        <v>3894.6</v>
      </c>
    </row>
    <row r="700" spans="1:8" ht="31.5" x14ac:dyDescent="0.25">
      <c r="A700" s="69" t="s">
        <v>49</v>
      </c>
      <c r="B700" s="70"/>
      <c r="C700" s="100" t="s">
        <v>28</v>
      </c>
      <c r="D700" s="100" t="s">
        <v>51</v>
      </c>
      <c r="E700" s="19" t="s">
        <v>73</v>
      </c>
      <c r="F700" s="19">
        <v>200</v>
      </c>
      <c r="G700" s="62">
        <v>3894.6</v>
      </c>
      <c r="H700" s="62">
        <v>3894.6</v>
      </c>
    </row>
    <row r="701" spans="1:8" ht="47.25" x14ac:dyDescent="0.25">
      <c r="A701" s="69" t="s">
        <v>637</v>
      </c>
      <c r="B701" s="70"/>
      <c r="C701" s="100" t="s">
        <v>28</v>
      </c>
      <c r="D701" s="100" t="s">
        <v>51</v>
      </c>
      <c r="E701" s="19" t="s">
        <v>431</v>
      </c>
      <c r="F701" s="19"/>
      <c r="G701" s="62">
        <f t="shared" ref="G701:H704" si="111">SUM(G702)</f>
        <v>300</v>
      </c>
      <c r="H701" s="62">
        <f t="shared" si="111"/>
        <v>300</v>
      </c>
    </row>
    <row r="702" spans="1:8" x14ac:dyDescent="0.25">
      <c r="A702" s="69" t="s">
        <v>32</v>
      </c>
      <c r="B702" s="70"/>
      <c r="C702" s="100" t="s">
        <v>28</v>
      </c>
      <c r="D702" s="100" t="s">
        <v>51</v>
      </c>
      <c r="E702" s="19" t="s">
        <v>432</v>
      </c>
      <c r="F702" s="19"/>
      <c r="G702" s="62">
        <f t="shared" si="111"/>
        <v>300</v>
      </c>
      <c r="H702" s="62">
        <f t="shared" si="111"/>
        <v>300</v>
      </c>
    </row>
    <row r="703" spans="1:8" x14ac:dyDescent="0.25">
      <c r="A703" s="69" t="s">
        <v>52</v>
      </c>
      <c r="B703" s="70"/>
      <c r="C703" s="100" t="s">
        <v>28</v>
      </c>
      <c r="D703" s="100" t="s">
        <v>51</v>
      </c>
      <c r="E703" s="19" t="s">
        <v>433</v>
      </c>
      <c r="F703" s="19"/>
      <c r="G703" s="62">
        <f t="shared" si="111"/>
        <v>300</v>
      </c>
      <c r="H703" s="62">
        <f t="shared" si="111"/>
        <v>300</v>
      </c>
    </row>
    <row r="704" spans="1:8" ht="87" customHeight="1" x14ac:dyDescent="0.25">
      <c r="A704" s="69" t="s">
        <v>452</v>
      </c>
      <c r="B704" s="70"/>
      <c r="C704" s="100" t="s">
        <v>28</v>
      </c>
      <c r="D704" s="100" t="s">
        <v>51</v>
      </c>
      <c r="E704" s="19" t="s">
        <v>434</v>
      </c>
      <c r="F704" s="19"/>
      <c r="G704" s="62">
        <f t="shared" si="111"/>
        <v>300</v>
      </c>
      <c r="H704" s="62">
        <f t="shared" si="111"/>
        <v>300</v>
      </c>
    </row>
    <row r="705" spans="1:8" x14ac:dyDescent="0.25">
      <c r="A705" s="69" t="s">
        <v>39</v>
      </c>
      <c r="B705" s="70"/>
      <c r="C705" s="100" t="s">
        <v>28</v>
      </c>
      <c r="D705" s="100" t="s">
        <v>51</v>
      </c>
      <c r="E705" s="19" t="s">
        <v>434</v>
      </c>
      <c r="F705" s="19">
        <v>300</v>
      </c>
      <c r="G705" s="62">
        <v>300</v>
      </c>
      <c r="H705" s="62">
        <v>300</v>
      </c>
    </row>
    <row r="706" spans="1:8" ht="31.5" x14ac:dyDescent="0.25">
      <c r="A706" s="69" t="s">
        <v>822</v>
      </c>
      <c r="B706" s="28"/>
      <c r="C706" s="100" t="s">
        <v>28</v>
      </c>
      <c r="D706" s="100" t="s">
        <v>51</v>
      </c>
      <c r="E706" s="19" t="s">
        <v>491</v>
      </c>
      <c r="F706" s="19"/>
      <c r="G706" s="62">
        <f t="shared" ref="G706:H708" si="112">G707</f>
        <v>548</v>
      </c>
      <c r="H706" s="62">
        <f t="shared" si="112"/>
        <v>547.9</v>
      </c>
    </row>
    <row r="707" spans="1:8" ht="31.5" x14ac:dyDescent="0.25">
      <c r="A707" s="69" t="s">
        <v>66</v>
      </c>
      <c r="B707" s="28"/>
      <c r="C707" s="100" t="s">
        <v>28</v>
      </c>
      <c r="D707" s="100" t="s">
        <v>51</v>
      </c>
      <c r="E707" s="19" t="s">
        <v>492</v>
      </c>
      <c r="F707" s="19"/>
      <c r="G707" s="62">
        <f t="shared" si="112"/>
        <v>548</v>
      </c>
      <c r="H707" s="62">
        <f t="shared" si="112"/>
        <v>547.9</v>
      </c>
    </row>
    <row r="708" spans="1:8" x14ac:dyDescent="0.25">
      <c r="A708" s="69" t="s">
        <v>34</v>
      </c>
      <c r="B708" s="28"/>
      <c r="C708" s="100" t="s">
        <v>28</v>
      </c>
      <c r="D708" s="100" t="s">
        <v>51</v>
      </c>
      <c r="E708" s="19" t="s">
        <v>493</v>
      </c>
      <c r="F708" s="19"/>
      <c r="G708" s="62">
        <f t="shared" si="112"/>
        <v>548</v>
      </c>
      <c r="H708" s="62">
        <f t="shared" si="112"/>
        <v>547.9</v>
      </c>
    </row>
    <row r="709" spans="1:8" ht="31.5" x14ac:dyDescent="0.25">
      <c r="A709" s="69" t="s">
        <v>222</v>
      </c>
      <c r="B709" s="28"/>
      <c r="C709" s="100" t="s">
        <v>28</v>
      </c>
      <c r="D709" s="100" t="s">
        <v>51</v>
      </c>
      <c r="E709" s="19" t="s">
        <v>493</v>
      </c>
      <c r="F709" s="19">
        <v>600</v>
      </c>
      <c r="G709" s="62">
        <v>548</v>
      </c>
      <c r="H709" s="62">
        <v>547.9</v>
      </c>
    </row>
    <row r="710" spans="1:8" x14ac:dyDescent="0.25">
      <c r="A710" s="69" t="s">
        <v>181</v>
      </c>
      <c r="B710" s="70"/>
      <c r="C710" s="100" t="s">
        <v>28</v>
      </c>
      <c r="D710" s="100" t="s">
        <v>12</v>
      </c>
      <c r="E710" s="19"/>
      <c r="F710" s="19"/>
      <c r="G710" s="62">
        <f>G711+G731+G737</f>
        <v>258655.7</v>
      </c>
      <c r="H710" s="62">
        <f t="shared" ref="H710" si="113">H711+H731+H737</f>
        <v>261698.3</v>
      </c>
    </row>
    <row r="711" spans="1:8" ht="36.75" customHeight="1" x14ac:dyDescent="0.25">
      <c r="A711" s="69" t="s">
        <v>489</v>
      </c>
      <c r="B711" s="70"/>
      <c r="C711" s="100" t="s">
        <v>28</v>
      </c>
      <c r="D711" s="100" t="s">
        <v>12</v>
      </c>
      <c r="E711" s="100" t="s">
        <v>355</v>
      </c>
      <c r="F711" s="19"/>
      <c r="G711" s="62">
        <f>G712</f>
        <v>252276.7</v>
      </c>
      <c r="H711" s="62">
        <f>H712</f>
        <v>250523.3</v>
      </c>
    </row>
    <row r="712" spans="1:8" x14ac:dyDescent="0.25">
      <c r="A712" s="69" t="s">
        <v>363</v>
      </c>
      <c r="B712" s="70"/>
      <c r="C712" s="100" t="s">
        <v>28</v>
      </c>
      <c r="D712" s="100" t="s">
        <v>12</v>
      </c>
      <c r="E712" s="100" t="s">
        <v>356</v>
      </c>
      <c r="F712" s="19"/>
      <c r="G712" s="62">
        <f>SUM(G713+G721+G727+G718+G724)</f>
        <v>252276.7</v>
      </c>
      <c r="H712" s="62">
        <f>SUM(H713+H721+H727+H718+H724)</f>
        <v>250523.3</v>
      </c>
    </row>
    <row r="713" spans="1:8" ht="47.25" x14ac:dyDescent="0.25">
      <c r="A713" s="69" t="s">
        <v>380</v>
      </c>
      <c r="B713" s="70"/>
      <c r="C713" s="100" t="s">
        <v>28</v>
      </c>
      <c r="D713" s="100" t="s">
        <v>12</v>
      </c>
      <c r="E713" s="19" t="s">
        <v>561</v>
      </c>
      <c r="F713" s="19"/>
      <c r="G713" s="62">
        <f>G714+G715+G717+G716</f>
        <v>80425.100000000006</v>
      </c>
      <c r="H713" s="62">
        <f>H714+H715+H717+H716</f>
        <v>80046.5</v>
      </c>
    </row>
    <row r="714" spans="1:8" ht="47.25" x14ac:dyDescent="0.25">
      <c r="A714" s="69" t="s">
        <v>48</v>
      </c>
      <c r="B714" s="70"/>
      <c r="C714" s="100" t="s">
        <v>28</v>
      </c>
      <c r="D714" s="100" t="s">
        <v>12</v>
      </c>
      <c r="E714" s="19" t="s">
        <v>561</v>
      </c>
      <c r="F714" s="19">
        <v>100</v>
      </c>
      <c r="G714" s="62">
        <v>55792</v>
      </c>
      <c r="H714" s="62">
        <v>55792</v>
      </c>
    </row>
    <row r="715" spans="1:8" ht="31.5" x14ac:dyDescent="0.25">
      <c r="A715" s="69" t="s">
        <v>49</v>
      </c>
      <c r="B715" s="70"/>
      <c r="C715" s="100" t="s">
        <v>28</v>
      </c>
      <c r="D715" s="100" t="s">
        <v>12</v>
      </c>
      <c r="E715" s="19" t="s">
        <v>561</v>
      </c>
      <c r="F715" s="19">
        <v>200</v>
      </c>
      <c r="G715" s="62">
        <v>23878</v>
      </c>
      <c r="H715" s="62">
        <v>23502.3</v>
      </c>
    </row>
    <row r="716" spans="1:8" x14ac:dyDescent="0.25">
      <c r="A716" s="69" t="s">
        <v>39</v>
      </c>
      <c r="B716" s="70"/>
      <c r="C716" s="100" t="s">
        <v>28</v>
      </c>
      <c r="D716" s="100" t="s">
        <v>12</v>
      </c>
      <c r="E716" s="19" t="s">
        <v>561</v>
      </c>
      <c r="F716" s="19">
        <v>300</v>
      </c>
      <c r="G716" s="62">
        <v>94.3</v>
      </c>
      <c r="H716" s="62">
        <v>94.3</v>
      </c>
    </row>
    <row r="717" spans="1:8" ht="12.75" customHeight="1" x14ac:dyDescent="0.25">
      <c r="A717" s="69" t="s">
        <v>19</v>
      </c>
      <c r="B717" s="70"/>
      <c r="C717" s="100" t="s">
        <v>28</v>
      </c>
      <c r="D717" s="100" t="s">
        <v>12</v>
      </c>
      <c r="E717" s="19" t="s">
        <v>561</v>
      </c>
      <c r="F717" s="19">
        <v>800</v>
      </c>
      <c r="G717" s="62">
        <v>660.8</v>
      </c>
      <c r="H717" s="62">
        <v>657.9</v>
      </c>
    </row>
    <row r="718" spans="1:8" ht="94.5" x14ac:dyDescent="0.25">
      <c r="A718" s="69" t="s">
        <v>383</v>
      </c>
      <c r="B718" s="70"/>
      <c r="C718" s="100" t="s">
        <v>28</v>
      </c>
      <c r="D718" s="100" t="s">
        <v>12</v>
      </c>
      <c r="E718" s="19" t="s">
        <v>562</v>
      </c>
      <c r="F718" s="19"/>
      <c r="G718" s="62">
        <f>G719+G720</f>
        <v>90119.8</v>
      </c>
      <c r="H718" s="62">
        <f>H719+H720</f>
        <v>88745.9</v>
      </c>
    </row>
    <row r="719" spans="1:8" ht="31.5" x14ac:dyDescent="0.25">
      <c r="A719" s="69" t="s">
        <v>49</v>
      </c>
      <c r="B719" s="70"/>
      <c r="C719" s="100" t="s">
        <v>28</v>
      </c>
      <c r="D719" s="100" t="s">
        <v>12</v>
      </c>
      <c r="E719" s="19" t="s">
        <v>562</v>
      </c>
      <c r="F719" s="19">
        <v>200</v>
      </c>
      <c r="G719" s="62">
        <v>1329.3</v>
      </c>
      <c r="H719" s="62">
        <v>1321</v>
      </c>
    </row>
    <row r="720" spans="1:8" x14ac:dyDescent="0.25">
      <c r="A720" s="69" t="s">
        <v>39</v>
      </c>
      <c r="B720" s="70"/>
      <c r="C720" s="100" t="s">
        <v>28</v>
      </c>
      <c r="D720" s="100" t="s">
        <v>12</v>
      </c>
      <c r="E720" s="19" t="s">
        <v>562</v>
      </c>
      <c r="F720" s="19">
        <v>300</v>
      </c>
      <c r="G720" s="62">
        <v>88790.5</v>
      </c>
      <c r="H720" s="62">
        <v>87424.9</v>
      </c>
    </row>
    <row r="721" spans="1:8" ht="31.5" x14ac:dyDescent="0.25">
      <c r="A721" s="69" t="s">
        <v>381</v>
      </c>
      <c r="B721" s="70"/>
      <c r="C721" s="100" t="s">
        <v>28</v>
      </c>
      <c r="D721" s="100" t="s">
        <v>12</v>
      </c>
      <c r="E721" s="19" t="s">
        <v>563</v>
      </c>
      <c r="F721" s="19"/>
      <c r="G721" s="62">
        <f>G722+G723</f>
        <v>55225.599999999999</v>
      </c>
      <c r="H721" s="62">
        <f>H722+H723</f>
        <v>55225.599999999999</v>
      </c>
    </row>
    <row r="722" spans="1:8" ht="31.5" x14ac:dyDescent="0.25">
      <c r="A722" s="69" t="s">
        <v>49</v>
      </c>
      <c r="B722" s="70"/>
      <c r="C722" s="100" t="s">
        <v>28</v>
      </c>
      <c r="D722" s="100" t="s">
        <v>12</v>
      </c>
      <c r="E722" s="19" t="s">
        <v>563</v>
      </c>
      <c r="F722" s="19">
        <v>200</v>
      </c>
      <c r="G722" s="62">
        <v>830.2</v>
      </c>
      <c r="H722" s="62">
        <v>830.2</v>
      </c>
    </row>
    <row r="723" spans="1:8" x14ac:dyDescent="0.25">
      <c r="A723" s="69" t="s">
        <v>39</v>
      </c>
      <c r="B723" s="70"/>
      <c r="C723" s="100" t="s">
        <v>28</v>
      </c>
      <c r="D723" s="100" t="s">
        <v>12</v>
      </c>
      <c r="E723" s="19" t="s">
        <v>563</v>
      </c>
      <c r="F723" s="19">
        <v>300</v>
      </c>
      <c r="G723" s="62">
        <v>54395.4</v>
      </c>
      <c r="H723" s="62">
        <v>54395.4</v>
      </c>
    </row>
    <row r="724" spans="1:8" ht="63" x14ac:dyDescent="0.25">
      <c r="A724" s="69" t="s">
        <v>384</v>
      </c>
      <c r="B724" s="70"/>
      <c r="C724" s="100" t="s">
        <v>28</v>
      </c>
      <c r="D724" s="100" t="s">
        <v>12</v>
      </c>
      <c r="E724" s="19" t="s">
        <v>564</v>
      </c>
      <c r="F724" s="19"/>
      <c r="G724" s="62">
        <f>G725+G726</f>
        <v>22412.800000000003</v>
      </c>
      <c r="H724" s="62">
        <f>H725+H726</f>
        <v>22412.800000000003</v>
      </c>
    </row>
    <row r="725" spans="1:8" ht="31.5" x14ac:dyDescent="0.25">
      <c r="A725" s="69" t="s">
        <v>49</v>
      </c>
      <c r="B725" s="70"/>
      <c r="C725" s="100" t="s">
        <v>28</v>
      </c>
      <c r="D725" s="100" t="s">
        <v>12</v>
      </c>
      <c r="E725" s="19" t="s">
        <v>564</v>
      </c>
      <c r="F725" s="19">
        <v>200</v>
      </c>
      <c r="G725" s="62">
        <v>332.9</v>
      </c>
      <c r="H725" s="62">
        <v>332.9</v>
      </c>
    </row>
    <row r="726" spans="1:8" x14ac:dyDescent="0.25">
      <c r="A726" s="69" t="s">
        <v>39</v>
      </c>
      <c r="B726" s="70"/>
      <c r="C726" s="100" t="s">
        <v>28</v>
      </c>
      <c r="D726" s="100" t="s">
        <v>12</v>
      </c>
      <c r="E726" s="19" t="s">
        <v>564</v>
      </c>
      <c r="F726" s="19">
        <v>300</v>
      </c>
      <c r="G726" s="62">
        <v>22079.9</v>
      </c>
      <c r="H726" s="62">
        <v>22079.9</v>
      </c>
    </row>
    <row r="727" spans="1:8" x14ac:dyDescent="0.25">
      <c r="A727" s="69" t="s">
        <v>878</v>
      </c>
      <c r="B727" s="70"/>
      <c r="C727" s="100" t="s">
        <v>28</v>
      </c>
      <c r="D727" s="100" t="s">
        <v>12</v>
      </c>
      <c r="E727" s="19" t="s">
        <v>570</v>
      </c>
      <c r="F727" s="19"/>
      <c r="G727" s="62">
        <f>SUM(G728)</f>
        <v>4093.4</v>
      </c>
      <c r="H727" s="62">
        <f>SUM(H728)</f>
        <v>4092.5</v>
      </c>
    </row>
    <row r="728" spans="1:8" ht="47.25" x14ac:dyDescent="0.25">
      <c r="A728" s="69" t="s">
        <v>382</v>
      </c>
      <c r="B728" s="70"/>
      <c r="C728" s="100" t="s">
        <v>28</v>
      </c>
      <c r="D728" s="100" t="s">
        <v>12</v>
      </c>
      <c r="E728" s="19" t="s">
        <v>571</v>
      </c>
      <c r="F728" s="19"/>
      <c r="G728" s="62">
        <f>SUM(G729:G730)</f>
        <v>4093.4</v>
      </c>
      <c r="H728" s="62">
        <f>SUM(H729:H730)</f>
        <v>4092.5</v>
      </c>
    </row>
    <row r="729" spans="1:8" ht="31.5" x14ac:dyDescent="0.25">
      <c r="A729" s="69" t="s">
        <v>49</v>
      </c>
      <c r="B729" s="70"/>
      <c r="C729" s="100" t="s">
        <v>28</v>
      </c>
      <c r="D729" s="100" t="s">
        <v>12</v>
      </c>
      <c r="E729" s="19" t="s">
        <v>571</v>
      </c>
      <c r="F729" s="19">
        <v>200</v>
      </c>
      <c r="G729" s="62">
        <v>59.5</v>
      </c>
      <c r="H729" s="62">
        <v>59.5</v>
      </c>
    </row>
    <row r="730" spans="1:8" x14ac:dyDescent="0.25">
      <c r="A730" s="69" t="s">
        <v>39</v>
      </c>
      <c r="B730" s="70"/>
      <c r="C730" s="100" t="s">
        <v>28</v>
      </c>
      <c r="D730" s="100" t="s">
        <v>12</v>
      </c>
      <c r="E730" s="19" t="s">
        <v>571</v>
      </c>
      <c r="F730" s="19">
        <v>300</v>
      </c>
      <c r="G730" s="62">
        <v>4033.9</v>
      </c>
      <c r="H730" s="62">
        <v>4033</v>
      </c>
    </row>
    <row r="731" spans="1:8" ht="31.5" hidden="1" x14ac:dyDescent="0.25">
      <c r="A731" s="69" t="s">
        <v>638</v>
      </c>
      <c r="B731" s="70"/>
      <c r="C731" s="100" t="s">
        <v>28</v>
      </c>
      <c r="D731" s="100" t="s">
        <v>12</v>
      </c>
      <c r="E731" s="19" t="s">
        <v>15</v>
      </c>
      <c r="F731" s="19"/>
      <c r="G731" s="62">
        <f>SUM(G732)</f>
        <v>0</v>
      </c>
      <c r="H731" s="62">
        <f>SUM(H732)</f>
        <v>0</v>
      </c>
    </row>
    <row r="732" spans="1:8" ht="31.5" hidden="1" x14ac:dyDescent="0.25">
      <c r="A732" s="69" t="s">
        <v>79</v>
      </c>
      <c r="B732" s="27"/>
      <c r="C732" s="100" t="s">
        <v>28</v>
      </c>
      <c r="D732" s="100" t="s">
        <v>12</v>
      </c>
      <c r="E732" s="19" t="s">
        <v>16</v>
      </c>
      <c r="F732" s="19"/>
      <c r="G732" s="62">
        <f t="shared" ref="G732:H733" si="114">G733</f>
        <v>0</v>
      </c>
      <c r="H732" s="62">
        <f t="shared" si="114"/>
        <v>0</v>
      </c>
    </row>
    <row r="733" spans="1:8" ht="31.5" hidden="1" x14ac:dyDescent="0.25">
      <c r="A733" s="69" t="s">
        <v>42</v>
      </c>
      <c r="B733" s="27"/>
      <c r="C733" s="100" t="s">
        <v>28</v>
      </c>
      <c r="D733" s="100" t="s">
        <v>12</v>
      </c>
      <c r="E733" s="19" t="s">
        <v>43</v>
      </c>
      <c r="F733" s="19"/>
      <c r="G733" s="62">
        <f t="shared" si="114"/>
        <v>0</v>
      </c>
      <c r="H733" s="62">
        <f t="shared" si="114"/>
        <v>0</v>
      </c>
    </row>
    <row r="734" spans="1:8" hidden="1" x14ac:dyDescent="0.25">
      <c r="A734" s="69" t="s">
        <v>589</v>
      </c>
      <c r="B734" s="27"/>
      <c r="C734" s="100" t="s">
        <v>28</v>
      </c>
      <c r="D734" s="100" t="s">
        <v>12</v>
      </c>
      <c r="E734" s="19" t="s">
        <v>588</v>
      </c>
      <c r="F734" s="19"/>
      <c r="G734" s="62">
        <f t="shared" ref="G734:H735" si="115">SUM(G735)</f>
        <v>0</v>
      </c>
      <c r="H734" s="62">
        <f t="shared" si="115"/>
        <v>0</v>
      </c>
    </row>
    <row r="735" spans="1:8" ht="47.25" hidden="1" x14ac:dyDescent="0.25">
      <c r="A735" s="69" t="s">
        <v>597</v>
      </c>
      <c r="B735" s="27"/>
      <c r="C735" s="100" t="s">
        <v>28</v>
      </c>
      <c r="D735" s="100" t="s">
        <v>12</v>
      </c>
      <c r="E735" s="19" t="s">
        <v>596</v>
      </c>
      <c r="F735" s="19"/>
      <c r="G735" s="62">
        <f t="shared" si="115"/>
        <v>0</v>
      </c>
      <c r="H735" s="62">
        <f t="shared" si="115"/>
        <v>0</v>
      </c>
    </row>
    <row r="736" spans="1:8" ht="31.5" hidden="1" x14ac:dyDescent="0.25">
      <c r="A736" s="69" t="s">
        <v>49</v>
      </c>
      <c r="B736" s="27"/>
      <c r="C736" s="100" t="s">
        <v>28</v>
      </c>
      <c r="D736" s="100" t="s">
        <v>12</v>
      </c>
      <c r="E736" s="19" t="s">
        <v>596</v>
      </c>
      <c r="F736" s="19">
        <v>200</v>
      </c>
      <c r="G736" s="62"/>
      <c r="H736" s="62"/>
    </row>
    <row r="737" spans="1:8" x14ac:dyDescent="0.25">
      <c r="A737" s="69" t="s">
        <v>524</v>
      </c>
      <c r="B737" s="27"/>
      <c r="C737" s="100" t="s">
        <v>28</v>
      </c>
      <c r="D737" s="100" t="s">
        <v>12</v>
      </c>
      <c r="E737" s="19" t="s">
        <v>188</v>
      </c>
      <c r="F737" s="19"/>
      <c r="G737" s="62">
        <f>SUM(G738+G740)+G742</f>
        <v>6378.9999999999991</v>
      </c>
      <c r="H737" s="62">
        <f t="shared" ref="H737" si="116">SUM(H738+H740)+H742</f>
        <v>11175</v>
      </c>
    </row>
    <row r="738" spans="1:8" ht="47.25" x14ac:dyDescent="0.25">
      <c r="A738" s="69" t="s">
        <v>893</v>
      </c>
      <c r="B738" s="27"/>
      <c r="C738" s="100" t="s">
        <v>28</v>
      </c>
      <c r="D738" s="100" t="s">
        <v>12</v>
      </c>
      <c r="E738" s="19" t="s">
        <v>896</v>
      </c>
      <c r="F738" s="19"/>
      <c r="G738" s="62">
        <f>SUM(G739)</f>
        <v>1590.1</v>
      </c>
      <c r="H738" s="62">
        <f t="shared" ref="H738" si="117">SUM(H739)</f>
        <v>1590.1</v>
      </c>
    </row>
    <row r="739" spans="1:8" ht="47.25" x14ac:dyDescent="0.25">
      <c r="A739" s="69" t="s">
        <v>48</v>
      </c>
      <c r="B739" s="27"/>
      <c r="C739" s="100" t="s">
        <v>28</v>
      </c>
      <c r="D739" s="100" t="s">
        <v>12</v>
      </c>
      <c r="E739" s="19" t="s">
        <v>896</v>
      </c>
      <c r="F739" s="19">
        <v>100</v>
      </c>
      <c r="G739" s="62">
        <v>1590.1</v>
      </c>
      <c r="H739" s="62">
        <v>1590.1</v>
      </c>
    </row>
    <row r="740" spans="1:8" ht="78.75" x14ac:dyDescent="0.25">
      <c r="A740" s="69" t="s">
        <v>940</v>
      </c>
      <c r="B740" s="27"/>
      <c r="C740" s="100" t="s">
        <v>28</v>
      </c>
      <c r="D740" s="100" t="s">
        <v>12</v>
      </c>
      <c r="E740" s="19" t="s">
        <v>897</v>
      </c>
      <c r="F740" s="19"/>
      <c r="G740" s="62">
        <f>SUM(G741)</f>
        <v>2785.2</v>
      </c>
      <c r="H740" s="62">
        <f t="shared" ref="H740" si="118">SUM(H741)</f>
        <v>2785.2</v>
      </c>
    </row>
    <row r="741" spans="1:8" ht="47.25" x14ac:dyDescent="0.25">
      <c r="A741" s="69" t="s">
        <v>48</v>
      </c>
      <c r="B741" s="27"/>
      <c r="C741" s="100" t="s">
        <v>28</v>
      </c>
      <c r="D741" s="100" t="s">
        <v>12</v>
      </c>
      <c r="E741" s="19" t="s">
        <v>897</v>
      </c>
      <c r="F741" s="19">
        <v>100</v>
      </c>
      <c r="G741" s="62">
        <v>2785.2</v>
      </c>
      <c r="H741" s="62">
        <v>2785.2</v>
      </c>
    </row>
    <row r="742" spans="1:8" ht="31.5" x14ac:dyDescent="0.25">
      <c r="A742" s="69" t="s">
        <v>42</v>
      </c>
      <c r="B742" s="27"/>
      <c r="C742" s="100" t="s">
        <v>28</v>
      </c>
      <c r="D742" s="100" t="s">
        <v>12</v>
      </c>
      <c r="E742" s="19" t="s">
        <v>448</v>
      </c>
      <c r="F742" s="19"/>
      <c r="G742" s="62">
        <f>SUM(G745)+G743</f>
        <v>2003.7</v>
      </c>
      <c r="H742" s="62">
        <f>SUM(H745)+H743</f>
        <v>6799.7</v>
      </c>
    </row>
    <row r="743" spans="1:8" ht="47.25" x14ac:dyDescent="0.25">
      <c r="A743" s="102" t="s">
        <v>893</v>
      </c>
      <c r="B743" s="27"/>
      <c r="C743" s="103" t="s">
        <v>28</v>
      </c>
      <c r="D743" s="103" t="s">
        <v>12</v>
      </c>
      <c r="E743" s="19" t="s">
        <v>973</v>
      </c>
      <c r="F743" s="19"/>
      <c r="G743" s="62"/>
      <c r="H743" s="62">
        <f>SUM(H744)</f>
        <v>1959.5</v>
      </c>
    </row>
    <row r="744" spans="1:8" ht="47.25" x14ac:dyDescent="0.25">
      <c r="A744" s="102" t="s">
        <v>48</v>
      </c>
      <c r="B744" s="27"/>
      <c r="C744" s="103" t="s">
        <v>28</v>
      </c>
      <c r="D744" s="103" t="s">
        <v>12</v>
      </c>
      <c r="E744" s="19" t="s">
        <v>973</v>
      </c>
      <c r="F744" s="19">
        <v>100</v>
      </c>
      <c r="G744" s="62"/>
      <c r="H744" s="62">
        <v>1959.5</v>
      </c>
    </row>
    <row r="745" spans="1:8" ht="78.75" x14ac:dyDescent="0.25">
      <c r="A745" s="69" t="s">
        <v>895</v>
      </c>
      <c r="B745" s="27"/>
      <c r="C745" s="100" t="s">
        <v>28</v>
      </c>
      <c r="D745" s="100" t="s">
        <v>12</v>
      </c>
      <c r="E745" s="19" t="s">
        <v>894</v>
      </c>
      <c r="F745" s="19"/>
      <c r="G745" s="62">
        <f>SUM(G746)</f>
        <v>2003.7</v>
      </c>
      <c r="H745" s="62">
        <f t="shared" ref="H745" si="119">SUM(H746)</f>
        <v>4840.2</v>
      </c>
    </row>
    <row r="746" spans="1:8" ht="47.25" x14ac:dyDescent="0.25">
      <c r="A746" s="69" t="s">
        <v>48</v>
      </c>
      <c r="B746" s="27"/>
      <c r="C746" s="100" t="s">
        <v>28</v>
      </c>
      <c r="D746" s="100" t="s">
        <v>12</v>
      </c>
      <c r="E746" s="19" t="s">
        <v>894</v>
      </c>
      <c r="F746" s="19">
        <v>100</v>
      </c>
      <c r="G746" s="62">
        <v>2003.7</v>
      </c>
      <c r="H746" s="62">
        <v>4840.2</v>
      </c>
    </row>
    <row r="747" spans="1:8" x14ac:dyDescent="0.25">
      <c r="A747" s="69" t="s">
        <v>74</v>
      </c>
      <c r="B747" s="70"/>
      <c r="C747" s="100" t="s">
        <v>28</v>
      </c>
      <c r="D747" s="100" t="s">
        <v>75</v>
      </c>
      <c r="E747" s="19"/>
      <c r="F747" s="19"/>
      <c r="G747" s="62">
        <f>G763+G748</f>
        <v>41551.1</v>
      </c>
      <c r="H747" s="62">
        <f>H763+H748</f>
        <v>41476.899999999994</v>
      </c>
    </row>
    <row r="748" spans="1:8" ht="31.5" x14ac:dyDescent="0.25">
      <c r="A748" s="69" t="s">
        <v>489</v>
      </c>
      <c r="B748" s="70"/>
      <c r="C748" s="100" t="s">
        <v>28</v>
      </c>
      <c r="D748" s="100" t="s">
        <v>75</v>
      </c>
      <c r="E748" s="100" t="s">
        <v>355</v>
      </c>
      <c r="F748" s="19"/>
      <c r="G748" s="62">
        <f>G749+G753+G758</f>
        <v>34414.199999999997</v>
      </c>
      <c r="H748" s="62">
        <f>H749+H753+H758</f>
        <v>34414.199999999997</v>
      </c>
    </row>
    <row r="749" spans="1:8" x14ac:dyDescent="0.25">
      <c r="A749" s="69" t="s">
        <v>363</v>
      </c>
      <c r="B749" s="70"/>
      <c r="C749" s="100" t="s">
        <v>28</v>
      </c>
      <c r="D749" s="100" t="s">
        <v>75</v>
      </c>
      <c r="E749" s="100" t="s">
        <v>356</v>
      </c>
      <c r="F749" s="19"/>
      <c r="G749" s="62">
        <f>SUM(G750)</f>
        <v>7077.8</v>
      </c>
      <c r="H749" s="62">
        <f>SUM(H750)</f>
        <v>7077.8</v>
      </c>
    </row>
    <row r="750" spans="1:8" x14ac:dyDescent="0.25">
      <c r="A750" s="69" t="s">
        <v>385</v>
      </c>
      <c r="B750" s="70"/>
      <c r="C750" s="100" t="s">
        <v>28</v>
      </c>
      <c r="D750" s="100" t="s">
        <v>75</v>
      </c>
      <c r="E750" s="19" t="s">
        <v>565</v>
      </c>
      <c r="F750" s="19"/>
      <c r="G750" s="62">
        <f>G751+G752</f>
        <v>7077.8</v>
      </c>
      <c r="H750" s="62">
        <f>H751+H752</f>
        <v>7077.8</v>
      </c>
    </row>
    <row r="751" spans="1:8" ht="47.25" x14ac:dyDescent="0.25">
      <c r="A751" s="69" t="s">
        <v>48</v>
      </c>
      <c r="B751" s="70"/>
      <c r="C751" s="100" t="s">
        <v>28</v>
      </c>
      <c r="D751" s="100" t="s">
        <v>75</v>
      </c>
      <c r="E751" s="19" t="s">
        <v>565</v>
      </c>
      <c r="F751" s="19">
        <v>100</v>
      </c>
      <c r="G751" s="62">
        <v>7077.8</v>
      </c>
      <c r="H751" s="62">
        <v>7077.8</v>
      </c>
    </row>
    <row r="752" spans="1:8" ht="31.5" x14ac:dyDescent="0.25">
      <c r="A752" s="69" t="s">
        <v>49</v>
      </c>
      <c r="B752" s="70"/>
      <c r="C752" s="100" t="s">
        <v>28</v>
      </c>
      <c r="D752" s="100" t="s">
        <v>75</v>
      </c>
      <c r="E752" s="19" t="s">
        <v>565</v>
      </c>
      <c r="F752" s="19">
        <v>200</v>
      </c>
      <c r="G752" s="62"/>
      <c r="H752" s="62"/>
    </row>
    <row r="753" spans="1:8" ht="31.5" x14ac:dyDescent="0.25">
      <c r="A753" s="69" t="s">
        <v>365</v>
      </c>
      <c r="B753" s="70"/>
      <c r="C753" s="100" t="s">
        <v>28</v>
      </c>
      <c r="D753" s="100" t="s">
        <v>75</v>
      </c>
      <c r="E753" s="19" t="s">
        <v>366</v>
      </c>
      <c r="F753" s="19"/>
      <c r="G753" s="62">
        <f t="shared" ref="G753:H754" si="120">SUM(G754)</f>
        <v>5365.4</v>
      </c>
      <c r="H753" s="62">
        <f t="shared" si="120"/>
        <v>5365.4</v>
      </c>
    </row>
    <row r="754" spans="1:8" ht="47.25" x14ac:dyDescent="0.25">
      <c r="A754" s="69" t="s">
        <v>568</v>
      </c>
      <c r="B754" s="70"/>
      <c r="C754" s="100" t="s">
        <v>28</v>
      </c>
      <c r="D754" s="100" t="s">
        <v>75</v>
      </c>
      <c r="E754" s="19" t="s">
        <v>567</v>
      </c>
      <c r="F754" s="19"/>
      <c r="G754" s="62">
        <f t="shared" si="120"/>
        <v>5365.4</v>
      </c>
      <c r="H754" s="62">
        <f t="shared" si="120"/>
        <v>5365.4</v>
      </c>
    </row>
    <row r="755" spans="1:8" ht="31.5" x14ac:dyDescent="0.25">
      <c r="A755" s="69" t="s">
        <v>386</v>
      </c>
      <c r="B755" s="70"/>
      <c r="C755" s="100" t="s">
        <v>28</v>
      </c>
      <c r="D755" s="100" t="s">
        <v>75</v>
      </c>
      <c r="E755" s="19" t="s">
        <v>566</v>
      </c>
      <c r="F755" s="19"/>
      <c r="G755" s="62">
        <f>G756+G757</f>
        <v>5365.4</v>
      </c>
      <c r="H755" s="62">
        <f>H756+H757</f>
        <v>5365.4</v>
      </c>
    </row>
    <row r="756" spans="1:8" ht="47.25" x14ac:dyDescent="0.25">
      <c r="A756" s="69" t="s">
        <v>48</v>
      </c>
      <c r="B756" s="70"/>
      <c r="C756" s="100" t="s">
        <v>28</v>
      </c>
      <c r="D756" s="100" t="s">
        <v>75</v>
      </c>
      <c r="E756" s="19" t="s">
        <v>566</v>
      </c>
      <c r="F756" s="19">
        <v>100</v>
      </c>
      <c r="G756" s="62">
        <v>5358.5</v>
      </c>
      <c r="H756" s="62">
        <v>5358.5</v>
      </c>
    </row>
    <row r="757" spans="1:8" ht="31.5" x14ac:dyDescent="0.25">
      <c r="A757" s="69" t="s">
        <v>49</v>
      </c>
      <c r="B757" s="70"/>
      <c r="C757" s="100" t="s">
        <v>28</v>
      </c>
      <c r="D757" s="100" t="s">
        <v>75</v>
      </c>
      <c r="E757" s="19" t="s">
        <v>566</v>
      </c>
      <c r="F757" s="19">
        <v>200</v>
      </c>
      <c r="G757" s="62">
        <v>6.9</v>
      </c>
      <c r="H757" s="62">
        <v>6.9</v>
      </c>
    </row>
    <row r="758" spans="1:8" ht="31.5" x14ac:dyDescent="0.25">
      <c r="A758" s="69" t="s">
        <v>360</v>
      </c>
      <c r="B758" s="70"/>
      <c r="C758" s="100" t="s">
        <v>28</v>
      </c>
      <c r="D758" s="100" t="s">
        <v>75</v>
      </c>
      <c r="E758" s="100" t="s">
        <v>361</v>
      </c>
      <c r="F758" s="19"/>
      <c r="G758" s="62">
        <f>SUM(G759)</f>
        <v>21971</v>
      </c>
      <c r="H758" s="62">
        <f>SUM(H759)</f>
        <v>21971</v>
      </c>
    </row>
    <row r="759" spans="1:8" ht="31.5" x14ac:dyDescent="0.25">
      <c r="A759" s="69" t="s">
        <v>388</v>
      </c>
      <c r="B759" s="70"/>
      <c r="C759" s="100" t="s">
        <v>28</v>
      </c>
      <c r="D759" s="100" t="s">
        <v>75</v>
      </c>
      <c r="E759" s="19" t="s">
        <v>569</v>
      </c>
      <c r="F759" s="19"/>
      <c r="G759" s="62">
        <f>G760+G761+G762</f>
        <v>21971</v>
      </c>
      <c r="H759" s="62">
        <f>H760+H761+H762</f>
        <v>21971</v>
      </c>
    </row>
    <row r="760" spans="1:8" ht="47.25" x14ac:dyDescent="0.25">
      <c r="A760" s="69" t="s">
        <v>48</v>
      </c>
      <c r="B760" s="70"/>
      <c r="C760" s="100" t="s">
        <v>28</v>
      </c>
      <c r="D760" s="100" t="s">
        <v>75</v>
      </c>
      <c r="E760" s="19" t="s">
        <v>569</v>
      </c>
      <c r="F760" s="19">
        <v>100</v>
      </c>
      <c r="G760" s="62">
        <v>21971</v>
      </c>
      <c r="H760" s="62">
        <v>21971</v>
      </c>
    </row>
    <row r="761" spans="1:8" ht="31.5" hidden="1" x14ac:dyDescent="0.25">
      <c r="A761" s="69" t="s">
        <v>49</v>
      </c>
      <c r="B761" s="70"/>
      <c r="C761" s="100" t="s">
        <v>28</v>
      </c>
      <c r="D761" s="100" t="s">
        <v>75</v>
      </c>
      <c r="E761" s="19" t="s">
        <v>389</v>
      </c>
      <c r="F761" s="19">
        <v>200</v>
      </c>
      <c r="G761" s="62"/>
      <c r="H761" s="62"/>
    </row>
    <row r="762" spans="1:8" hidden="1" x14ac:dyDescent="0.25">
      <c r="A762" s="69" t="s">
        <v>19</v>
      </c>
      <c r="B762" s="70"/>
      <c r="C762" s="100" t="s">
        <v>28</v>
      </c>
      <c r="D762" s="100" t="s">
        <v>75</v>
      </c>
      <c r="E762" s="19" t="s">
        <v>389</v>
      </c>
      <c r="F762" s="19">
        <v>800</v>
      </c>
      <c r="G762" s="62"/>
      <c r="H762" s="62"/>
    </row>
    <row r="763" spans="1:8" ht="31.5" x14ac:dyDescent="0.25">
      <c r="A763" s="69" t="s">
        <v>638</v>
      </c>
      <c r="B763" s="70"/>
      <c r="C763" s="100" t="s">
        <v>28</v>
      </c>
      <c r="D763" s="100" t="s">
        <v>75</v>
      </c>
      <c r="E763" s="19" t="s">
        <v>15</v>
      </c>
      <c r="F763" s="19"/>
      <c r="G763" s="62">
        <f>G768+G764</f>
        <v>7136.9</v>
      </c>
      <c r="H763" s="62">
        <f t="shared" ref="H763" si="121">H768+H764</f>
        <v>7062.6999999999989</v>
      </c>
    </row>
    <row r="764" spans="1:8" hidden="1" x14ac:dyDescent="0.25">
      <c r="A764" s="69" t="s">
        <v>81</v>
      </c>
      <c r="B764" s="10"/>
      <c r="C764" s="100" t="s">
        <v>28</v>
      </c>
      <c r="D764" s="100" t="s">
        <v>75</v>
      </c>
      <c r="E764" s="19" t="s">
        <v>65</v>
      </c>
      <c r="F764" s="19"/>
      <c r="G764" s="62"/>
      <c r="H764" s="62">
        <f t="shared" ref="H764:H766" si="122">SUM(H765)</f>
        <v>0</v>
      </c>
    </row>
    <row r="765" spans="1:8" hidden="1" x14ac:dyDescent="0.25">
      <c r="A765" s="69" t="s">
        <v>32</v>
      </c>
      <c r="B765" s="10"/>
      <c r="C765" s="100" t="s">
        <v>28</v>
      </c>
      <c r="D765" s="100" t="s">
        <v>75</v>
      </c>
      <c r="E765" s="19" t="s">
        <v>413</v>
      </c>
      <c r="F765" s="19"/>
      <c r="G765" s="62"/>
      <c r="H765" s="62">
        <f t="shared" si="122"/>
        <v>0</v>
      </c>
    </row>
    <row r="766" spans="1:8" ht="31.5" hidden="1" x14ac:dyDescent="0.25">
      <c r="A766" s="69" t="s">
        <v>713</v>
      </c>
      <c r="B766" s="70"/>
      <c r="C766" s="100" t="s">
        <v>28</v>
      </c>
      <c r="D766" s="100" t="s">
        <v>75</v>
      </c>
      <c r="E766" s="19" t="s">
        <v>712</v>
      </c>
      <c r="F766" s="19"/>
      <c r="G766" s="62"/>
      <c r="H766" s="62">
        <f t="shared" si="122"/>
        <v>0</v>
      </c>
    </row>
    <row r="767" spans="1:8" ht="31.5" hidden="1" x14ac:dyDescent="0.25">
      <c r="A767" s="69" t="s">
        <v>49</v>
      </c>
      <c r="B767" s="70"/>
      <c r="C767" s="100" t="s">
        <v>28</v>
      </c>
      <c r="D767" s="100" t="s">
        <v>75</v>
      </c>
      <c r="E767" s="19" t="s">
        <v>712</v>
      </c>
      <c r="F767" s="19">
        <v>200</v>
      </c>
      <c r="G767" s="62"/>
      <c r="H767" s="62"/>
    </row>
    <row r="768" spans="1:8" ht="31.5" x14ac:dyDescent="0.25">
      <c r="A768" s="69" t="s">
        <v>643</v>
      </c>
      <c r="B768" s="70"/>
      <c r="C768" s="100" t="s">
        <v>28</v>
      </c>
      <c r="D768" s="100" t="s">
        <v>75</v>
      </c>
      <c r="E768" s="19" t="s">
        <v>76</v>
      </c>
      <c r="F768" s="19"/>
      <c r="G768" s="62">
        <f>SUM(G769+G772+G774+G776)+G779</f>
        <v>7136.9</v>
      </c>
      <c r="H768" s="62">
        <f t="shared" ref="H768" si="123">SUM(H769+H772+H774+H776)+H779</f>
        <v>7062.6999999999989</v>
      </c>
    </row>
    <row r="769" spans="1:8" x14ac:dyDescent="0.25">
      <c r="A769" s="69" t="s">
        <v>77</v>
      </c>
      <c r="B769" s="70"/>
      <c r="C769" s="100" t="s">
        <v>28</v>
      </c>
      <c r="D769" s="100" t="s">
        <v>75</v>
      </c>
      <c r="E769" s="19" t="s">
        <v>78</v>
      </c>
      <c r="F769" s="19"/>
      <c r="G769" s="62">
        <f>G770+G771</f>
        <v>4478.7999999999993</v>
      </c>
      <c r="H769" s="62">
        <f>H770+H771</f>
        <v>4478.7999999999993</v>
      </c>
    </row>
    <row r="770" spans="1:8" ht="47.25" x14ac:dyDescent="0.25">
      <c r="A770" s="69" t="s">
        <v>48</v>
      </c>
      <c r="B770" s="70"/>
      <c r="C770" s="100" t="s">
        <v>28</v>
      </c>
      <c r="D770" s="100" t="s">
        <v>75</v>
      </c>
      <c r="E770" s="19" t="s">
        <v>78</v>
      </c>
      <c r="F770" s="19">
        <v>100</v>
      </c>
      <c r="G770" s="62">
        <v>4473.3999999999996</v>
      </c>
      <c r="H770" s="62">
        <v>4473.3999999999996</v>
      </c>
    </row>
    <row r="771" spans="1:8" ht="31.5" x14ac:dyDescent="0.25">
      <c r="A771" s="69" t="s">
        <v>49</v>
      </c>
      <c r="B771" s="70"/>
      <c r="C771" s="100" t="s">
        <v>28</v>
      </c>
      <c r="D771" s="100" t="s">
        <v>75</v>
      </c>
      <c r="E771" s="19" t="s">
        <v>78</v>
      </c>
      <c r="F771" s="19">
        <v>200</v>
      </c>
      <c r="G771" s="62">
        <v>5.4</v>
      </c>
      <c r="H771" s="62">
        <v>5.4</v>
      </c>
    </row>
    <row r="772" spans="1:8" x14ac:dyDescent="0.25">
      <c r="A772" s="69" t="s">
        <v>92</v>
      </c>
      <c r="B772" s="28"/>
      <c r="C772" s="100" t="s">
        <v>28</v>
      </c>
      <c r="D772" s="100" t="s">
        <v>75</v>
      </c>
      <c r="E772" s="19" t="s">
        <v>494</v>
      </c>
      <c r="F772" s="19"/>
      <c r="G772" s="62">
        <f>G773</f>
        <v>508.9</v>
      </c>
      <c r="H772" s="62">
        <f>H773</f>
        <v>508.9</v>
      </c>
    </row>
    <row r="773" spans="1:8" ht="31.5" x14ac:dyDescent="0.25">
      <c r="A773" s="69" t="s">
        <v>49</v>
      </c>
      <c r="B773" s="28"/>
      <c r="C773" s="100" t="s">
        <v>28</v>
      </c>
      <c r="D773" s="100" t="s">
        <v>75</v>
      </c>
      <c r="E773" s="19" t="s">
        <v>494</v>
      </c>
      <c r="F773" s="19">
        <v>200</v>
      </c>
      <c r="G773" s="62">
        <v>508.9</v>
      </c>
      <c r="H773" s="62">
        <v>508.9</v>
      </c>
    </row>
    <row r="774" spans="1:8" ht="31.5" x14ac:dyDescent="0.25">
      <c r="A774" s="69" t="s">
        <v>94</v>
      </c>
      <c r="B774" s="28"/>
      <c r="C774" s="100" t="s">
        <v>28</v>
      </c>
      <c r="D774" s="100" t="s">
        <v>75</v>
      </c>
      <c r="E774" s="19" t="s">
        <v>495</v>
      </c>
      <c r="F774" s="19"/>
      <c r="G774" s="62">
        <f>G775</f>
        <v>1189.0999999999999</v>
      </c>
      <c r="H774" s="62">
        <f>H775</f>
        <v>1146.9000000000001</v>
      </c>
    </row>
    <row r="775" spans="1:8" ht="31.5" x14ac:dyDescent="0.25">
      <c r="A775" s="69" t="s">
        <v>49</v>
      </c>
      <c r="B775" s="28"/>
      <c r="C775" s="100" t="s">
        <v>28</v>
      </c>
      <c r="D775" s="100" t="s">
        <v>75</v>
      </c>
      <c r="E775" s="19" t="s">
        <v>495</v>
      </c>
      <c r="F775" s="19">
        <v>200</v>
      </c>
      <c r="G775" s="62">
        <v>1189.0999999999999</v>
      </c>
      <c r="H775" s="62">
        <v>1146.9000000000001</v>
      </c>
    </row>
    <row r="776" spans="1:8" ht="31.5" x14ac:dyDescent="0.25">
      <c r="A776" s="69" t="s">
        <v>95</v>
      </c>
      <c r="B776" s="28"/>
      <c r="C776" s="100" t="s">
        <v>28</v>
      </c>
      <c r="D776" s="100" t="s">
        <v>75</v>
      </c>
      <c r="E776" s="19" t="s">
        <v>496</v>
      </c>
      <c r="F776" s="19"/>
      <c r="G776" s="62">
        <f>G777+G778</f>
        <v>941</v>
      </c>
      <c r="H776" s="62">
        <f>H777+H778</f>
        <v>909</v>
      </c>
    </row>
    <row r="777" spans="1:8" ht="31.5" x14ac:dyDescent="0.25">
      <c r="A777" s="69" t="s">
        <v>49</v>
      </c>
      <c r="B777" s="28"/>
      <c r="C777" s="100" t="s">
        <v>28</v>
      </c>
      <c r="D777" s="100" t="s">
        <v>75</v>
      </c>
      <c r="E777" s="19" t="s">
        <v>496</v>
      </c>
      <c r="F777" s="19">
        <v>200</v>
      </c>
      <c r="G777" s="62">
        <v>805.1</v>
      </c>
      <c r="H777" s="62">
        <v>745.3</v>
      </c>
    </row>
    <row r="778" spans="1:8" x14ac:dyDescent="0.25">
      <c r="A778" s="69" t="s">
        <v>19</v>
      </c>
      <c r="B778" s="28"/>
      <c r="C778" s="100" t="s">
        <v>28</v>
      </c>
      <c r="D778" s="100" t="s">
        <v>75</v>
      </c>
      <c r="E778" s="19" t="s">
        <v>496</v>
      </c>
      <c r="F778" s="19">
        <v>800</v>
      </c>
      <c r="G778" s="62">
        <v>135.9</v>
      </c>
      <c r="H778" s="62">
        <v>163.69999999999999</v>
      </c>
    </row>
    <row r="779" spans="1:8" ht="31.5" x14ac:dyDescent="0.25">
      <c r="A779" s="69" t="s">
        <v>866</v>
      </c>
      <c r="B779" s="28"/>
      <c r="C779" s="100" t="s">
        <v>28</v>
      </c>
      <c r="D779" s="100" t="s">
        <v>75</v>
      </c>
      <c r="E779" s="19" t="s">
        <v>923</v>
      </c>
      <c r="F779" s="19"/>
      <c r="G779" s="62">
        <f>SUM(G780)</f>
        <v>19.100000000000001</v>
      </c>
      <c r="H779" s="62">
        <f t="shared" ref="H779" si="124">SUM(H780)</f>
        <v>19.100000000000001</v>
      </c>
    </row>
    <row r="780" spans="1:8" ht="47.25" x14ac:dyDescent="0.25">
      <c r="A780" s="69" t="s">
        <v>48</v>
      </c>
      <c r="B780" s="28"/>
      <c r="C780" s="100" t="s">
        <v>28</v>
      </c>
      <c r="D780" s="100" t="s">
        <v>75</v>
      </c>
      <c r="E780" s="19" t="s">
        <v>923</v>
      </c>
      <c r="F780" s="19">
        <v>100</v>
      </c>
      <c r="G780" s="62">
        <v>19.100000000000001</v>
      </c>
      <c r="H780" s="62">
        <v>19.100000000000001</v>
      </c>
    </row>
    <row r="781" spans="1:8" ht="31.5" x14ac:dyDescent="0.25">
      <c r="A781" s="29" t="s">
        <v>515</v>
      </c>
      <c r="B781" s="12" t="s">
        <v>247</v>
      </c>
      <c r="C781" s="13"/>
      <c r="D781" s="13"/>
      <c r="E781" s="13"/>
      <c r="F781" s="13"/>
      <c r="G781" s="16">
        <f>G796+G782+G789</f>
        <v>303679.40000000002</v>
      </c>
      <c r="H781" s="16">
        <f>H796+H782+H789</f>
        <v>293131.49999999994</v>
      </c>
    </row>
    <row r="782" spans="1:8" x14ac:dyDescent="0.25">
      <c r="A782" s="69" t="s">
        <v>109</v>
      </c>
      <c r="B782" s="2"/>
      <c r="C782" s="2" t="s">
        <v>110</v>
      </c>
      <c r="D782" s="2"/>
      <c r="E782" s="2"/>
      <c r="F782" s="2"/>
      <c r="G782" s="14">
        <f t="shared" ref="G782:H787" si="125">SUM(G783)</f>
        <v>295.8</v>
      </c>
      <c r="H782" s="14">
        <f t="shared" si="125"/>
        <v>295.8</v>
      </c>
    </row>
    <row r="783" spans="1:8" x14ac:dyDescent="0.25">
      <c r="A783" s="69" t="s">
        <v>333</v>
      </c>
      <c r="B783" s="2"/>
      <c r="C783" s="2" t="s">
        <v>110</v>
      </c>
      <c r="D783" s="2" t="s">
        <v>110</v>
      </c>
      <c r="E783" s="19"/>
      <c r="F783" s="19"/>
      <c r="G783" s="14">
        <f t="shared" si="125"/>
        <v>295.8</v>
      </c>
      <c r="H783" s="14">
        <f t="shared" si="125"/>
        <v>295.8</v>
      </c>
    </row>
    <row r="784" spans="1:8" ht="31.5" x14ac:dyDescent="0.25">
      <c r="A784" s="69" t="s">
        <v>641</v>
      </c>
      <c r="B784" s="70"/>
      <c r="C784" s="100" t="s">
        <v>110</v>
      </c>
      <c r="D784" s="100" t="s">
        <v>110</v>
      </c>
      <c r="E784" s="19" t="s">
        <v>318</v>
      </c>
      <c r="F784" s="19"/>
      <c r="G784" s="14">
        <f t="shared" si="125"/>
        <v>295.8</v>
      </c>
      <c r="H784" s="14">
        <f t="shared" si="125"/>
        <v>295.8</v>
      </c>
    </row>
    <row r="785" spans="1:8" ht="31.5" x14ac:dyDescent="0.25">
      <c r="A785" s="69" t="s">
        <v>510</v>
      </c>
      <c r="B785" s="2"/>
      <c r="C785" s="2" t="s">
        <v>110</v>
      </c>
      <c r="D785" s="2" t="s">
        <v>110</v>
      </c>
      <c r="E785" s="2" t="s">
        <v>338</v>
      </c>
      <c r="F785" s="2"/>
      <c r="G785" s="14">
        <f t="shared" si="125"/>
        <v>295.8</v>
      </c>
      <c r="H785" s="14">
        <f t="shared" si="125"/>
        <v>295.8</v>
      </c>
    </row>
    <row r="786" spans="1:8" x14ac:dyDescent="0.25">
      <c r="A786" s="69" t="s">
        <v>32</v>
      </c>
      <c r="B786" s="2"/>
      <c r="C786" s="2" t="s">
        <v>110</v>
      </c>
      <c r="D786" s="2" t="s">
        <v>110</v>
      </c>
      <c r="E786" s="2" t="s">
        <v>339</v>
      </c>
      <c r="F786" s="2"/>
      <c r="G786" s="14">
        <f t="shared" si="125"/>
        <v>295.8</v>
      </c>
      <c r="H786" s="14">
        <f t="shared" si="125"/>
        <v>295.8</v>
      </c>
    </row>
    <row r="787" spans="1:8" ht="30.75" customHeight="1" x14ac:dyDescent="0.25">
      <c r="A787" s="69" t="s">
        <v>340</v>
      </c>
      <c r="B787" s="19"/>
      <c r="C787" s="2" t="s">
        <v>110</v>
      </c>
      <c r="D787" s="2" t="s">
        <v>110</v>
      </c>
      <c r="E787" s="2" t="s">
        <v>341</v>
      </c>
      <c r="F787" s="2"/>
      <c r="G787" s="14">
        <f t="shared" si="125"/>
        <v>295.8</v>
      </c>
      <c r="H787" s="14">
        <f t="shared" si="125"/>
        <v>295.8</v>
      </c>
    </row>
    <row r="788" spans="1:8" ht="31.5" x14ac:dyDescent="0.25">
      <c r="A788" s="69" t="s">
        <v>222</v>
      </c>
      <c r="B788" s="2"/>
      <c r="C788" s="2" t="s">
        <v>110</v>
      </c>
      <c r="D788" s="2" t="s">
        <v>110</v>
      </c>
      <c r="E788" s="2" t="s">
        <v>341</v>
      </c>
      <c r="F788" s="10">
        <v>600</v>
      </c>
      <c r="G788" s="14">
        <v>295.8</v>
      </c>
      <c r="H788" s="14">
        <v>295.8</v>
      </c>
    </row>
    <row r="789" spans="1:8" x14ac:dyDescent="0.25">
      <c r="A789" s="69" t="s">
        <v>27</v>
      </c>
      <c r="B789" s="70"/>
      <c r="C789" s="100" t="s">
        <v>28</v>
      </c>
      <c r="D789" s="100" t="s">
        <v>29</v>
      </c>
      <c r="E789" s="19"/>
      <c r="F789" s="19"/>
      <c r="G789" s="62">
        <f t="shared" ref="G789:H794" si="126">SUM(G790)</f>
        <v>300</v>
      </c>
      <c r="H789" s="62">
        <f t="shared" si="126"/>
        <v>300</v>
      </c>
    </row>
    <row r="790" spans="1:8" x14ac:dyDescent="0.25">
      <c r="A790" s="69" t="s">
        <v>50</v>
      </c>
      <c r="B790" s="27"/>
      <c r="C790" s="100" t="s">
        <v>28</v>
      </c>
      <c r="D790" s="100" t="s">
        <v>51</v>
      </c>
      <c r="E790" s="100"/>
      <c r="F790" s="19"/>
      <c r="G790" s="30">
        <f t="shared" si="126"/>
        <v>300</v>
      </c>
      <c r="H790" s="30">
        <f t="shared" si="126"/>
        <v>300</v>
      </c>
    </row>
    <row r="791" spans="1:8" ht="31.5" x14ac:dyDescent="0.25">
      <c r="A791" s="69" t="s">
        <v>822</v>
      </c>
      <c r="B791" s="27"/>
      <c r="C791" s="100" t="s">
        <v>28</v>
      </c>
      <c r="D791" s="100" t="s">
        <v>51</v>
      </c>
      <c r="E791" s="100" t="s">
        <v>491</v>
      </c>
      <c r="F791" s="19"/>
      <c r="G791" s="30">
        <f t="shared" si="126"/>
        <v>300</v>
      </c>
      <c r="H791" s="30">
        <f t="shared" si="126"/>
        <v>300</v>
      </c>
    </row>
    <row r="792" spans="1:8" ht="31.5" x14ac:dyDescent="0.25">
      <c r="A792" s="69" t="s">
        <v>66</v>
      </c>
      <c r="B792" s="27"/>
      <c r="C792" s="100" t="s">
        <v>28</v>
      </c>
      <c r="D792" s="100" t="s">
        <v>51</v>
      </c>
      <c r="E792" s="100" t="s">
        <v>492</v>
      </c>
      <c r="F792" s="19"/>
      <c r="G792" s="30">
        <f t="shared" si="126"/>
        <v>300</v>
      </c>
      <c r="H792" s="30">
        <f t="shared" si="126"/>
        <v>300</v>
      </c>
    </row>
    <row r="793" spans="1:8" x14ac:dyDescent="0.25">
      <c r="A793" s="69" t="s">
        <v>34</v>
      </c>
      <c r="B793" s="27"/>
      <c r="C793" s="100" t="s">
        <v>28</v>
      </c>
      <c r="D793" s="100" t="s">
        <v>51</v>
      </c>
      <c r="E793" s="100" t="s">
        <v>493</v>
      </c>
      <c r="F793" s="19"/>
      <c r="G793" s="30">
        <f t="shared" si="126"/>
        <v>300</v>
      </c>
      <c r="H793" s="30">
        <f t="shared" si="126"/>
        <v>300</v>
      </c>
    </row>
    <row r="794" spans="1:8" ht="31.5" x14ac:dyDescent="0.25">
      <c r="A794" s="69" t="s">
        <v>222</v>
      </c>
      <c r="B794" s="27"/>
      <c r="C794" s="100" t="s">
        <v>28</v>
      </c>
      <c r="D794" s="100" t="s">
        <v>51</v>
      </c>
      <c r="E794" s="100" t="s">
        <v>493</v>
      </c>
      <c r="F794" s="19"/>
      <c r="G794" s="30">
        <f t="shared" si="126"/>
        <v>300</v>
      </c>
      <c r="H794" s="30">
        <f t="shared" si="126"/>
        <v>300</v>
      </c>
    </row>
    <row r="795" spans="1:8" ht="31.5" x14ac:dyDescent="0.25">
      <c r="A795" s="69" t="s">
        <v>118</v>
      </c>
      <c r="B795" s="27"/>
      <c r="C795" s="100" t="s">
        <v>28</v>
      </c>
      <c r="D795" s="100" t="s">
        <v>51</v>
      </c>
      <c r="E795" s="100" t="s">
        <v>493</v>
      </c>
      <c r="F795" s="19">
        <v>600</v>
      </c>
      <c r="G795" s="30">
        <v>300</v>
      </c>
      <c r="H795" s="30">
        <v>300</v>
      </c>
    </row>
    <row r="796" spans="1:8" x14ac:dyDescent="0.25">
      <c r="A796" s="69" t="s">
        <v>248</v>
      </c>
      <c r="B796" s="2"/>
      <c r="C796" s="2" t="s">
        <v>165</v>
      </c>
      <c r="D796" s="2"/>
      <c r="E796" s="2"/>
      <c r="F796" s="2"/>
      <c r="G796" s="14">
        <f>G797+G835+G873+G890</f>
        <v>303083.60000000003</v>
      </c>
      <c r="H796" s="14">
        <f>H797+H835+H873+H890</f>
        <v>292535.69999999995</v>
      </c>
    </row>
    <row r="797" spans="1:8" x14ac:dyDescent="0.25">
      <c r="A797" s="69" t="s">
        <v>249</v>
      </c>
      <c r="B797" s="2"/>
      <c r="C797" s="2" t="s">
        <v>165</v>
      </c>
      <c r="D797" s="2" t="s">
        <v>31</v>
      </c>
      <c r="E797" s="2"/>
      <c r="F797" s="2"/>
      <c r="G797" s="14">
        <f>+G798</f>
        <v>156715.90000000005</v>
      </c>
      <c r="H797" s="14">
        <f>+H798</f>
        <v>156262.79999999999</v>
      </c>
    </row>
    <row r="798" spans="1:8" ht="31.5" x14ac:dyDescent="0.25">
      <c r="A798" s="69" t="s">
        <v>640</v>
      </c>
      <c r="B798" s="2"/>
      <c r="C798" s="2" t="s">
        <v>165</v>
      </c>
      <c r="D798" s="2" t="s">
        <v>31</v>
      </c>
      <c r="E798" s="2" t="s">
        <v>251</v>
      </c>
      <c r="F798" s="2"/>
      <c r="G798" s="14">
        <f>SUM(G799+G821)</f>
        <v>156715.90000000005</v>
      </c>
      <c r="H798" s="14">
        <f t="shared" ref="H798" si="127">SUM(H799+H821)</f>
        <v>156262.79999999999</v>
      </c>
    </row>
    <row r="799" spans="1:8" ht="78.75" x14ac:dyDescent="0.25">
      <c r="A799" s="69" t="s">
        <v>774</v>
      </c>
      <c r="B799" s="2"/>
      <c r="C799" s="2" t="s">
        <v>165</v>
      </c>
      <c r="D799" s="2" t="s">
        <v>31</v>
      </c>
      <c r="E799" s="10" t="s">
        <v>255</v>
      </c>
      <c r="F799" s="2"/>
      <c r="G799" s="14">
        <f>SUM(G800+G806+G809+G816)</f>
        <v>144169.70000000004</v>
      </c>
      <c r="H799" s="14">
        <f t="shared" ref="H799" si="128">SUM(H800+H806+H809+H816)</f>
        <v>143730</v>
      </c>
    </row>
    <row r="800" spans="1:8" x14ac:dyDescent="0.25">
      <c r="A800" s="69" t="s">
        <v>32</v>
      </c>
      <c r="B800" s="2"/>
      <c r="C800" s="2" t="s">
        <v>165</v>
      </c>
      <c r="D800" s="2" t="s">
        <v>31</v>
      </c>
      <c r="E800" s="2" t="s">
        <v>775</v>
      </c>
      <c r="F800" s="2"/>
      <c r="G800" s="14">
        <f>SUM(G801)</f>
        <v>6948.7</v>
      </c>
      <c r="H800" s="14">
        <f>SUM(H801)</f>
        <v>6511.7999999999993</v>
      </c>
    </row>
    <row r="801" spans="1:8" x14ac:dyDescent="0.25">
      <c r="A801" s="69" t="s">
        <v>253</v>
      </c>
      <c r="B801" s="2"/>
      <c r="C801" s="2" t="s">
        <v>165</v>
      </c>
      <c r="D801" s="2" t="s">
        <v>31</v>
      </c>
      <c r="E801" s="2" t="s">
        <v>776</v>
      </c>
      <c r="F801" s="2"/>
      <c r="G801" s="14">
        <f>SUM(G802+G803+G804+G805)</f>
        <v>6948.7</v>
      </c>
      <c r="H801" s="14">
        <f t="shared" ref="H801" si="129">SUM(H802+H803+H804+H805)</f>
        <v>6511.7999999999993</v>
      </c>
    </row>
    <row r="802" spans="1:8" ht="47.25" x14ac:dyDescent="0.25">
      <c r="A802" s="69" t="s">
        <v>48</v>
      </c>
      <c r="B802" s="2"/>
      <c r="C802" s="2" t="s">
        <v>165</v>
      </c>
      <c r="D802" s="2" t="s">
        <v>31</v>
      </c>
      <c r="E802" s="2" t="s">
        <v>776</v>
      </c>
      <c r="F802" s="2" t="s">
        <v>86</v>
      </c>
      <c r="G802" s="14">
        <v>2218</v>
      </c>
      <c r="H802" s="14">
        <v>2033.4</v>
      </c>
    </row>
    <row r="803" spans="1:8" ht="31.5" x14ac:dyDescent="0.25">
      <c r="A803" s="69" t="s">
        <v>49</v>
      </c>
      <c r="B803" s="2"/>
      <c r="C803" s="2" t="s">
        <v>165</v>
      </c>
      <c r="D803" s="2" t="s">
        <v>31</v>
      </c>
      <c r="E803" s="2" t="s">
        <v>776</v>
      </c>
      <c r="F803" s="2" t="s">
        <v>88</v>
      </c>
      <c r="G803" s="14">
        <v>4549.7</v>
      </c>
      <c r="H803" s="14">
        <v>4297.3999999999996</v>
      </c>
    </row>
    <row r="804" spans="1:8" x14ac:dyDescent="0.25">
      <c r="A804" s="69" t="s">
        <v>39</v>
      </c>
      <c r="B804" s="2"/>
      <c r="C804" s="2" t="s">
        <v>165</v>
      </c>
      <c r="D804" s="2" t="s">
        <v>31</v>
      </c>
      <c r="E804" s="2" t="s">
        <v>776</v>
      </c>
      <c r="F804" s="2" t="s">
        <v>96</v>
      </c>
      <c r="G804" s="14">
        <v>181</v>
      </c>
      <c r="H804" s="14">
        <v>181</v>
      </c>
    </row>
    <row r="805" spans="1:8" ht="31.5" hidden="1" x14ac:dyDescent="0.25">
      <c r="A805" s="69" t="s">
        <v>222</v>
      </c>
      <c r="B805" s="2"/>
      <c r="C805" s="2" t="s">
        <v>165</v>
      </c>
      <c r="D805" s="2" t="s">
        <v>31</v>
      </c>
      <c r="E805" s="2" t="s">
        <v>776</v>
      </c>
      <c r="F805" s="2" t="s">
        <v>119</v>
      </c>
      <c r="G805" s="14"/>
      <c r="H805" s="14"/>
    </row>
    <row r="806" spans="1:8" ht="31.5" x14ac:dyDescent="0.25">
      <c r="A806" s="69" t="s">
        <v>254</v>
      </c>
      <c r="B806" s="2"/>
      <c r="C806" s="2" t="s">
        <v>165</v>
      </c>
      <c r="D806" s="2" t="s">
        <v>31</v>
      </c>
      <c r="E806" s="10" t="s">
        <v>308</v>
      </c>
      <c r="F806" s="2"/>
      <c r="G806" s="14">
        <f t="shared" ref="G806:H807" si="130">G807</f>
        <v>125462.6</v>
      </c>
      <c r="H806" s="14">
        <f t="shared" si="130"/>
        <v>125462.5</v>
      </c>
    </row>
    <row r="807" spans="1:8" x14ac:dyDescent="0.25">
      <c r="A807" s="69" t="s">
        <v>253</v>
      </c>
      <c r="B807" s="2"/>
      <c r="C807" s="2" t="s">
        <v>165</v>
      </c>
      <c r="D807" s="2" t="s">
        <v>31</v>
      </c>
      <c r="E807" s="10" t="s">
        <v>309</v>
      </c>
      <c r="F807" s="2"/>
      <c r="G807" s="14">
        <f t="shared" si="130"/>
        <v>125462.6</v>
      </c>
      <c r="H807" s="14">
        <f t="shared" si="130"/>
        <v>125462.5</v>
      </c>
    </row>
    <row r="808" spans="1:8" ht="31.5" x14ac:dyDescent="0.25">
      <c r="A808" s="69" t="s">
        <v>222</v>
      </c>
      <c r="B808" s="2"/>
      <c r="C808" s="2" t="s">
        <v>165</v>
      </c>
      <c r="D808" s="2" t="s">
        <v>31</v>
      </c>
      <c r="E808" s="10" t="s">
        <v>309</v>
      </c>
      <c r="F808" s="2" t="s">
        <v>119</v>
      </c>
      <c r="G808" s="14">
        <v>125462.6</v>
      </c>
      <c r="H808" s="14">
        <v>125462.5</v>
      </c>
    </row>
    <row r="809" spans="1:8" x14ac:dyDescent="0.25">
      <c r="A809" s="69" t="s">
        <v>148</v>
      </c>
      <c r="B809" s="2"/>
      <c r="C809" s="2" t="s">
        <v>165</v>
      </c>
      <c r="D809" s="2" t="s">
        <v>31</v>
      </c>
      <c r="E809" s="10" t="s">
        <v>455</v>
      </c>
      <c r="F809" s="2"/>
      <c r="G809" s="14">
        <f>G813+G810</f>
        <v>8457.2000000000007</v>
      </c>
      <c r="H809" s="14">
        <f>H813+H810</f>
        <v>8457.2000000000007</v>
      </c>
    </row>
    <row r="810" spans="1:8" ht="31.5" x14ac:dyDescent="0.25">
      <c r="A810" s="69" t="s">
        <v>257</v>
      </c>
      <c r="B810" s="2"/>
      <c r="C810" s="2" t="s">
        <v>165</v>
      </c>
      <c r="D810" s="2" t="s">
        <v>31</v>
      </c>
      <c r="E810" s="10" t="s">
        <v>456</v>
      </c>
      <c r="F810" s="2"/>
      <c r="G810" s="14">
        <f t="shared" ref="G810:H811" si="131">G811</f>
        <v>8232.1</v>
      </c>
      <c r="H810" s="14">
        <f t="shared" si="131"/>
        <v>8232.1</v>
      </c>
    </row>
    <row r="811" spans="1:8" x14ac:dyDescent="0.25">
      <c r="A811" s="69" t="s">
        <v>253</v>
      </c>
      <c r="B811" s="2"/>
      <c r="C811" s="2" t="s">
        <v>165</v>
      </c>
      <c r="D811" s="2" t="s">
        <v>31</v>
      </c>
      <c r="E811" s="10" t="s">
        <v>457</v>
      </c>
      <c r="F811" s="2"/>
      <c r="G811" s="14">
        <f t="shared" si="131"/>
        <v>8232.1</v>
      </c>
      <c r="H811" s="14">
        <f t="shared" si="131"/>
        <v>8232.1</v>
      </c>
    </row>
    <row r="812" spans="1:8" ht="31.5" x14ac:dyDescent="0.25">
      <c r="A812" s="69" t="s">
        <v>69</v>
      </c>
      <c r="B812" s="2"/>
      <c r="C812" s="2" t="s">
        <v>165</v>
      </c>
      <c r="D812" s="2" t="s">
        <v>31</v>
      </c>
      <c r="E812" s="10" t="s">
        <v>457</v>
      </c>
      <c r="F812" s="2" t="s">
        <v>119</v>
      </c>
      <c r="G812" s="14">
        <v>8232.1</v>
      </c>
      <c r="H812" s="14">
        <v>8232.1</v>
      </c>
    </row>
    <row r="813" spans="1:8" x14ac:dyDescent="0.25">
      <c r="A813" s="69" t="s">
        <v>258</v>
      </c>
      <c r="B813" s="2"/>
      <c r="C813" s="2" t="s">
        <v>165</v>
      </c>
      <c r="D813" s="2" t="s">
        <v>31</v>
      </c>
      <c r="E813" s="2" t="s">
        <v>472</v>
      </c>
      <c r="F813" s="2"/>
      <c r="G813" s="14">
        <f t="shared" ref="G813:H814" si="132">G814</f>
        <v>225.1</v>
      </c>
      <c r="H813" s="14">
        <f t="shared" si="132"/>
        <v>225.1</v>
      </c>
    </row>
    <row r="814" spans="1:8" x14ac:dyDescent="0.25">
      <c r="A814" s="69" t="s">
        <v>253</v>
      </c>
      <c r="B814" s="2"/>
      <c r="C814" s="2" t="s">
        <v>165</v>
      </c>
      <c r="D814" s="2" t="s">
        <v>31</v>
      </c>
      <c r="E814" s="2" t="s">
        <v>473</v>
      </c>
      <c r="F814" s="2"/>
      <c r="G814" s="14">
        <f t="shared" si="132"/>
        <v>225.1</v>
      </c>
      <c r="H814" s="14">
        <f t="shared" si="132"/>
        <v>225.1</v>
      </c>
    </row>
    <row r="815" spans="1:8" ht="31.5" x14ac:dyDescent="0.25">
      <c r="A815" s="69" t="s">
        <v>69</v>
      </c>
      <c r="B815" s="2"/>
      <c r="C815" s="2" t="s">
        <v>165</v>
      </c>
      <c r="D815" s="2" t="s">
        <v>31</v>
      </c>
      <c r="E815" s="2" t="s">
        <v>473</v>
      </c>
      <c r="F815" s="2" t="s">
        <v>119</v>
      </c>
      <c r="G815" s="14">
        <v>225.1</v>
      </c>
      <c r="H815" s="14">
        <v>225.1</v>
      </c>
    </row>
    <row r="816" spans="1:8" ht="31.5" x14ac:dyDescent="0.25">
      <c r="A816" s="69" t="s">
        <v>42</v>
      </c>
      <c r="B816" s="2"/>
      <c r="C816" s="2" t="s">
        <v>165</v>
      </c>
      <c r="D816" s="2" t="s">
        <v>31</v>
      </c>
      <c r="E816" s="2" t="s">
        <v>777</v>
      </c>
      <c r="F816" s="2"/>
      <c r="G816" s="66">
        <f>G817</f>
        <v>3301.2</v>
      </c>
      <c r="H816" s="14">
        <f>H817</f>
        <v>3298.5</v>
      </c>
    </row>
    <row r="817" spans="1:8" x14ac:dyDescent="0.25">
      <c r="A817" s="69" t="s">
        <v>253</v>
      </c>
      <c r="B817" s="2"/>
      <c r="C817" s="2" t="s">
        <v>165</v>
      </c>
      <c r="D817" s="2" t="s">
        <v>31</v>
      </c>
      <c r="E817" s="2" t="s">
        <v>778</v>
      </c>
      <c r="F817" s="2"/>
      <c r="G817" s="14">
        <f>SUM(G818:G820)</f>
        <v>3301.2</v>
      </c>
      <c r="H817" s="14">
        <f t="shared" ref="H817" si="133">SUM(H818:H820)</f>
        <v>3298.5</v>
      </c>
    </row>
    <row r="818" spans="1:8" ht="47.25" x14ac:dyDescent="0.25">
      <c r="A818" s="69" t="s">
        <v>48</v>
      </c>
      <c r="B818" s="2"/>
      <c r="C818" s="2" t="s">
        <v>165</v>
      </c>
      <c r="D818" s="2" t="s">
        <v>31</v>
      </c>
      <c r="E818" s="2" t="s">
        <v>778</v>
      </c>
      <c r="F818" s="2" t="s">
        <v>86</v>
      </c>
      <c r="G818" s="14">
        <v>2625.1</v>
      </c>
      <c r="H818" s="14">
        <v>2625.1</v>
      </c>
    </row>
    <row r="819" spans="1:8" ht="31.5" x14ac:dyDescent="0.25">
      <c r="A819" s="69" t="s">
        <v>49</v>
      </c>
      <c r="B819" s="2"/>
      <c r="C819" s="2" t="s">
        <v>165</v>
      </c>
      <c r="D819" s="2" t="s">
        <v>31</v>
      </c>
      <c r="E819" s="2" t="s">
        <v>778</v>
      </c>
      <c r="F819" s="2" t="s">
        <v>88</v>
      </c>
      <c r="G819" s="14">
        <v>606.79999999999995</v>
      </c>
      <c r="H819" s="14">
        <v>604.20000000000005</v>
      </c>
    </row>
    <row r="820" spans="1:8" x14ac:dyDescent="0.25">
      <c r="A820" s="69" t="s">
        <v>19</v>
      </c>
      <c r="B820" s="2"/>
      <c r="C820" s="2" t="s">
        <v>165</v>
      </c>
      <c r="D820" s="2" t="s">
        <v>31</v>
      </c>
      <c r="E820" s="2" t="s">
        <v>778</v>
      </c>
      <c r="F820" s="2" t="s">
        <v>93</v>
      </c>
      <c r="G820" s="14">
        <v>69.3</v>
      </c>
      <c r="H820" s="14">
        <v>69.2</v>
      </c>
    </row>
    <row r="821" spans="1:8" ht="31.5" x14ac:dyDescent="0.25">
      <c r="A821" s="69" t="s">
        <v>260</v>
      </c>
      <c r="B821" s="2"/>
      <c r="C821" s="2" t="s">
        <v>165</v>
      </c>
      <c r="D821" s="2" t="s">
        <v>31</v>
      </c>
      <c r="E821" s="2" t="s">
        <v>259</v>
      </c>
      <c r="F821" s="2"/>
      <c r="G821" s="14">
        <f>SUM(G825)+G822</f>
        <v>12546.2</v>
      </c>
      <c r="H821" s="14">
        <f t="shared" ref="H821" si="134">SUM(H825)+H822</f>
        <v>12532.8</v>
      </c>
    </row>
    <row r="822" spans="1:8" x14ac:dyDescent="0.25">
      <c r="A822" s="69" t="s">
        <v>32</v>
      </c>
      <c r="B822" s="2"/>
      <c r="C822" s="2" t="s">
        <v>165</v>
      </c>
      <c r="D822" s="2" t="s">
        <v>31</v>
      </c>
      <c r="E822" s="2" t="s">
        <v>779</v>
      </c>
      <c r="F822" s="2"/>
      <c r="G822" s="14">
        <f t="shared" ref="G822:H823" si="135">G823</f>
        <v>2590</v>
      </c>
      <c r="H822" s="14">
        <f t="shared" si="135"/>
        <v>2590</v>
      </c>
    </row>
    <row r="823" spans="1:8" x14ac:dyDescent="0.25">
      <c r="A823" s="69" t="s">
        <v>253</v>
      </c>
      <c r="B823" s="2"/>
      <c r="C823" s="2" t="s">
        <v>165</v>
      </c>
      <c r="D823" s="2" t="s">
        <v>31</v>
      </c>
      <c r="E823" s="2" t="s">
        <v>780</v>
      </c>
      <c r="F823" s="2"/>
      <c r="G823" s="14">
        <f t="shared" si="135"/>
        <v>2590</v>
      </c>
      <c r="H823" s="14">
        <f t="shared" si="135"/>
        <v>2590</v>
      </c>
    </row>
    <row r="824" spans="1:8" ht="31.5" x14ac:dyDescent="0.25">
      <c r="A824" s="69" t="s">
        <v>49</v>
      </c>
      <c r="B824" s="2"/>
      <c r="C824" s="2" t="s">
        <v>165</v>
      </c>
      <c r="D824" s="2" t="s">
        <v>31</v>
      </c>
      <c r="E824" s="2" t="s">
        <v>780</v>
      </c>
      <c r="F824" s="2" t="s">
        <v>88</v>
      </c>
      <c r="G824" s="14">
        <v>2590</v>
      </c>
      <c r="H824" s="14">
        <v>2590</v>
      </c>
    </row>
    <row r="825" spans="1:8" x14ac:dyDescent="0.25">
      <c r="A825" s="69" t="s">
        <v>148</v>
      </c>
      <c r="B825" s="2"/>
      <c r="C825" s="2" t="s">
        <v>165</v>
      </c>
      <c r="D825" s="2" t="s">
        <v>31</v>
      </c>
      <c r="E825" s="2" t="s">
        <v>310</v>
      </c>
      <c r="F825" s="2"/>
      <c r="G825" s="14">
        <f>G826+G829+G832</f>
        <v>9956.2000000000007</v>
      </c>
      <c r="H825" s="14">
        <f>H826+H829+H832</f>
        <v>9942.7999999999993</v>
      </c>
    </row>
    <row r="826" spans="1:8" ht="31.5" x14ac:dyDescent="0.25">
      <c r="A826" s="69" t="s">
        <v>256</v>
      </c>
      <c r="B826" s="2"/>
      <c r="C826" s="2" t="s">
        <v>165</v>
      </c>
      <c r="D826" s="2" t="s">
        <v>31</v>
      </c>
      <c r="E826" s="2" t="s">
        <v>311</v>
      </c>
      <c r="F826" s="2"/>
      <c r="G826" s="14">
        <f t="shared" ref="G826:H827" si="136">G827</f>
        <v>1864.3</v>
      </c>
      <c r="H826" s="14">
        <f t="shared" si="136"/>
        <v>1864.3</v>
      </c>
    </row>
    <row r="827" spans="1:8" x14ac:dyDescent="0.25">
      <c r="A827" s="69" t="s">
        <v>253</v>
      </c>
      <c r="B827" s="2"/>
      <c r="C827" s="2" t="s">
        <v>165</v>
      </c>
      <c r="D827" s="2" t="s">
        <v>31</v>
      </c>
      <c r="E827" s="2" t="s">
        <v>312</v>
      </c>
      <c r="F827" s="2"/>
      <c r="G827" s="14">
        <f t="shared" si="136"/>
        <v>1864.3</v>
      </c>
      <c r="H827" s="14">
        <f t="shared" si="136"/>
        <v>1864.3</v>
      </c>
    </row>
    <row r="828" spans="1:8" ht="31.5" x14ac:dyDescent="0.25">
      <c r="A828" s="69" t="s">
        <v>222</v>
      </c>
      <c r="B828" s="2"/>
      <c r="C828" s="2" t="s">
        <v>165</v>
      </c>
      <c r="D828" s="2" t="s">
        <v>31</v>
      </c>
      <c r="E828" s="2" t="s">
        <v>312</v>
      </c>
      <c r="F828" s="2" t="s">
        <v>119</v>
      </c>
      <c r="G828" s="14">
        <v>1864.3</v>
      </c>
      <c r="H828" s="14">
        <v>1864.3</v>
      </c>
    </row>
    <row r="829" spans="1:8" ht="31.5" x14ac:dyDescent="0.25">
      <c r="A829" s="69" t="s">
        <v>257</v>
      </c>
      <c r="B829" s="2"/>
      <c r="C829" s="2" t="s">
        <v>165</v>
      </c>
      <c r="D829" s="2" t="s">
        <v>31</v>
      </c>
      <c r="E829" s="2" t="s">
        <v>313</v>
      </c>
      <c r="F829" s="2"/>
      <c r="G829" s="14">
        <f t="shared" ref="G829:H830" si="137">G830</f>
        <v>5139.3999999999996</v>
      </c>
      <c r="H829" s="14">
        <f t="shared" si="137"/>
        <v>5139.3999999999996</v>
      </c>
    </row>
    <row r="830" spans="1:8" x14ac:dyDescent="0.25">
      <c r="A830" s="69" t="s">
        <v>253</v>
      </c>
      <c r="B830" s="2"/>
      <c r="C830" s="2" t="s">
        <v>165</v>
      </c>
      <c r="D830" s="2" t="s">
        <v>31</v>
      </c>
      <c r="E830" s="2" t="s">
        <v>314</v>
      </c>
      <c r="F830" s="2"/>
      <c r="G830" s="14">
        <f t="shared" si="137"/>
        <v>5139.3999999999996</v>
      </c>
      <c r="H830" s="14">
        <f t="shared" si="137"/>
        <v>5139.3999999999996</v>
      </c>
    </row>
    <row r="831" spans="1:8" ht="31.5" x14ac:dyDescent="0.25">
      <c r="A831" s="69" t="s">
        <v>222</v>
      </c>
      <c r="B831" s="2"/>
      <c r="C831" s="2" t="s">
        <v>165</v>
      </c>
      <c r="D831" s="2" t="s">
        <v>31</v>
      </c>
      <c r="E831" s="2" t="s">
        <v>314</v>
      </c>
      <c r="F831" s="2" t="s">
        <v>119</v>
      </c>
      <c r="G831" s="14">
        <v>5139.3999999999996</v>
      </c>
      <c r="H831" s="14">
        <v>5139.3999999999996</v>
      </c>
    </row>
    <row r="832" spans="1:8" x14ac:dyDescent="0.25">
      <c r="A832" s="69" t="s">
        <v>258</v>
      </c>
      <c r="B832" s="2"/>
      <c r="C832" s="2" t="s">
        <v>165</v>
      </c>
      <c r="D832" s="2" t="s">
        <v>31</v>
      </c>
      <c r="E832" s="2" t="s">
        <v>315</v>
      </c>
      <c r="F832" s="2"/>
      <c r="G832" s="14">
        <f t="shared" ref="G832:H833" si="138">G833</f>
        <v>2952.5</v>
      </c>
      <c r="H832" s="14">
        <f t="shared" si="138"/>
        <v>2939.1</v>
      </c>
    </row>
    <row r="833" spans="1:8" x14ac:dyDescent="0.25">
      <c r="A833" s="69" t="s">
        <v>253</v>
      </c>
      <c r="B833" s="2"/>
      <c r="C833" s="2" t="s">
        <v>165</v>
      </c>
      <c r="D833" s="2" t="s">
        <v>31</v>
      </c>
      <c r="E833" s="2" t="s">
        <v>316</v>
      </c>
      <c r="F833" s="2"/>
      <c r="G833" s="14">
        <f t="shared" si="138"/>
        <v>2952.5</v>
      </c>
      <c r="H833" s="14">
        <f t="shared" si="138"/>
        <v>2939.1</v>
      </c>
    </row>
    <row r="834" spans="1:8" ht="31.5" x14ac:dyDescent="0.25">
      <c r="A834" s="69" t="s">
        <v>222</v>
      </c>
      <c r="B834" s="2"/>
      <c r="C834" s="2" t="s">
        <v>165</v>
      </c>
      <c r="D834" s="2" t="s">
        <v>31</v>
      </c>
      <c r="E834" s="2" t="s">
        <v>316</v>
      </c>
      <c r="F834" s="2" t="s">
        <v>119</v>
      </c>
      <c r="G834" s="14">
        <v>2952.5</v>
      </c>
      <c r="H834" s="14">
        <v>2939.1</v>
      </c>
    </row>
    <row r="835" spans="1:8" x14ac:dyDescent="0.25">
      <c r="A835" s="69" t="s">
        <v>183</v>
      </c>
      <c r="B835" s="2"/>
      <c r="C835" s="2" t="s">
        <v>165</v>
      </c>
      <c r="D835" s="2" t="s">
        <v>41</v>
      </c>
      <c r="E835" s="2"/>
      <c r="F835" s="2"/>
      <c r="G835" s="14">
        <f>G836</f>
        <v>124377.9</v>
      </c>
      <c r="H835" s="14">
        <f t="shared" ref="H835" si="139">H836</f>
        <v>114463</v>
      </c>
    </row>
    <row r="836" spans="1:8" ht="31.5" x14ac:dyDescent="0.25">
      <c r="A836" s="69" t="s">
        <v>640</v>
      </c>
      <c r="B836" s="2"/>
      <c r="C836" s="2" t="s">
        <v>165</v>
      </c>
      <c r="D836" s="2" t="s">
        <v>41</v>
      </c>
      <c r="E836" s="2" t="s">
        <v>251</v>
      </c>
      <c r="F836" s="2"/>
      <c r="G836" s="14">
        <f>SUM(G837)+G852</f>
        <v>124377.9</v>
      </c>
      <c r="H836" s="14">
        <f t="shared" ref="H836" si="140">SUM(H837)+H852</f>
        <v>114463</v>
      </c>
    </row>
    <row r="837" spans="1:8" ht="78.75" x14ac:dyDescent="0.25">
      <c r="A837" s="69" t="s">
        <v>865</v>
      </c>
      <c r="B837" s="2"/>
      <c r="C837" s="2" t="s">
        <v>165</v>
      </c>
      <c r="D837" s="2" t="s">
        <v>41</v>
      </c>
      <c r="E837" s="2" t="s">
        <v>255</v>
      </c>
      <c r="F837" s="2"/>
      <c r="G837" s="14">
        <f>G838</f>
        <v>5146.2</v>
      </c>
      <c r="H837" s="14">
        <f t="shared" ref="H837" si="141">H838</f>
        <v>5118.8999999999996</v>
      </c>
    </row>
    <row r="838" spans="1:8" x14ac:dyDescent="0.25">
      <c r="A838" s="69" t="s">
        <v>32</v>
      </c>
      <c r="B838" s="2"/>
      <c r="C838" s="2" t="s">
        <v>165</v>
      </c>
      <c r="D838" s="2" t="s">
        <v>41</v>
      </c>
      <c r="E838" s="2" t="s">
        <v>775</v>
      </c>
      <c r="F838" s="2"/>
      <c r="G838" s="14">
        <f>G839+G845+G847+G849+G851</f>
        <v>5146.2</v>
      </c>
      <c r="H838" s="14">
        <f>H839+H845+H847+H849+H851</f>
        <v>5118.8999999999996</v>
      </c>
    </row>
    <row r="839" spans="1:8" ht="47.25" x14ac:dyDescent="0.25">
      <c r="A839" s="69" t="s">
        <v>781</v>
      </c>
      <c r="B839" s="2"/>
      <c r="C839" s="2" t="s">
        <v>165</v>
      </c>
      <c r="D839" s="2" t="s">
        <v>41</v>
      </c>
      <c r="E839" s="2" t="s">
        <v>782</v>
      </c>
      <c r="F839" s="2"/>
      <c r="G839" s="14">
        <f>G840+G843</f>
        <v>2318.4</v>
      </c>
      <c r="H839" s="14">
        <f t="shared" ref="H839" si="142">H840+H843</f>
        <v>2318.4</v>
      </c>
    </row>
    <row r="840" spans="1:8" ht="31.5" x14ac:dyDescent="0.25">
      <c r="A840" s="69" t="s">
        <v>783</v>
      </c>
      <c r="B840" s="2"/>
      <c r="C840" s="2" t="s">
        <v>165</v>
      </c>
      <c r="D840" s="2" t="s">
        <v>41</v>
      </c>
      <c r="E840" s="2" t="s">
        <v>784</v>
      </c>
      <c r="F840" s="2"/>
      <c r="G840" s="14">
        <f>SUM(G841)</f>
        <v>1584.8</v>
      </c>
      <c r="H840" s="14">
        <f>SUM(H841)</f>
        <v>1584.8</v>
      </c>
    </row>
    <row r="841" spans="1:8" ht="31.5" x14ac:dyDescent="0.25">
      <c r="A841" s="69" t="s">
        <v>222</v>
      </c>
      <c r="B841" s="2"/>
      <c r="C841" s="2" t="s">
        <v>165</v>
      </c>
      <c r="D841" s="2" t="s">
        <v>41</v>
      </c>
      <c r="E841" s="2" t="s">
        <v>784</v>
      </c>
      <c r="F841" s="2" t="s">
        <v>119</v>
      </c>
      <c r="G841" s="14">
        <v>1584.8</v>
      </c>
      <c r="H841" s="14">
        <v>1584.8</v>
      </c>
    </row>
    <row r="842" spans="1:8" ht="47.25" x14ac:dyDescent="0.25">
      <c r="A842" s="69" t="s">
        <v>785</v>
      </c>
      <c r="B842" s="2"/>
      <c r="C842" s="2" t="s">
        <v>165</v>
      </c>
      <c r="D842" s="2" t="s">
        <v>41</v>
      </c>
      <c r="E842" s="2" t="s">
        <v>786</v>
      </c>
      <c r="F842" s="2"/>
      <c r="G842" s="14">
        <f>SUM(G843)</f>
        <v>733.6</v>
      </c>
      <c r="H842" s="14">
        <f>SUM(H843)</f>
        <v>733.6</v>
      </c>
    </row>
    <row r="843" spans="1:8" ht="31.5" x14ac:dyDescent="0.25">
      <c r="A843" s="69" t="s">
        <v>69</v>
      </c>
      <c r="B843" s="2"/>
      <c r="C843" s="2" t="s">
        <v>165</v>
      </c>
      <c r="D843" s="2" t="s">
        <v>41</v>
      </c>
      <c r="E843" s="2" t="s">
        <v>786</v>
      </c>
      <c r="F843" s="2" t="s">
        <v>119</v>
      </c>
      <c r="G843" s="14">
        <v>733.6</v>
      </c>
      <c r="H843" s="14">
        <v>733.6</v>
      </c>
    </row>
    <row r="844" spans="1:8" ht="47.25" x14ac:dyDescent="0.25">
      <c r="A844" s="69" t="s">
        <v>787</v>
      </c>
      <c r="B844" s="2"/>
      <c r="C844" s="2" t="s">
        <v>165</v>
      </c>
      <c r="D844" s="2" t="s">
        <v>41</v>
      </c>
      <c r="E844" s="2" t="s">
        <v>788</v>
      </c>
      <c r="F844" s="2"/>
      <c r="G844" s="14">
        <f>G845</f>
        <v>1126.9000000000001</v>
      </c>
      <c r="H844" s="14">
        <f>H845</f>
        <v>1126.9000000000001</v>
      </c>
    </row>
    <row r="845" spans="1:8" ht="31.5" x14ac:dyDescent="0.25">
      <c r="A845" s="69" t="s">
        <v>49</v>
      </c>
      <c r="B845" s="2"/>
      <c r="C845" s="2" t="s">
        <v>165</v>
      </c>
      <c r="D845" s="2" t="s">
        <v>41</v>
      </c>
      <c r="E845" s="2" t="s">
        <v>788</v>
      </c>
      <c r="F845" s="2" t="s">
        <v>88</v>
      </c>
      <c r="G845" s="14">
        <v>1126.9000000000001</v>
      </c>
      <c r="H845" s="14">
        <v>1126.9000000000001</v>
      </c>
    </row>
    <row r="846" spans="1:8" ht="31.5" x14ac:dyDescent="0.25">
      <c r="A846" s="69" t="s">
        <v>789</v>
      </c>
      <c r="B846" s="2"/>
      <c r="C846" s="2" t="s">
        <v>165</v>
      </c>
      <c r="D846" s="2" t="s">
        <v>41</v>
      </c>
      <c r="E846" s="2" t="s">
        <v>790</v>
      </c>
      <c r="F846" s="2"/>
      <c r="G846" s="14">
        <f>SUM(G847)</f>
        <v>1348.1</v>
      </c>
      <c r="H846" s="14">
        <f>SUM(H847)</f>
        <v>1348.1</v>
      </c>
    </row>
    <row r="847" spans="1:8" ht="31.5" x14ac:dyDescent="0.25">
      <c r="A847" s="69" t="s">
        <v>222</v>
      </c>
      <c r="B847" s="2"/>
      <c r="C847" s="2" t="s">
        <v>165</v>
      </c>
      <c r="D847" s="2" t="s">
        <v>41</v>
      </c>
      <c r="E847" s="2" t="s">
        <v>790</v>
      </c>
      <c r="F847" s="2" t="s">
        <v>119</v>
      </c>
      <c r="G847" s="14">
        <v>1348.1</v>
      </c>
      <c r="H847" s="14">
        <v>1348.1</v>
      </c>
    </row>
    <row r="848" spans="1:8" ht="78.75" x14ac:dyDescent="0.25">
      <c r="A848" s="69" t="s">
        <v>572</v>
      </c>
      <c r="B848" s="2"/>
      <c r="C848" s="2" t="s">
        <v>165</v>
      </c>
      <c r="D848" s="2" t="s">
        <v>41</v>
      </c>
      <c r="E848" s="2" t="s">
        <v>791</v>
      </c>
      <c r="F848" s="2"/>
      <c r="G848" s="14">
        <f>SUM(G849)</f>
        <v>165</v>
      </c>
      <c r="H848" s="14">
        <f>SUM(H849)</f>
        <v>137.69999999999999</v>
      </c>
    </row>
    <row r="849" spans="1:8" ht="31.5" x14ac:dyDescent="0.25">
      <c r="A849" s="69" t="s">
        <v>222</v>
      </c>
      <c r="B849" s="2"/>
      <c r="C849" s="2" t="s">
        <v>165</v>
      </c>
      <c r="D849" s="2" t="s">
        <v>41</v>
      </c>
      <c r="E849" s="2" t="s">
        <v>791</v>
      </c>
      <c r="F849" s="2" t="s">
        <v>119</v>
      </c>
      <c r="G849" s="14">
        <v>165</v>
      </c>
      <c r="H849" s="14">
        <v>137.69999999999999</v>
      </c>
    </row>
    <row r="850" spans="1:8" ht="47.25" x14ac:dyDescent="0.25">
      <c r="A850" s="69" t="s">
        <v>792</v>
      </c>
      <c r="B850" s="2"/>
      <c r="C850" s="2" t="s">
        <v>165</v>
      </c>
      <c r="D850" s="2" t="s">
        <v>41</v>
      </c>
      <c r="E850" s="2" t="s">
        <v>793</v>
      </c>
      <c r="F850" s="2"/>
      <c r="G850" s="14">
        <f>G851</f>
        <v>187.8</v>
      </c>
      <c r="H850" s="14">
        <f>H851</f>
        <v>187.8</v>
      </c>
    </row>
    <row r="851" spans="1:8" ht="31.5" x14ac:dyDescent="0.25">
      <c r="A851" s="69" t="s">
        <v>49</v>
      </c>
      <c r="B851" s="2"/>
      <c r="C851" s="2" t="s">
        <v>165</v>
      </c>
      <c r="D851" s="2" t="s">
        <v>41</v>
      </c>
      <c r="E851" s="2" t="s">
        <v>793</v>
      </c>
      <c r="F851" s="2" t="s">
        <v>88</v>
      </c>
      <c r="G851" s="14">
        <v>187.8</v>
      </c>
      <c r="H851" s="14">
        <v>187.8</v>
      </c>
    </row>
    <row r="852" spans="1:8" ht="31.5" x14ac:dyDescent="0.25">
      <c r="A852" s="69" t="s">
        <v>794</v>
      </c>
      <c r="B852" s="2"/>
      <c r="C852" s="2" t="s">
        <v>165</v>
      </c>
      <c r="D852" s="2" t="s">
        <v>41</v>
      </c>
      <c r="E852" s="2" t="s">
        <v>259</v>
      </c>
      <c r="F852" s="2"/>
      <c r="G852" s="14">
        <f>G870+G853</f>
        <v>119231.7</v>
      </c>
      <c r="H852" s="14">
        <f>H870+H853</f>
        <v>109344.1</v>
      </c>
    </row>
    <row r="853" spans="1:8" x14ac:dyDescent="0.25">
      <c r="A853" s="69" t="s">
        <v>32</v>
      </c>
      <c r="B853" s="2"/>
      <c r="C853" s="2" t="s">
        <v>165</v>
      </c>
      <c r="D853" s="2" t="s">
        <v>41</v>
      </c>
      <c r="E853" s="2" t="s">
        <v>779</v>
      </c>
      <c r="F853" s="2"/>
      <c r="G853" s="14">
        <f>SUM(G854+G859+G861+G864+G866+G868)</f>
        <v>77065</v>
      </c>
      <c r="H853" s="14">
        <f t="shared" ref="H853" si="143">SUM(H854+H859+H861+H864+H866+H868)</f>
        <v>76749.5</v>
      </c>
    </row>
    <row r="854" spans="1:8" ht="47.25" x14ac:dyDescent="0.25">
      <c r="A854" s="31" t="s">
        <v>781</v>
      </c>
      <c r="B854" s="2"/>
      <c r="C854" s="2" t="s">
        <v>165</v>
      </c>
      <c r="D854" s="2" t="s">
        <v>41</v>
      </c>
      <c r="E854" s="2" t="s">
        <v>795</v>
      </c>
      <c r="F854" s="2"/>
      <c r="G854" s="14">
        <f>SUM(G855+G857)</f>
        <v>50371</v>
      </c>
      <c r="H854" s="14">
        <f t="shared" ref="H854" si="144">SUM(H855+H857)</f>
        <v>50371</v>
      </c>
    </row>
    <row r="855" spans="1:8" ht="47.25" x14ac:dyDescent="0.25">
      <c r="A855" s="69" t="s">
        <v>796</v>
      </c>
      <c r="B855" s="2"/>
      <c r="C855" s="2" t="s">
        <v>165</v>
      </c>
      <c r="D855" s="2" t="s">
        <v>41</v>
      </c>
      <c r="E855" s="2" t="s">
        <v>797</v>
      </c>
      <c r="F855" s="2"/>
      <c r="G855" s="14">
        <f>SUM(G856)</f>
        <v>5371</v>
      </c>
      <c r="H855" s="14">
        <f>SUM(H856)</f>
        <v>5371</v>
      </c>
    </row>
    <row r="856" spans="1:8" ht="31.5" x14ac:dyDescent="0.25">
      <c r="A856" s="69" t="s">
        <v>222</v>
      </c>
      <c r="B856" s="2"/>
      <c r="C856" s="2" t="s">
        <v>165</v>
      </c>
      <c r="D856" s="2" t="s">
        <v>41</v>
      </c>
      <c r="E856" s="2" t="s">
        <v>797</v>
      </c>
      <c r="F856" s="2" t="s">
        <v>119</v>
      </c>
      <c r="G856" s="14">
        <v>5371</v>
      </c>
      <c r="H856" s="14">
        <v>5371</v>
      </c>
    </row>
    <row r="857" spans="1:8" ht="31.5" x14ac:dyDescent="0.25">
      <c r="A857" s="69" t="s">
        <v>800</v>
      </c>
      <c r="B857" s="2"/>
      <c r="C857" s="2" t="s">
        <v>165</v>
      </c>
      <c r="D857" s="2" t="s">
        <v>41</v>
      </c>
      <c r="E857" s="2" t="s">
        <v>815</v>
      </c>
      <c r="F857" s="2"/>
      <c r="G857" s="14">
        <f>SUM(G858)</f>
        <v>45000</v>
      </c>
      <c r="H857" s="14">
        <f t="shared" ref="H857" si="145">SUM(H858)</f>
        <v>45000</v>
      </c>
    </row>
    <row r="858" spans="1:8" ht="31.5" x14ac:dyDescent="0.25">
      <c r="A858" s="69" t="s">
        <v>49</v>
      </c>
      <c r="B858" s="2"/>
      <c r="C858" s="2" t="s">
        <v>165</v>
      </c>
      <c r="D858" s="2" t="s">
        <v>41</v>
      </c>
      <c r="E858" s="2" t="s">
        <v>815</v>
      </c>
      <c r="F858" s="2" t="s">
        <v>88</v>
      </c>
      <c r="G858" s="14">
        <v>45000</v>
      </c>
      <c r="H858" s="14">
        <v>45000</v>
      </c>
    </row>
    <row r="859" spans="1:8" x14ac:dyDescent="0.25">
      <c r="A859" s="69" t="s">
        <v>253</v>
      </c>
      <c r="B859" s="32"/>
      <c r="C859" s="2" t="s">
        <v>165</v>
      </c>
      <c r="D859" s="2" t="s">
        <v>41</v>
      </c>
      <c r="E859" s="2" t="s">
        <v>780</v>
      </c>
      <c r="F859" s="2"/>
      <c r="G859" s="14">
        <f>SUM(G860)</f>
        <v>3090.1</v>
      </c>
      <c r="H859" s="14">
        <f t="shared" ref="H859" si="146">SUM(H860)</f>
        <v>2917</v>
      </c>
    </row>
    <row r="860" spans="1:8" ht="31.5" x14ac:dyDescent="0.25">
      <c r="A860" s="69" t="s">
        <v>49</v>
      </c>
      <c r="B860" s="32"/>
      <c r="C860" s="2" t="s">
        <v>165</v>
      </c>
      <c r="D860" s="2" t="s">
        <v>41</v>
      </c>
      <c r="E860" s="2" t="s">
        <v>780</v>
      </c>
      <c r="F860" s="2" t="s">
        <v>88</v>
      </c>
      <c r="G860" s="14">
        <v>3090.1</v>
      </c>
      <c r="H860" s="14">
        <v>2917</v>
      </c>
    </row>
    <row r="861" spans="1:8" ht="47.25" x14ac:dyDescent="0.25">
      <c r="A861" s="69" t="s">
        <v>802</v>
      </c>
      <c r="B861" s="2"/>
      <c r="C861" s="2" t="s">
        <v>165</v>
      </c>
      <c r="D861" s="2" t="s">
        <v>41</v>
      </c>
      <c r="E861" s="2" t="s">
        <v>816</v>
      </c>
      <c r="F861" s="2"/>
      <c r="G861" s="14">
        <f>G862+G863</f>
        <v>9671.1999999999989</v>
      </c>
      <c r="H861" s="14">
        <f t="shared" ref="H861" si="147">H862+H863</f>
        <v>9671.1</v>
      </c>
    </row>
    <row r="862" spans="1:8" ht="31.5" x14ac:dyDescent="0.25">
      <c r="A862" s="69" t="s">
        <v>49</v>
      </c>
      <c r="B862" s="2"/>
      <c r="C862" s="2" t="s">
        <v>165</v>
      </c>
      <c r="D862" s="2" t="s">
        <v>41</v>
      </c>
      <c r="E862" s="2" t="s">
        <v>816</v>
      </c>
      <c r="F862" s="2" t="s">
        <v>88</v>
      </c>
      <c r="G862" s="14">
        <v>9481.4</v>
      </c>
      <c r="H862" s="14">
        <v>9481.4</v>
      </c>
    </row>
    <row r="863" spans="1:8" ht="31.5" x14ac:dyDescent="0.25">
      <c r="A863" s="69" t="s">
        <v>222</v>
      </c>
      <c r="B863" s="2"/>
      <c r="C863" s="2" t="s">
        <v>165</v>
      </c>
      <c r="D863" s="2" t="s">
        <v>41</v>
      </c>
      <c r="E863" s="2" t="s">
        <v>816</v>
      </c>
      <c r="F863" s="2" t="s">
        <v>119</v>
      </c>
      <c r="G863" s="14">
        <v>189.8</v>
      </c>
      <c r="H863" s="14">
        <v>189.7</v>
      </c>
    </row>
    <row r="864" spans="1:8" ht="47.25" x14ac:dyDescent="0.25">
      <c r="A864" s="69" t="s">
        <v>871</v>
      </c>
      <c r="B864" s="2"/>
      <c r="C864" s="2" t="s">
        <v>165</v>
      </c>
      <c r="D864" s="2" t="s">
        <v>41</v>
      </c>
      <c r="E864" s="2" t="s">
        <v>870</v>
      </c>
      <c r="F864" s="2"/>
      <c r="G864" s="14">
        <f>SUM(G865)</f>
        <v>9332.7000000000007</v>
      </c>
      <c r="H864" s="14">
        <f>SUM(H865)</f>
        <v>9192.5</v>
      </c>
    </row>
    <row r="865" spans="1:8" ht="31.5" x14ac:dyDescent="0.25">
      <c r="A865" s="69" t="s">
        <v>49</v>
      </c>
      <c r="B865" s="2"/>
      <c r="C865" s="2" t="s">
        <v>165</v>
      </c>
      <c r="D865" s="2" t="s">
        <v>41</v>
      </c>
      <c r="E865" s="2" t="s">
        <v>870</v>
      </c>
      <c r="F865" s="2" t="s">
        <v>88</v>
      </c>
      <c r="G865" s="14">
        <v>9332.7000000000007</v>
      </c>
      <c r="H865" s="14">
        <v>9192.5</v>
      </c>
    </row>
    <row r="866" spans="1:8" ht="47.25" x14ac:dyDescent="0.25">
      <c r="A866" s="69" t="s">
        <v>798</v>
      </c>
      <c r="B866" s="32"/>
      <c r="C866" s="2" t="s">
        <v>165</v>
      </c>
      <c r="D866" s="2" t="s">
        <v>41</v>
      </c>
      <c r="E866" s="33" t="s">
        <v>799</v>
      </c>
      <c r="F866" s="2"/>
      <c r="G866" s="14">
        <f>SUM(G867)</f>
        <v>600</v>
      </c>
      <c r="H866" s="14">
        <f>SUM(H867)</f>
        <v>600</v>
      </c>
    </row>
    <row r="867" spans="1:8" ht="31.5" x14ac:dyDescent="0.25">
      <c r="A867" s="69" t="s">
        <v>222</v>
      </c>
      <c r="B867" s="32"/>
      <c r="C867" s="2" t="s">
        <v>165</v>
      </c>
      <c r="D867" s="2" t="s">
        <v>41</v>
      </c>
      <c r="E867" s="33" t="s">
        <v>799</v>
      </c>
      <c r="F867" s="2" t="s">
        <v>119</v>
      </c>
      <c r="G867" s="14">
        <v>600</v>
      </c>
      <c r="H867" s="14">
        <v>600</v>
      </c>
    </row>
    <row r="868" spans="1:8" ht="31.5" x14ac:dyDescent="0.25">
      <c r="A868" s="69" t="s">
        <v>801</v>
      </c>
      <c r="B868" s="32"/>
      <c r="C868" s="2" t="s">
        <v>165</v>
      </c>
      <c r="D868" s="2" t="s">
        <v>41</v>
      </c>
      <c r="E868" s="33" t="s">
        <v>817</v>
      </c>
      <c r="F868" s="2"/>
      <c r="G868" s="14">
        <f t="shared" ref="G868:H868" si="148">G869</f>
        <v>4000</v>
      </c>
      <c r="H868" s="14">
        <f t="shared" si="148"/>
        <v>3997.9</v>
      </c>
    </row>
    <row r="869" spans="1:8" ht="31.5" x14ac:dyDescent="0.25">
      <c r="A869" s="69" t="s">
        <v>222</v>
      </c>
      <c r="B869" s="32"/>
      <c r="C869" s="2" t="s">
        <v>165</v>
      </c>
      <c r="D869" s="2" t="s">
        <v>41</v>
      </c>
      <c r="E869" s="33" t="s">
        <v>817</v>
      </c>
      <c r="F869" s="2" t="s">
        <v>88</v>
      </c>
      <c r="G869" s="14">
        <v>4000</v>
      </c>
      <c r="H869" s="14">
        <v>3997.9</v>
      </c>
    </row>
    <row r="870" spans="1:8" x14ac:dyDescent="0.25">
      <c r="A870" s="69" t="s">
        <v>877</v>
      </c>
      <c r="B870" s="32"/>
      <c r="C870" s="2" t="s">
        <v>165</v>
      </c>
      <c r="D870" s="2" t="s">
        <v>41</v>
      </c>
      <c r="E870" s="33" t="s">
        <v>803</v>
      </c>
      <c r="F870" s="2"/>
      <c r="G870" s="14">
        <f>G871</f>
        <v>42166.7</v>
      </c>
      <c r="H870" s="14">
        <f t="shared" ref="H870" si="149">H871</f>
        <v>32594.6</v>
      </c>
    </row>
    <row r="871" spans="1:8" ht="31.5" x14ac:dyDescent="0.25">
      <c r="A871" s="69" t="s">
        <v>501</v>
      </c>
      <c r="B871" s="32"/>
      <c r="C871" s="2" t="s">
        <v>165</v>
      </c>
      <c r="D871" s="2" t="s">
        <v>41</v>
      </c>
      <c r="E871" s="33" t="s">
        <v>804</v>
      </c>
      <c r="F871" s="2"/>
      <c r="G871" s="14">
        <f t="shared" ref="G871:H871" si="150">G872</f>
        <v>42166.7</v>
      </c>
      <c r="H871" s="14">
        <f t="shared" si="150"/>
        <v>32594.6</v>
      </c>
    </row>
    <row r="872" spans="1:8" ht="31.5" x14ac:dyDescent="0.25">
      <c r="A872" s="69" t="s">
        <v>222</v>
      </c>
      <c r="B872" s="32"/>
      <c r="C872" s="2" t="s">
        <v>165</v>
      </c>
      <c r="D872" s="2" t="s">
        <v>41</v>
      </c>
      <c r="E872" s="33" t="s">
        <v>804</v>
      </c>
      <c r="F872" s="2" t="s">
        <v>88</v>
      </c>
      <c r="G872" s="14">
        <v>42166.7</v>
      </c>
      <c r="H872" s="14">
        <v>32594.6</v>
      </c>
    </row>
    <row r="873" spans="1:8" x14ac:dyDescent="0.25">
      <c r="A873" s="69" t="s">
        <v>184</v>
      </c>
      <c r="B873" s="2"/>
      <c r="C873" s="2" t="s">
        <v>165</v>
      </c>
      <c r="D873" s="2" t="s">
        <v>51</v>
      </c>
      <c r="E873" s="2"/>
      <c r="F873" s="2"/>
      <c r="G873" s="14">
        <f>SUM(G874)</f>
        <v>13171.8</v>
      </c>
      <c r="H873" s="14">
        <f t="shared" ref="H873" si="151">SUM(H874)</f>
        <v>13171.8</v>
      </c>
    </row>
    <row r="874" spans="1:8" ht="31.5" x14ac:dyDescent="0.25">
      <c r="A874" s="69" t="s">
        <v>806</v>
      </c>
      <c r="B874" s="2"/>
      <c r="C874" s="2" t="s">
        <v>165</v>
      </c>
      <c r="D874" s="2" t="s">
        <v>51</v>
      </c>
      <c r="E874" s="2" t="s">
        <v>251</v>
      </c>
      <c r="F874" s="2"/>
      <c r="G874" s="14">
        <f>G875</f>
        <v>13171.8</v>
      </c>
      <c r="H874" s="14">
        <f t="shared" ref="H874" si="152">H875</f>
        <v>13171.8</v>
      </c>
    </row>
    <row r="875" spans="1:8" ht="78.75" x14ac:dyDescent="0.25">
      <c r="A875" s="69" t="s">
        <v>805</v>
      </c>
      <c r="B875" s="2"/>
      <c r="C875" s="2" t="s">
        <v>165</v>
      </c>
      <c r="D875" s="2" t="s">
        <v>51</v>
      </c>
      <c r="E875" s="2" t="s">
        <v>255</v>
      </c>
      <c r="F875" s="2"/>
      <c r="G875" s="14">
        <f>G876+G886</f>
        <v>13171.8</v>
      </c>
      <c r="H875" s="14">
        <f t="shared" ref="H875" si="153">H876+H886</f>
        <v>13171.8</v>
      </c>
    </row>
    <row r="876" spans="1:8" x14ac:dyDescent="0.25">
      <c r="A876" s="69" t="s">
        <v>32</v>
      </c>
      <c r="B876" s="2"/>
      <c r="C876" s="2" t="s">
        <v>165</v>
      </c>
      <c r="D876" s="2" t="s">
        <v>51</v>
      </c>
      <c r="E876" s="2" t="s">
        <v>775</v>
      </c>
      <c r="F876" s="2"/>
      <c r="G876" s="14">
        <f>SUM(G877+G882+G884)</f>
        <v>6547.8</v>
      </c>
      <c r="H876" s="14">
        <f t="shared" ref="H876" si="154">SUM(H877+H882+H884)</f>
        <v>6547.8</v>
      </c>
    </row>
    <row r="877" spans="1:8" ht="47.25" x14ac:dyDescent="0.25">
      <c r="A877" s="31" t="s">
        <v>781</v>
      </c>
      <c r="B877" s="2"/>
      <c r="C877" s="2" t="s">
        <v>165</v>
      </c>
      <c r="D877" s="2" t="s">
        <v>51</v>
      </c>
      <c r="E877" s="2" t="s">
        <v>782</v>
      </c>
      <c r="F877" s="2"/>
      <c r="G877" s="14">
        <f>G878+G880</f>
        <v>5027.8</v>
      </c>
      <c r="H877" s="14">
        <f>H878+H880</f>
        <v>5027.8</v>
      </c>
    </row>
    <row r="878" spans="1:8" ht="47.25" x14ac:dyDescent="0.25">
      <c r="A878" s="69" t="s">
        <v>502</v>
      </c>
      <c r="B878" s="2"/>
      <c r="C878" s="2" t="s">
        <v>165</v>
      </c>
      <c r="D878" s="2" t="s">
        <v>51</v>
      </c>
      <c r="E878" s="2" t="s">
        <v>807</v>
      </c>
      <c r="F878" s="2"/>
      <c r="G878" s="14">
        <f>G879</f>
        <v>3000</v>
      </c>
      <c r="H878" s="14">
        <f>H879</f>
        <v>3000</v>
      </c>
    </row>
    <row r="879" spans="1:8" ht="31.5" x14ac:dyDescent="0.25">
      <c r="A879" s="69" t="s">
        <v>222</v>
      </c>
      <c r="B879" s="2"/>
      <c r="C879" s="2" t="s">
        <v>165</v>
      </c>
      <c r="D879" s="2" t="s">
        <v>51</v>
      </c>
      <c r="E879" s="2" t="s">
        <v>807</v>
      </c>
      <c r="F879" s="2" t="s">
        <v>119</v>
      </c>
      <c r="G879" s="14">
        <v>3000</v>
      </c>
      <c r="H879" s="14">
        <v>3000</v>
      </c>
    </row>
    <row r="880" spans="1:8" ht="31.5" x14ac:dyDescent="0.25">
      <c r="A880" s="69" t="s">
        <v>474</v>
      </c>
      <c r="B880" s="2"/>
      <c r="C880" s="2" t="s">
        <v>165</v>
      </c>
      <c r="D880" s="2" t="s">
        <v>51</v>
      </c>
      <c r="E880" s="2" t="s">
        <v>808</v>
      </c>
      <c r="F880" s="2"/>
      <c r="G880" s="14">
        <f>SUM(G881)</f>
        <v>2027.8</v>
      </c>
      <c r="H880" s="14">
        <f t="shared" ref="H880" si="155">SUM(H881)</f>
        <v>2027.8</v>
      </c>
    </row>
    <row r="881" spans="1:8" ht="31.5" x14ac:dyDescent="0.25">
      <c r="A881" s="69" t="s">
        <v>222</v>
      </c>
      <c r="B881" s="2"/>
      <c r="C881" s="2" t="s">
        <v>165</v>
      </c>
      <c r="D881" s="2" t="s">
        <v>51</v>
      </c>
      <c r="E881" s="2" t="s">
        <v>808</v>
      </c>
      <c r="F881" s="2" t="s">
        <v>119</v>
      </c>
      <c r="G881" s="14">
        <v>2027.8</v>
      </c>
      <c r="H881" s="14">
        <v>2027.8</v>
      </c>
    </row>
    <row r="882" spans="1:8" ht="78.75" x14ac:dyDescent="0.25">
      <c r="A882" s="69" t="s">
        <v>573</v>
      </c>
      <c r="B882" s="32"/>
      <c r="C882" s="2" t="s">
        <v>165</v>
      </c>
      <c r="D882" s="2" t="s">
        <v>51</v>
      </c>
      <c r="E882" s="33" t="s">
        <v>809</v>
      </c>
      <c r="F882" s="2"/>
      <c r="G882" s="14">
        <f>SUM(G883)</f>
        <v>1100</v>
      </c>
      <c r="H882" s="14">
        <f>SUM(H883)</f>
        <v>1100</v>
      </c>
    </row>
    <row r="883" spans="1:8" ht="31.5" x14ac:dyDescent="0.25">
      <c r="A883" s="69" t="s">
        <v>222</v>
      </c>
      <c r="B883" s="32"/>
      <c r="C883" s="2" t="s">
        <v>165</v>
      </c>
      <c r="D883" s="2" t="s">
        <v>51</v>
      </c>
      <c r="E883" s="33" t="s">
        <v>809</v>
      </c>
      <c r="F883" s="2" t="s">
        <v>119</v>
      </c>
      <c r="G883" s="14">
        <v>1100</v>
      </c>
      <c r="H883" s="14">
        <v>1100</v>
      </c>
    </row>
    <row r="884" spans="1:8" ht="31.5" x14ac:dyDescent="0.25">
      <c r="A884" s="69" t="s">
        <v>810</v>
      </c>
      <c r="B884" s="32"/>
      <c r="C884" s="2" t="s">
        <v>165</v>
      </c>
      <c r="D884" s="2" t="s">
        <v>51</v>
      </c>
      <c r="E884" s="33" t="s">
        <v>811</v>
      </c>
      <c r="F884" s="2"/>
      <c r="G884" s="14">
        <f>SUM(G885)</f>
        <v>420</v>
      </c>
      <c r="H884" s="14">
        <f>SUM(H885)</f>
        <v>420</v>
      </c>
    </row>
    <row r="885" spans="1:8" ht="31.5" x14ac:dyDescent="0.25">
      <c r="A885" s="69" t="s">
        <v>222</v>
      </c>
      <c r="B885" s="32"/>
      <c r="C885" s="2" t="s">
        <v>165</v>
      </c>
      <c r="D885" s="2" t="s">
        <v>51</v>
      </c>
      <c r="E885" s="33" t="s">
        <v>811</v>
      </c>
      <c r="F885" s="2" t="s">
        <v>119</v>
      </c>
      <c r="G885" s="14">
        <v>420</v>
      </c>
      <c r="H885" s="14">
        <v>420</v>
      </c>
    </row>
    <row r="886" spans="1:8" x14ac:dyDescent="0.25">
      <c r="A886" s="69" t="s">
        <v>879</v>
      </c>
      <c r="B886" s="32"/>
      <c r="C886" s="2" t="s">
        <v>165</v>
      </c>
      <c r="D886" s="2" t="s">
        <v>51</v>
      </c>
      <c r="E886" s="33" t="s">
        <v>812</v>
      </c>
      <c r="F886" s="2"/>
      <c r="G886" s="14">
        <f>G887</f>
        <v>6624</v>
      </c>
      <c r="H886" s="14">
        <f t="shared" ref="H886" si="156">H887</f>
        <v>6624</v>
      </c>
    </row>
    <row r="887" spans="1:8" ht="31.5" x14ac:dyDescent="0.25">
      <c r="A887" s="67" t="s">
        <v>813</v>
      </c>
      <c r="B887" s="32"/>
      <c r="C887" s="2" t="s">
        <v>165</v>
      </c>
      <c r="D887" s="2" t="s">
        <v>51</v>
      </c>
      <c r="E887" s="33" t="s">
        <v>814</v>
      </c>
      <c r="F887" s="2"/>
      <c r="G887" s="14">
        <f>SUM(G888:G889)</f>
        <v>6624</v>
      </c>
      <c r="H887" s="14">
        <f t="shared" ref="H887" si="157">SUM(H888:H889)</f>
        <v>6624</v>
      </c>
    </row>
    <row r="888" spans="1:8" ht="31.5" x14ac:dyDescent="0.25">
      <c r="A888" s="69" t="s">
        <v>222</v>
      </c>
      <c r="B888" s="32"/>
      <c r="C888" s="2" t="s">
        <v>165</v>
      </c>
      <c r="D888" s="2" t="s">
        <v>51</v>
      </c>
      <c r="E888" s="33" t="s">
        <v>814</v>
      </c>
      <c r="F888" s="2" t="s">
        <v>119</v>
      </c>
      <c r="G888" s="14">
        <v>4968</v>
      </c>
      <c r="H888" s="14">
        <v>4968</v>
      </c>
    </row>
    <row r="889" spans="1:8" x14ac:dyDescent="0.25">
      <c r="A889" s="69" t="s">
        <v>19</v>
      </c>
      <c r="B889" s="32"/>
      <c r="C889" s="2" t="s">
        <v>165</v>
      </c>
      <c r="D889" s="2" t="s">
        <v>51</v>
      </c>
      <c r="E889" s="33" t="s">
        <v>814</v>
      </c>
      <c r="F889" s="2" t="s">
        <v>93</v>
      </c>
      <c r="G889" s="14">
        <v>1656</v>
      </c>
      <c r="H889" s="14">
        <v>1656</v>
      </c>
    </row>
    <row r="890" spans="1:8" x14ac:dyDescent="0.25">
      <c r="A890" s="69" t="s">
        <v>185</v>
      </c>
      <c r="B890" s="32"/>
      <c r="C890" s="2" t="s">
        <v>165</v>
      </c>
      <c r="D890" s="2" t="s">
        <v>164</v>
      </c>
      <c r="E890" s="33"/>
      <c r="F890" s="2"/>
      <c r="G890" s="14">
        <f>SUM(G891)</f>
        <v>8818</v>
      </c>
      <c r="H890" s="14">
        <f>SUM(H891)</f>
        <v>8638.0999999999985</v>
      </c>
    </row>
    <row r="891" spans="1:8" ht="31.5" x14ac:dyDescent="0.25">
      <c r="A891" s="69" t="s">
        <v>640</v>
      </c>
      <c r="B891" s="32"/>
      <c r="C891" s="2" t="s">
        <v>165</v>
      </c>
      <c r="D891" s="2" t="s">
        <v>164</v>
      </c>
      <c r="E891" s="33" t="s">
        <v>251</v>
      </c>
      <c r="F891" s="2"/>
      <c r="G891" s="14">
        <f>SUM(G892)</f>
        <v>8818</v>
      </c>
      <c r="H891" s="14">
        <f t="shared" ref="H891" si="158">SUM(H892)</f>
        <v>8638.0999999999985</v>
      </c>
    </row>
    <row r="892" spans="1:8" ht="31.5" x14ac:dyDescent="0.25">
      <c r="A892" s="69" t="s">
        <v>307</v>
      </c>
      <c r="B892" s="32"/>
      <c r="C892" s="2" t="s">
        <v>165</v>
      </c>
      <c r="D892" s="2" t="s">
        <v>164</v>
      </c>
      <c r="E892" s="33" t="s">
        <v>252</v>
      </c>
      <c r="F892" s="2"/>
      <c r="G892" s="14">
        <f>SUM(G893+G896+G899+G901)</f>
        <v>8818</v>
      </c>
      <c r="H892" s="14">
        <f>SUM(H893+H896+H899+H901)</f>
        <v>8638.0999999999985</v>
      </c>
    </row>
    <row r="893" spans="1:8" x14ac:dyDescent="0.25">
      <c r="A893" s="69" t="s">
        <v>77</v>
      </c>
      <c r="B893" s="32"/>
      <c r="C893" s="2" t="s">
        <v>165</v>
      </c>
      <c r="D893" s="2" t="s">
        <v>164</v>
      </c>
      <c r="E893" s="33" t="s">
        <v>497</v>
      </c>
      <c r="F893" s="2"/>
      <c r="G893" s="14">
        <f>SUM(G894:G895)</f>
        <v>6009.2</v>
      </c>
      <c r="H893" s="14">
        <f>SUM(H894:H895)</f>
        <v>6009</v>
      </c>
    </row>
    <row r="894" spans="1:8" ht="47.25" x14ac:dyDescent="0.25">
      <c r="A894" s="69" t="s">
        <v>48</v>
      </c>
      <c r="B894" s="32"/>
      <c r="C894" s="2" t="s">
        <v>165</v>
      </c>
      <c r="D894" s="2" t="s">
        <v>164</v>
      </c>
      <c r="E894" s="33" t="s">
        <v>497</v>
      </c>
      <c r="F894" s="2">
        <v>100</v>
      </c>
      <c r="G894" s="14">
        <v>6009</v>
      </c>
      <c r="H894" s="14">
        <v>6009</v>
      </c>
    </row>
    <row r="895" spans="1:8" ht="31.5" x14ac:dyDescent="0.25">
      <c r="A895" s="69" t="s">
        <v>49</v>
      </c>
      <c r="B895" s="32"/>
      <c r="C895" s="2" t="s">
        <v>165</v>
      </c>
      <c r="D895" s="2" t="s">
        <v>164</v>
      </c>
      <c r="E895" s="33" t="s">
        <v>497</v>
      </c>
      <c r="F895" s="2">
        <v>200</v>
      </c>
      <c r="G895" s="14">
        <v>0.2</v>
      </c>
      <c r="H895" s="14"/>
    </row>
    <row r="896" spans="1:8" x14ac:dyDescent="0.25">
      <c r="A896" s="69" t="s">
        <v>92</v>
      </c>
      <c r="B896" s="32"/>
      <c r="C896" s="2" t="s">
        <v>165</v>
      </c>
      <c r="D896" s="2" t="s">
        <v>164</v>
      </c>
      <c r="E896" s="33" t="s">
        <v>498</v>
      </c>
      <c r="F896" s="2"/>
      <c r="G896" s="14">
        <f>SUM(G897:G898)</f>
        <v>103.9</v>
      </c>
      <c r="H896" s="14">
        <f>SUM(H897:H898)</f>
        <v>103.9</v>
      </c>
    </row>
    <row r="897" spans="1:8" ht="31.5" x14ac:dyDescent="0.25">
      <c r="A897" s="69" t="s">
        <v>49</v>
      </c>
      <c r="B897" s="32"/>
      <c r="C897" s="2" t="s">
        <v>165</v>
      </c>
      <c r="D897" s="2" t="s">
        <v>164</v>
      </c>
      <c r="E897" s="33" t="s">
        <v>498</v>
      </c>
      <c r="F897" s="2">
        <v>200</v>
      </c>
      <c r="G897" s="14">
        <v>100</v>
      </c>
      <c r="H897" s="14">
        <v>100</v>
      </c>
    </row>
    <row r="898" spans="1:8" x14ac:dyDescent="0.25">
      <c r="A898" s="69" t="s">
        <v>19</v>
      </c>
      <c r="B898" s="32"/>
      <c r="C898" s="2" t="s">
        <v>165</v>
      </c>
      <c r="D898" s="2" t="s">
        <v>164</v>
      </c>
      <c r="E898" s="33" t="s">
        <v>498</v>
      </c>
      <c r="F898" s="2">
        <v>800</v>
      </c>
      <c r="G898" s="14">
        <v>3.9</v>
      </c>
      <c r="H898" s="14">
        <v>3.9</v>
      </c>
    </row>
    <row r="899" spans="1:8" ht="31.5" x14ac:dyDescent="0.25">
      <c r="A899" s="69" t="s">
        <v>94</v>
      </c>
      <c r="B899" s="32"/>
      <c r="C899" s="2" t="s">
        <v>165</v>
      </c>
      <c r="D899" s="2" t="s">
        <v>164</v>
      </c>
      <c r="E899" s="33" t="s">
        <v>499</v>
      </c>
      <c r="F899" s="2"/>
      <c r="G899" s="14">
        <f>SUM(G900)</f>
        <v>1222.2</v>
      </c>
      <c r="H899" s="14">
        <f>SUM(H900)</f>
        <v>1059</v>
      </c>
    </row>
    <row r="900" spans="1:8" ht="31.5" x14ac:dyDescent="0.25">
      <c r="A900" s="69" t="s">
        <v>49</v>
      </c>
      <c r="B900" s="32"/>
      <c r="C900" s="2" t="s">
        <v>165</v>
      </c>
      <c r="D900" s="2" t="s">
        <v>164</v>
      </c>
      <c r="E900" s="33" t="s">
        <v>499</v>
      </c>
      <c r="F900" s="2">
        <v>200</v>
      </c>
      <c r="G900" s="14">
        <v>1222.2</v>
      </c>
      <c r="H900" s="14">
        <v>1059</v>
      </c>
    </row>
    <row r="901" spans="1:8" ht="31.5" x14ac:dyDescent="0.25">
      <c r="A901" s="69" t="s">
        <v>95</v>
      </c>
      <c r="B901" s="32"/>
      <c r="C901" s="2" t="s">
        <v>165</v>
      </c>
      <c r="D901" s="2" t="s">
        <v>164</v>
      </c>
      <c r="E901" s="33" t="s">
        <v>500</v>
      </c>
      <c r="F901" s="2"/>
      <c r="G901" s="14">
        <f>SUM(G902:G904)</f>
        <v>1482.6999999999998</v>
      </c>
      <c r="H901" s="14">
        <f t="shared" ref="H901" si="159">SUM(H902:H904)</f>
        <v>1466.1999999999998</v>
      </c>
    </row>
    <row r="902" spans="1:8" ht="47.25" x14ac:dyDescent="0.25">
      <c r="A902" s="90" t="s">
        <v>48</v>
      </c>
      <c r="B902" s="32"/>
      <c r="C902" s="2" t="s">
        <v>165</v>
      </c>
      <c r="D902" s="2" t="s">
        <v>164</v>
      </c>
      <c r="E902" s="33" t="s">
        <v>500</v>
      </c>
      <c r="F902" s="2" t="s">
        <v>86</v>
      </c>
      <c r="G902" s="14">
        <v>9.1</v>
      </c>
      <c r="H902" s="14">
        <v>9.1</v>
      </c>
    </row>
    <row r="903" spans="1:8" ht="31.5" x14ac:dyDescent="0.25">
      <c r="A903" s="69" t="s">
        <v>49</v>
      </c>
      <c r="B903" s="32"/>
      <c r="C903" s="2" t="s">
        <v>165</v>
      </c>
      <c r="D903" s="2" t="s">
        <v>164</v>
      </c>
      <c r="E903" s="33" t="s">
        <v>500</v>
      </c>
      <c r="F903" s="2">
        <v>200</v>
      </c>
      <c r="G903" s="14">
        <v>1402.6</v>
      </c>
      <c r="H903" s="14">
        <v>1386.1</v>
      </c>
    </row>
    <row r="904" spans="1:8" x14ac:dyDescent="0.25">
      <c r="A904" s="69" t="s">
        <v>19</v>
      </c>
      <c r="B904" s="32"/>
      <c r="C904" s="2" t="s">
        <v>165</v>
      </c>
      <c r="D904" s="2" t="s">
        <v>164</v>
      </c>
      <c r="E904" s="33" t="s">
        <v>500</v>
      </c>
      <c r="F904" s="2">
        <v>800</v>
      </c>
      <c r="G904" s="14">
        <v>71</v>
      </c>
      <c r="H904" s="14">
        <v>71</v>
      </c>
    </row>
    <row r="905" spans="1:8" x14ac:dyDescent="0.25">
      <c r="A905" s="11" t="s">
        <v>514</v>
      </c>
      <c r="B905" s="12" t="s">
        <v>317</v>
      </c>
      <c r="C905" s="13"/>
      <c r="D905" s="13"/>
      <c r="E905" s="12"/>
      <c r="F905" s="13"/>
      <c r="G905" s="16">
        <f>SUM(G906+G1171)+G1201</f>
        <v>2544655.9999999995</v>
      </c>
      <c r="H905" s="16">
        <f>SUM(H906+H1171)+H1201</f>
        <v>2541817.5</v>
      </c>
    </row>
    <row r="906" spans="1:8" x14ac:dyDescent="0.25">
      <c r="A906" s="69" t="s">
        <v>109</v>
      </c>
      <c r="B906" s="2"/>
      <c r="C906" s="2" t="s">
        <v>110</v>
      </c>
      <c r="D906" s="2"/>
      <c r="E906" s="2"/>
      <c r="F906" s="2"/>
      <c r="G906" s="14">
        <f>SUM(G907+G972+G1063+G1096+G1134)+G1088</f>
        <v>2474846.0999999996</v>
      </c>
      <c r="H906" s="14">
        <f>SUM(H907+H972+H1063+H1096+H1134)+H1088</f>
        <v>2471638.2000000002</v>
      </c>
    </row>
    <row r="907" spans="1:8" x14ac:dyDescent="0.25">
      <c r="A907" s="69" t="s">
        <v>175</v>
      </c>
      <c r="B907" s="2"/>
      <c r="C907" s="2" t="s">
        <v>110</v>
      </c>
      <c r="D907" s="2" t="s">
        <v>31</v>
      </c>
      <c r="E907" s="2"/>
      <c r="F907" s="2"/>
      <c r="G907" s="14">
        <f>SUM(G908)+G966</f>
        <v>962231.69999999984</v>
      </c>
      <c r="H907" s="14">
        <f>SUM(H908)+H966</f>
        <v>961175.59999999986</v>
      </c>
    </row>
    <row r="908" spans="1:8" ht="32.25" customHeight="1" x14ac:dyDescent="0.25">
      <c r="A908" s="69" t="s">
        <v>641</v>
      </c>
      <c r="B908" s="2"/>
      <c r="C908" s="2" t="s">
        <v>110</v>
      </c>
      <c r="D908" s="2" t="s">
        <v>31</v>
      </c>
      <c r="E908" s="19" t="s">
        <v>318</v>
      </c>
      <c r="F908" s="2"/>
      <c r="G908" s="14">
        <f>SUM(G909+G956)</f>
        <v>962201.69999999984</v>
      </c>
      <c r="H908" s="14">
        <f t="shared" ref="H908" si="160">SUM(H909+H956)</f>
        <v>961145.59999999986</v>
      </c>
    </row>
    <row r="909" spans="1:8" ht="32.25" customHeight="1" x14ac:dyDescent="0.25">
      <c r="A909" s="69" t="s">
        <v>861</v>
      </c>
      <c r="B909" s="2"/>
      <c r="C909" s="2" t="s">
        <v>110</v>
      </c>
      <c r="D909" s="2" t="s">
        <v>31</v>
      </c>
      <c r="E909" s="19" t="s">
        <v>714</v>
      </c>
      <c r="F909" s="2"/>
      <c r="G909" s="14">
        <f>SUM(G910+G920+G925+G932)</f>
        <v>947130.89999999979</v>
      </c>
      <c r="H909" s="14">
        <f t="shared" ref="H909" si="161">SUM(H910+H920+H925+H932)</f>
        <v>946074.79999999981</v>
      </c>
    </row>
    <row r="910" spans="1:8" x14ac:dyDescent="0.25">
      <c r="A910" s="69" t="s">
        <v>32</v>
      </c>
      <c r="B910" s="2"/>
      <c r="C910" s="2" t="s">
        <v>110</v>
      </c>
      <c r="D910" s="2" t="s">
        <v>31</v>
      </c>
      <c r="E910" s="19" t="s">
        <v>715</v>
      </c>
      <c r="F910" s="2"/>
      <c r="G910" s="14">
        <f>SUM(G911)+G915+G918</f>
        <v>11290.199999999999</v>
      </c>
      <c r="H910" s="14">
        <f t="shared" ref="H910" si="162">SUM(H911)+H915+H918</f>
        <v>11290.1</v>
      </c>
    </row>
    <row r="911" spans="1:8" x14ac:dyDescent="0.25">
      <c r="A911" s="69" t="s">
        <v>322</v>
      </c>
      <c r="B911" s="2"/>
      <c r="C911" s="2" t="s">
        <v>110</v>
      </c>
      <c r="D911" s="2" t="s">
        <v>31</v>
      </c>
      <c r="E911" s="19" t="s">
        <v>716</v>
      </c>
      <c r="F911" s="2"/>
      <c r="G911" s="14">
        <f>SUM(G912:G914)</f>
        <v>7732.2999999999993</v>
      </c>
      <c r="H911" s="14">
        <f>SUM(H912:H914)</f>
        <v>7732.2</v>
      </c>
    </row>
    <row r="912" spans="1:8" ht="31.5" x14ac:dyDescent="0.25">
      <c r="A912" s="69" t="s">
        <v>49</v>
      </c>
      <c r="B912" s="2"/>
      <c r="C912" s="2" t="s">
        <v>110</v>
      </c>
      <c r="D912" s="2" t="s">
        <v>31</v>
      </c>
      <c r="E912" s="19" t="s">
        <v>716</v>
      </c>
      <c r="F912" s="2" t="s">
        <v>88</v>
      </c>
      <c r="G912" s="14">
        <v>1543.3</v>
      </c>
      <c r="H912" s="14">
        <v>1543.2</v>
      </c>
    </row>
    <row r="913" spans="1:8" x14ac:dyDescent="0.25">
      <c r="A913" s="69" t="s">
        <v>39</v>
      </c>
      <c r="B913" s="2"/>
      <c r="C913" s="2" t="s">
        <v>110</v>
      </c>
      <c r="D913" s="2" t="s">
        <v>31</v>
      </c>
      <c r="E913" s="19" t="s">
        <v>716</v>
      </c>
      <c r="F913" s="2" t="s">
        <v>96</v>
      </c>
      <c r="G913" s="14">
        <v>15.1</v>
      </c>
      <c r="H913" s="14">
        <v>15.1</v>
      </c>
    </row>
    <row r="914" spans="1:8" ht="31.5" x14ac:dyDescent="0.25">
      <c r="A914" s="69" t="s">
        <v>222</v>
      </c>
      <c r="B914" s="2"/>
      <c r="C914" s="2" t="s">
        <v>110</v>
      </c>
      <c r="D914" s="2" t="s">
        <v>31</v>
      </c>
      <c r="E914" s="19" t="s">
        <v>716</v>
      </c>
      <c r="F914" s="2" t="s">
        <v>119</v>
      </c>
      <c r="G914" s="14">
        <v>6173.9</v>
      </c>
      <c r="H914" s="14">
        <v>6173.9</v>
      </c>
    </row>
    <row r="915" spans="1:8" ht="89.25" customHeight="1" x14ac:dyDescent="0.25">
      <c r="A915" s="69" t="s">
        <v>478</v>
      </c>
      <c r="B915" s="2"/>
      <c r="C915" s="2" t="s">
        <v>110</v>
      </c>
      <c r="D915" s="2" t="s">
        <v>31</v>
      </c>
      <c r="E915" s="38" t="s">
        <v>717</v>
      </c>
      <c r="F915" s="2"/>
      <c r="G915" s="14">
        <f>G916+G917</f>
        <v>2828.8</v>
      </c>
      <c r="H915" s="14">
        <f>H916+H917</f>
        <v>2828.8</v>
      </c>
    </row>
    <row r="916" spans="1:8" ht="31.5" x14ac:dyDescent="0.25">
      <c r="A916" s="69" t="s">
        <v>49</v>
      </c>
      <c r="B916" s="2"/>
      <c r="C916" s="2" t="s">
        <v>110</v>
      </c>
      <c r="D916" s="2" t="s">
        <v>31</v>
      </c>
      <c r="E916" s="38" t="s">
        <v>717</v>
      </c>
      <c r="F916" s="2" t="s">
        <v>88</v>
      </c>
      <c r="G916" s="14">
        <v>942.9</v>
      </c>
      <c r="H916" s="14">
        <v>942.9</v>
      </c>
    </row>
    <row r="917" spans="1:8" ht="31.5" x14ac:dyDescent="0.25">
      <c r="A917" s="69" t="s">
        <v>222</v>
      </c>
      <c r="B917" s="2"/>
      <c r="C917" s="2" t="s">
        <v>110</v>
      </c>
      <c r="D917" s="2" t="s">
        <v>31</v>
      </c>
      <c r="E917" s="38" t="s">
        <v>717</v>
      </c>
      <c r="F917" s="2" t="s">
        <v>119</v>
      </c>
      <c r="G917" s="14">
        <v>1885.9</v>
      </c>
      <c r="H917" s="14">
        <v>1885.9</v>
      </c>
    </row>
    <row r="918" spans="1:8" ht="31.5" x14ac:dyDescent="0.25">
      <c r="A918" s="69" t="s">
        <v>925</v>
      </c>
      <c r="B918" s="2"/>
      <c r="C918" s="2" t="s">
        <v>110</v>
      </c>
      <c r="D918" s="2" t="s">
        <v>31</v>
      </c>
      <c r="E918" s="38" t="s">
        <v>924</v>
      </c>
      <c r="F918" s="2"/>
      <c r="G918" s="14">
        <f>SUM(G919)</f>
        <v>729.1</v>
      </c>
      <c r="H918" s="14">
        <f t="shared" ref="H918" si="163">SUM(H919)</f>
        <v>729.1</v>
      </c>
    </row>
    <row r="919" spans="1:8" ht="31.5" x14ac:dyDescent="0.25">
      <c r="A919" s="69" t="s">
        <v>49</v>
      </c>
      <c r="B919" s="2"/>
      <c r="C919" s="2" t="s">
        <v>110</v>
      </c>
      <c r="D919" s="2" t="s">
        <v>31</v>
      </c>
      <c r="E919" s="38" t="s">
        <v>924</v>
      </c>
      <c r="F919" s="2" t="s">
        <v>88</v>
      </c>
      <c r="G919" s="14">
        <v>729.1</v>
      </c>
      <c r="H919" s="14">
        <v>729.1</v>
      </c>
    </row>
    <row r="920" spans="1:8" ht="47.25" x14ac:dyDescent="0.25">
      <c r="A920" s="69" t="s">
        <v>23</v>
      </c>
      <c r="B920" s="2"/>
      <c r="C920" s="2" t="s">
        <v>110</v>
      </c>
      <c r="D920" s="2" t="s">
        <v>31</v>
      </c>
      <c r="E920" s="23" t="s">
        <v>718</v>
      </c>
      <c r="F920" s="10"/>
      <c r="G920" s="14">
        <f>SUM(G921)+G923</f>
        <v>808570.89999999991</v>
      </c>
      <c r="H920" s="14">
        <f>SUM(H921)+H923</f>
        <v>808570.89999999991</v>
      </c>
    </row>
    <row r="921" spans="1:8" ht="47.25" x14ac:dyDescent="0.25">
      <c r="A921" s="69" t="s">
        <v>391</v>
      </c>
      <c r="B921" s="2"/>
      <c r="C921" s="2" t="s">
        <v>110</v>
      </c>
      <c r="D921" s="2" t="s">
        <v>31</v>
      </c>
      <c r="E921" s="23" t="s">
        <v>719</v>
      </c>
      <c r="F921" s="10"/>
      <c r="G921" s="14">
        <f>SUM(G922)</f>
        <v>533682.69999999995</v>
      </c>
      <c r="H921" s="14">
        <f>SUM(H922)</f>
        <v>533682.69999999995</v>
      </c>
    </row>
    <row r="922" spans="1:8" ht="31.5" x14ac:dyDescent="0.25">
      <c r="A922" s="69" t="s">
        <v>222</v>
      </c>
      <c r="B922" s="2"/>
      <c r="C922" s="2" t="s">
        <v>110</v>
      </c>
      <c r="D922" s="2" t="s">
        <v>31</v>
      </c>
      <c r="E922" s="23" t="s">
        <v>719</v>
      </c>
      <c r="F922" s="2" t="s">
        <v>119</v>
      </c>
      <c r="G922" s="14">
        <v>533682.69999999995</v>
      </c>
      <c r="H922" s="14">
        <v>533682.69999999995</v>
      </c>
    </row>
    <row r="923" spans="1:8" x14ac:dyDescent="0.25">
      <c r="A923" s="69" t="s">
        <v>322</v>
      </c>
      <c r="B923" s="2"/>
      <c r="C923" s="2" t="s">
        <v>110</v>
      </c>
      <c r="D923" s="2" t="s">
        <v>31</v>
      </c>
      <c r="E923" s="19" t="s">
        <v>720</v>
      </c>
      <c r="F923" s="2"/>
      <c r="G923" s="14">
        <f>G924</f>
        <v>274888.2</v>
      </c>
      <c r="H923" s="14">
        <f>H924</f>
        <v>274888.2</v>
      </c>
    </row>
    <row r="924" spans="1:8" ht="31.5" x14ac:dyDescent="0.25">
      <c r="A924" s="69" t="s">
        <v>222</v>
      </c>
      <c r="B924" s="2"/>
      <c r="C924" s="2" t="s">
        <v>110</v>
      </c>
      <c r="D924" s="2" t="s">
        <v>31</v>
      </c>
      <c r="E924" s="19" t="s">
        <v>720</v>
      </c>
      <c r="F924" s="2" t="s">
        <v>119</v>
      </c>
      <c r="G924" s="14">
        <v>274888.2</v>
      </c>
      <c r="H924" s="14">
        <v>274888.2</v>
      </c>
    </row>
    <row r="925" spans="1:8" x14ac:dyDescent="0.25">
      <c r="A925" s="69" t="s">
        <v>148</v>
      </c>
      <c r="B925" s="2"/>
      <c r="C925" s="2" t="s">
        <v>110</v>
      </c>
      <c r="D925" s="2" t="s">
        <v>31</v>
      </c>
      <c r="E925" s="19" t="s">
        <v>721</v>
      </c>
      <c r="F925" s="2"/>
      <c r="G925" s="14">
        <f>SUM(G926+G929)</f>
        <v>10002.200000000001</v>
      </c>
      <c r="H925" s="14">
        <f t="shared" ref="H925" si="164">SUM(H926+H929)</f>
        <v>10002.200000000001</v>
      </c>
    </row>
    <row r="926" spans="1:8" ht="31.5" x14ac:dyDescent="0.25">
      <c r="A926" s="69" t="s">
        <v>257</v>
      </c>
      <c r="B926" s="2"/>
      <c r="C926" s="2" t="s">
        <v>110</v>
      </c>
      <c r="D926" s="2" t="s">
        <v>31</v>
      </c>
      <c r="E926" s="19" t="s">
        <v>926</v>
      </c>
      <c r="F926" s="2"/>
      <c r="G926" s="14">
        <f>SUM(G927)</f>
        <v>5752.2</v>
      </c>
      <c r="H926" s="14">
        <f t="shared" ref="H926" si="165">SUM(H927)</f>
        <v>5752.2</v>
      </c>
    </row>
    <row r="927" spans="1:8" ht="31.5" x14ac:dyDescent="0.25">
      <c r="A927" s="69" t="s">
        <v>925</v>
      </c>
      <c r="B927" s="2"/>
      <c r="C927" s="2" t="s">
        <v>110</v>
      </c>
      <c r="D927" s="2" t="s">
        <v>31</v>
      </c>
      <c r="E927" s="19" t="s">
        <v>927</v>
      </c>
      <c r="F927" s="2"/>
      <c r="G927" s="14">
        <f>SUM(G928)</f>
        <v>5752.2</v>
      </c>
      <c r="H927" s="14">
        <f t="shared" ref="H927" si="166">SUM(H928)</f>
        <v>5752.2</v>
      </c>
    </row>
    <row r="928" spans="1:8" ht="31.5" x14ac:dyDescent="0.25">
      <c r="A928" s="69" t="s">
        <v>222</v>
      </c>
      <c r="B928" s="2"/>
      <c r="C928" s="2" t="s">
        <v>110</v>
      </c>
      <c r="D928" s="2" t="s">
        <v>31</v>
      </c>
      <c r="E928" s="19" t="s">
        <v>927</v>
      </c>
      <c r="F928" s="2" t="s">
        <v>119</v>
      </c>
      <c r="G928" s="14">
        <v>5752.2</v>
      </c>
      <c r="H928" s="14">
        <v>5752.2</v>
      </c>
    </row>
    <row r="929" spans="1:8" x14ac:dyDescent="0.25">
      <c r="A929" s="69" t="s">
        <v>327</v>
      </c>
      <c r="B929" s="2"/>
      <c r="C929" s="2" t="s">
        <v>110</v>
      </c>
      <c r="D929" s="2" t="s">
        <v>31</v>
      </c>
      <c r="E929" s="19" t="s">
        <v>928</v>
      </c>
      <c r="F929" s="2"/>
      <c r="G929" s="14">
        <f>SUM(G930)</f>
        <v>4250</v>
      </c>
      <c r="H929" s="14">
        <f t="shared" ref="H929" si="167">SUM(H930)</f>
        <v>4250</v>
      </c>
    </row>
    <row r="930" spans="1:8" x14ac:dyDescent="0.25">
      <c r="A930" s="69" t="s">
        <v>322</v>
      </c>
      <c r="B930" s="2"/>
      <c r="C930" s="2" t="s">
        <v>110</v>
      </c>
      <c r="D930" s="2" t="s">
        <v>31</v>
      </c>
      <c r="E930" s="19" t="s">
        <v>722</v>
      </c>
      <c r="F930" s="2"/>
      <c r="G930" s="14">
        <f t="shared" ref="G930:H930" si="168">SUM(G931)</f>
        <v>4250</v>
      </c>
      <c r="H930" s="14">
        <f t="shared" si="168"/>
        <v>4250</v>
      </c>
    </row>
    <row r="931" spans="1:8" ht="31.5" x14ac:dyDescent="0.25">
      <c r="A931" s="69" t="s">
        <v>222</v>
      </c>
      <c r="B931" s="2"/>
      <c r="C931" s="2" t="s">
        <v>110</v>
      </c>
      <c r="D931" s="2" t="s">
        <v>31</v>
      </c>
      <c r="E931" s="19" t="s">
        <v>722</v>
      </c>
      <c r="F931" s="2" t="s">
        <v>119</v>
      </c>
      <c r="G931" s="14">
        <v>4250</v>
      </c>
      <c r="H931" s="14">
        <v>4250</v>
      </c>
    </row>
    <row r="932" spans="1:8" ht="31.5" x14ac:dyDescent="0.25">
      <c r="A932" s="69" t="s">
        <v>42</v>
      </c>
      <c r="B932" s="2"/>
      <c r="C932" s="2" t="s">
        <v>110</v>
      </c>
      <c r="D932" s="2" t="s">
        <v>31</v>
      </c>
      <c r="E932" s="23" t="s">
        <v>723</v>
      </c>
      <c r="F932" s="2"/>
      <c r="G932" s="14">
        <f>SUM(G933+G937)</f>
        <v>117267.6</v>
      </c>
      <c r="H932" s="14">
        <f>SUM(H933+H937)</f>
        <v>116211.6</v>
      </c>
    </row>
    <row r="933" spans="1:8" ht="47.25" x14ac:dyDescent="0.25">
      <c r="A933" s="69" t="s">
        <v>391</v>
      </c>
      <c r="B933" s="2"/>
      <c r="C933" s="2" t="s">
        <v>110</v>
      </c>
      <c r="D933" s="2" t="s">
        <v>31</v>
      </c>
      <c r="E933" s="23" t="s">
        <v>724</v>
      </c>
      <c r="F933" s="2"/>
      <c r="G933" s="14">
        <f>SUM(G934:G936)</f>
        <v>65215</v>
      </c>
      <c r="H933" s="14">
        <f t="shared" ref="H933" si="169">SUM(H934:H936)</f>
        <v>65215</v>
      </c>
    </row>
    <row r="934" spans="1:8" ht="47.25" x14ac:dyDescent="0.25">
      <c r="A934" s="69" t="s">
        <v>48</v>
      </c>
      <c r="B934" s="2"/>
      <c r="C934" s="2" t="s">
        <v>110</v>
      </c>
      <c r="D934" s="2" t="s">
        <v>31</v>
      </c>
      <c r="E934" s="23" t="s">
        <v>724</v>
      </c>
      <c r="F934" s="2" t="s">
        <v>86</v>
      </c>
      <c r="G934" s="14">
        <v>63659.4</v>
      </c>
      <c r="H934" s="14">
        <v>63659.4</v>
      </c>
    </row>
    <row r="935" spans="1:8" ht="31.5" x14ac:dyDescent="0.25">
      <c r="A935" s="69" t="s">
        <v>49</v>
      </c>
      <c r="B935" s="2"/>
      <c r="C935" s="2" t="s">
        <v>110</v>
      </c>
      <c r="D935" s="2" t="s">
        <v>31</v>
      </c>
      <c r="E935" s="23" t="s">
        <v>724</v>
      </c>
      <c r="F935" s="2" t="s">
        <v>88</v>
      </c>
      <c r="G935" s="14">
        <v>1457.2</v>
      </c>
      <c r="H935" s="14">
        <v>1457.2</v>
      </c>
    </row>
    <row r="936" spans="1:8" x14ac:dyDescent="0.25">
      <c r="A936" s="69" t="s">
        <v>39</v>
      </c>
      <c r="B936" s="2"/>
      <c r="C936" s="2" t="s">
        <v>110</v>
      </c>
      <c r="D936" s="2" t="s">
        <v>31</v>
      </c>
      <c r="E936" s="23" t="s">
        <v>724</v>
      </c>
      <c r="F936" s="2" t="s">
        <v>96</v>
      </c>
      <c r="G936" s="14">
        <v>98.4</v>
      </c>
      <c r="H936" s="14">
        <v>98.4</v>
      </c>
    </row>
    <row r="937" spans="1:8" x14ac:dyDescent="0.25">
      <c r="A937" s="69" t="s">
        <v>322</v>
      </c>
      <c r="B937" s="19"/>
      <c r="C937" s="2" t="s">
        <v>110</v>
      </c>
      <c r="D937" s="2" t="s">
        <v>31</v>
      </c>
      <c r="E937" s="19" t="s">
        <v>725</v>
      </c>
      <c r="F937" s="2"/>
      <c r="G937" s="14">
        <f>G938+G939+G940</f>
        <v>52052.6</v>
      </c>
      <c r="H937" s="14">
        <f>H938+H939+H940</f>
        <v>50996.6</v>
      </c>
    </row>
    <row r="938" spans="1:8" ht="47.25" x14ac:dyDescent="0.25">
      <c r="A938" s="15" t="s">
        <v>48</v>
      </c>
      <c r="B938" s="2"/>
      <c r="C938" s="2" t="s">
        <v>110</v>
      </c>
      <c r="D938" s="2" t="s">
        <v>31</v>
      </c>
      <c r="E938" s="19" t="s">
        <v>725</v>
      </c>
      <c r="F938" s="2" t="s">
        <v>86</v>
      </c>
      <c r="G938" s="14">
        <f>22073.2+1995.9</f>
        <v>24069.100000000002</v>
      </c>
      <c r="H938" s="14">
        <v>24069.1</v>
      </c>
    </row>
    <row r="939" spans="1:8" ht="31.5" x14ac:dyDescent="0.25">
      <c r="A939" s="69" t="s">
        <v>49</v>
      </c>
      <c r="B939" s="2"/>
      <c r="C939" s="2" t="s">
        <v>110</v>
      </c>
      <c r="D939" s="2" t="s">
        <v>31</v>
      </c>
      <c r="E939" s="19" t="s">
        <v>725</v>
      </c>
      <c r="F939" s="2" t="s">
        <v>88</v>
      </c>
      <c r="G939" s="14">
        <v>26283.3</v>
      </c>
      <c r="H939" s="14">
        <v>25231.599999999999</v>
      </c>
    </row>
    <row r="940" spans="1:8" x14ac:dyDescent="0.25">
      <c r="A940" s="69" t="s">
        <v>19</v>
      </c>
      <c r="B940" s="2"/>
      <c r="C940" s="2" t="s">
        <v>110</v>
      </c>
      <c r="D940" s="2" t="s">
        <v>31</v>
      </c>
      <c r="E940" s="19" t="s">
        <v>725</v>
      </c>
      <c r="F940" s="2" t="s">
        <v>93</v>
      </c>
      <c r="G940" s="14">
        <v>1700.2</v>
      </c>
      <c r="H940" s="14">
        <v>1695.9</v>
      </c>
    </row>
    <row r="941" spans="1:8" ht="78.75" hidden="1" x14ac:dyDescent="0.25">
      <c r="A941" s="69" t="s">
        <v>476</v>
      </c>
      <c r="B941" s="2"/>
      <c r="C941" s="2" t="s">
        <v>110</v>
      </c>
      <c r="D941" s="2" t="s">
        <v>31</v>
      </c>
      <c r="E941" s="23" t="s">
        <v>477</v>
      </c>
      <c r="F941" s="2"/>
      <c r="G941" s="14">
        <f>G943+G942</f>
        <v>0</v>
      </c>
      <c r="H941" s="14">
        <f>H943+H942</f>
        <v>0</v>
      </c>
    </row>
    <row r="942" spans="1:8" ht="31.5" hidden="1" x14ac:dyDescent="0.25">
      <c r="A942" s="69" t="s">
        <v>49</v>
      </c>
      <c r="B942" s="2"/>
      <c r="C942" s="2" t="s">
        <v>110</v>
      </c>
      <c r="D942" s="2" t="s">
        <v>31</v>
      </c>
      <c r="E942" s="23" t="s">
        <v>477</v>
      </c>
      <c r="F942" s="2" t="s">
        <v>88</v>
      </c>
      <c r="G942" s="14"/>
      <c r="H942" s="14"/>
    </row>
    <row r="943" spans="1:8" ht="31.5" hidden="1" x14ac:dyDescent="0.25">
      <c r="A943" s="69" t="s">
        <v>69</v>
      </c>
      <c r="B943" s="2"/>
      <c r="C943" s="2" t="s">
        <v>110</v>
      </c>
      <c r="D943" s="2" t="s">
        <v>31</v>
      </c>
      <c r="E943" s="23" t="s">
        <v>477</v>
      </c>
      <c r="F943" s="2" t="s">
        <v>119</v>
      </c>
      <c r="G943" s="14"/>
      <c r="H943" s="14"/>
    </row>
    <row r="944" spans="1:8" ht="31.5" hidden="1" x14ac:dyDescent="0.25">
      <c r="A944" s="69" t="s">
        <v>319</v>
      </c>
      <c r="B944" s="2"/>
      <c r="C944" s="2" t="s">
        <v>110</v>
      </c>
      <c r="D944" s="2" t="s">
        <v>31</v>
      </c>
      <c r="E944" s="19" t="s">
        <v>320</v>
      </c>
      <c r="F944" s="2"/>
      <c r="G944" s="14">
        <f>G945</f>
        <v>0</v>
      </c>
      <c r="H944" s="14">
        <f>H945</f>
        <v>0</v>
      </c>
    </row>
    <row r="945" spans="1:8" hidden="1" x14ac:dyDescent="0.25">
      <c r="A945" s="69" t="s">
        <v>39</v>
      </c>
      <c r="B945" s="2"/>
      <c r="C945" s="2" t="s">
        <v>110</v>
      </c>
      <c r="D945" s="2" t="s">
        <v>31</v>
      </c>
      <c r="E945" s="19" t="s">
        <v>320</v>
      </c>
      <c r="F945" s="2" t="s">
        <v>96</v>
      </c>
      <c r="G945" s="14"/>
      <c r="H945" s="14"/>
    </row>
    <row r="946" spans="1:8" ht="94.5" hidden="1" x14ac:dyDescent="0.25">
      <c r="A946" s="69" t="s">
        <v>513</v>
      </c>
      <c r="B946" s="2"/>
      <c r="C946" s="2" t="s">
        <v>110</v>
      </c>
      <c r="D946" s="2" t="s">
        <v>31</v>
      </c>
      <c r="E946" s="10" t="s">
        <v>321</v>
      </c>
      <c r="F946" s="2"/>
      <c r="G946" s="14">
        <f>G947</f>
        <v>0</v>
      </c>
      <c r="H946" s="14">
        <f>H947</f>
        <v>0</v>
      </c>
    </row>
    <row r="947" spans="1:8" ht="31.5" hidden="1" x14ac:dyDescent="0.25">
      <c r="A947" s="69" t="s">
        <v>69</v>
      </c>
      <c r="B947" s="2"/>
      <c r="C947" s="2" t="s">
        <v>110</v>
      </c>
      <c r="D947" s="2" t="s">
        <v>31</v>
      </c>
      <c r="E947" s="10" t="s">
        <v>321</v>
      </c>
      <c r="F947" s="2" t="s">
        <v>119</v>
      </c>
      <c r="G947" s="14"/>
      <c r="H947" s="14"/>
    </row>
    <row r="948" spans="1:8" hidden="1" x14ac:dyDescent="0.25">
      <c r="A948" s="69" t="s">
        <v>148</v>
      </c>
      <c r="B948" s="2"/>
      <c r="C948" s="2" t="s">
        <v>110</v>
      </c>
      <c r="D948" s="2" t="s">
        <v>31</v>
      </c>
      <c r="E948" s="19" t="s">
        <v>348</v>
      </c>
      <c r="F948" s="2"/>
      <c r="G948" s="14">
        <f>SUM(G949)</f>
        <v>0</v>
      </c>
      <c r="H948" s="14">
        <f>SUM(H949)</f>
        <v>0</v>
      </c>
    </row>
    <row r="949" spans="1:8" hidden="1" x14ac:dyDescent="0.25">
      <c r="A949" s="69" t="s">
        <v>322</v>
      </c>
      <c r="B949" s="2"/>
      <c r="C949" s="2" t="s">
        <v>110</v>
      </c>
      <c r="D949" s="2" t="s">
        <v>31</v>
      </c>
      <c r="E949" s="19" t="s">
        <v>435</v>
      </c>
      <c r="F949" s="2"/>
      <c r="G949" s="14">
        <f>SUM(G950+G952+G954)</f>
        <v>0</v>
      </c>
      <c r="H949" s="14">
        <f>SUM(H950+H952+H954)</f>
        <v>0</v>
      </c>
    </row>
    <row r="950" spans="1:8" ht="31.5" hidden="1" x14ac:dyDescent="0.25">
      <c r="A950" s="69" t="s">
        <v>323</v>
      </c>
      <c r="B950" s="2"/>
      <c r="C950" s="2" t="s">
        <v>110</v>
      </c>
      <c r="D950" s="2" t="s">
        <v>31</v>
      </c>
      <c r="E950" s="19" t="s">
        <v>324</v>
      </c>
      <c r="F950" s="2"/>
      <c r="G950" s="14">
        <f>G951</f>
        <v>0</v>
      </c>
      <c r="H950" s="14">
        <f>H951</f>
        <v>0</v>
      </c>
    </row>
    <row r="951" spans="1:8" ht="31.5" hidden="1" x14ac:dyDescent="0.25">
      <c r="A951" s="69" t="s">
        <v>69</v>
      </c>
      <c r="B951" s="2"/>
      <c r="C951" s="2" t="s">
        <v>110</v>
      </c>
      <c r="D951" s="2" t="s">
        <v>31</v>
      </c>
      <c r="E951" s="19" t="s">
        <v>324</v>
      </c>
      <c r="F951" s="2" t="s">
        <v>119</v>
      </c>
      <c r="G951" s="14"/>
      <c r="H951" s="14"/>
    </row>
    <row r="952" spans="1:8" ht="31.5" hidden="1" x14ac:dyDescent="0.25">
      <c r="A952" s="69" t="s">
        <v>325</v>
      </c>
      <c r="B952" s="2"/>
      <c r="C952" s="2" t="s">
        <v>110</v>
      </c>
      <c r="D952" s="2" t="s">
        <v>31</v>
      </c>
      <c r="E952" s="19" t="s">
        <v>326</v>
      </c>
      <c r="F952" s="2"/>
      <c r="G952" s="14">
        <f>G953</f>
        <v>0</v>
      </c>
      <c r="H952" s="14">
        <f>H953</f>
        <v>0</v>
      </c>
    </row>
    <row r="953" spans="1:8" ht="31.5" hidden="1" x14ac:dyDescent="0.25">
      <c r="A953" s="69" t="s">
        <v>69</v>
      </c>
      <c r="B953" s="2"/>
      <c r="C953" s="2" t="s">
        <v>110</v>
      </c>
      <c r="D953" s="2" t="s">
        <v>31</v>
      </c>
      <c r="E953" s="19" t="s">
        <v>326</v>
      </c>
      <c r="F953" s="2" t="s">
        <v>119</v>
      </c>
      <c r="G953" s="14"/>
      <c r="H953" s="14"/>
    </row>
    <row r="954" spans="1:8" hidden="1" x14ac:dyDescent="0.25">
      <c r="A954" s="69" t="s">
        <v>327</v>
      </c>
      <c r="B954" s="2"/>
      <c r="C954" s="2" t="s">
        <v>110</v>
      </c>
      <c r="D954" s="2" t="s">
        <v>31</v>
      </c>
      <c r="E954" s="19" t="s">
        <v>328</v>
      </c>
      <c r="F954" s="2"/>
      <c r="G954" s="14">
        <f>G955</f>
        <v>0</v>
      </c>
      <c r="H954" s="14">
        <f>H955</f>
        <v>0</v>
      </c>
    </row>
    <row r="955" spans="1:8" ht="31.5" hidden="1" x14ac:dyDescent="0.25">
      <c r="A955" s="69" t="s">
        <v>69</v>
      </c>
      <c r="B955" s="2"/>
      <c r="C955" s="2" t="s">
        <v>110</v>
      </c>
      <c r="D955" s="2" t="s">
        <v>31</v>
      </c>
      <c r="E955" s="19" t="s">
        <v>328</v>
      </c>
      <c r="F955" s="2" t="s">
        <v>119</v>
      </c>
      <c r="G955" s="14"/>
      <c r="H955" s="14"/>
    </row>
    <row r="956" spans="1:8" ht="47.25" x14ac:dyDescent="0.25">
      <c r="A956" s="69" t="s">
        <v>644</v>
      </c>
      <c r="B956" s="2"/>
      <c r="C956" s="2" t="s">
        <v>110</v>
      </c>
      <c r="D956" s="2" t="s">
        <v>31</v>
      </c>
      <c r="E956" s="19" t="s">
        <v>329</v>
      </c>
      <c r="F956" s="2"/>
      <c r="G956" s="14">
        <f>G957+G962</f>
        <v>15070.800000000001</v>
      </c>
      <c r="H956" s="14">
        <f t="shared" ref="H956" si="170">H957+H962</f>
        <v>15070.800000000001</v>
      </c>
    </row>
    <row r="957" spans="1:8" x14ac:dyDescent="0.25">
      <c r="A957" s="69" t="s">
        <v>32</v>
      </c>
      <c r="B957" s="2"/>
      <c r="C957" s="2" t="s">
        <v>110</v>
      </c>
      <c r="D957" s="2" t="s">
        <v>31</v>
      </c>
      <c r="E957" s="19" t="s">
        <v>330</v>
      </c>
      <c r="F957" s="2"/>
      <c r="G957" s="14">
        <f>SUM(G958:G960)</f>
        <v>11070.800000000001</v>
      </c>
      <c r="H957" s="14">
        <f t="shared" ref="H957" si="171">SUM(H958:H960)</f>
        <v>11070.800000000001</v>
      </c>
    </row>
    <row r="958" spans="1:8" ht="31.5" x14ac:dyDescent="0.25">
      <c r="A958" s="69" t="s">
        <v>49</v>
      </c>
      <c r="B958" s="2"/>
      <c r="C958" s="2" t="s">
        <v>110</v>
      </c>
      <c r="D958" s="2" t="s">
        <v>31</v>
      </c>
      <c r="E958" s="19" t="s">
        <v>330</v>
      </c>
      <c r="F958" s="2" t="s">
        <v>88</v>
      </c>
      <c r="G958" s="14">
        <v>1332.2</v>
      </c>
      <c r="H958" s="14">
        <v>1332.2</v>
      </c>
    </row>
    <row r="959" spans="1:8" ht="31.5" x14ac:dyDescent="0.25">
      <c r="A959" s="69" t="s">
        <v>69</v>
      </c>
      <c r="B959" s="2"/>
      <c r="C959" s="2" t="s">
        <v>110</v>
      </c>
      <c r="D959" s="2" t="s">
        <v>31</v>
      </c>
      <c r="E959" s="19" t="s">
        <v>330</v>
      </c>
      <c r="F959" s="2" t="s">
        <v>119</v>
      </c>
      <c r="G959" s="14">
        <v>9738.6</v>
      </c>
      <c r="H959" s="14">
        <v>9738.6</v>
      </c>
    </row>
    <row r="960" spans="1:8" ht="31.5" x14ac:dyDescent="0.25">
      <c r="A960" s="69" t="s">
        <v>734</v>
      </c>
      <c r="B960" s="2"/>
      <c r="C960" s="2" t="s">
        <v>110</v>
      </c>
      <c r="D960" s="2" t="s">
        <v>31</v>
      </c>
      <c r="E960" s="19" t="s">
        <v>739</v>
      </c>
      <c r="F960" s="2"/>
      <c r="G960" s="14">
        <f>G961</f>
        <v>0</v>
      </c>
      <c r="H960" s="14">
        <f>H961</f>
        <v>0</v>
      </c>
    </row>
    <row r="961" spans="1:8" ht="31.5" x14ac:dyDescent="0.25">
      <c r="A961" s="69" t="s">
        <v>49</v>
      </c>
      <c r="B961" s="2"/>
      <c r="C961" s="2" t="s">
        <v>110</v>
      </c>
      <c r="D961" s="2" t="s">
        <v>31</v>
      </c>
      <c r="E961" s="19" t="s">
        <v>739</v>
      </c>
      <c r="F961" s="2" t="s">
        <v>88</v>
      </c>
      <c r="G961" s="14">
        <v>0</v>
      </c>
      <c r="H961" s="14"/>
    </row>
    <row r="962" spans="1:8" x14ac:dyDescent="0.25">
      <c r="A962" s="69" t="s">
        <v>148</v>
      </c>
      <c r="B962" s="2"/>
      <c r="C962" s="2" t="s">
        <v>110</v>
      </c>
      <c r="D962" s="2" t="s">
        <v>31</v>
      </c>
      <c r="E962" s="10" t="s">
        <v>733</v>
      </c>
      <c r="F962" s="10"/>
      <c r="G962" s="14">
        <f>G963</f>
        <v>4000</v>
      </c>
      <c r="H962" s="14">
        <f t="shared" ref="H962:H964" si="172">H963</f>
        <v>4000</v>
      </c>
    </row>
    <row r="963" spans="1:8" ht="31.5" x14ac:dyDescent="0.25">
      <c r="A963" s="69" t="s">
        <v>735</v>
      </c>
      <c r="B963" s="2"/>
      <c r="C963" s="2" t="s">
        <v>110</v>
      </c>
      <c r="D963" s="2" t="s">
        <v>31</v>
      </c>
      <c r="E963" s="19" t="s">
        <v>761</v>
      </c>
      <c r="F963" s="2"/>
      <c r="G963" s="14">
        <f>G964</f>
        <v>4000</v>
      </c>
      <c r="H963" s="14">
        <f>H964</f>
        <v>4000</v>
      </c>
    </row>
    <row r="964" spans="1:8" ht="31.5" x14ac:dyDescent="0.25">
      <c r="A964" s="69" t="s">
        <v>734</v>
      </c>
      <c r="B964" s="2"/>
      <c r="C964" s="2" t="s">
        <v>110</v>
      </c>
      <c r="D964" s="2" t="s">
        <v>31</v>
      </c>
      <c r="E964" s="19" t="s">
        <v>736</v>
      </c>
      <c r="F964" s="2"/>
      <c r="G964" s="14">
        <f>G965</f>
        <v>4000</v>
      </c>
      <c r="H964" s="14">
        <f t="shared" si="172"/>
        <v>4000</v>
      </c>
    </row>
    <row r="965" spans="1:8" ht="31.5" x14ac:dyDescent="0.25">
      <c r="A965" s="69" t="s">
        <v>222</v>
      </c>
      <c r="B965" s="2"/>
      <c r="C965" s="2" t="s">
        <v>110</v>
      </c>
      <c r="D965" s="2" t="s">
        <v>31</v>
      </c>
      <c r="E965" s="19" t="s">
        <v>736</v>
      </c>
      <c r="F965" s="2" t="s">
        <v>119</v>
      </c>
      <c r="G965" s="14">
        <v>4000</v>
      </c>
      <c r="H965" s="14">
        <v>4000</v>
      </c>
    </row>
    <row r="966" spans="1:8" ht="31.5" x14ac:dyDescent="0.25">
      <c r="A966" s="69" t="s">
        <v>737</v>
      </c>
      <c r="B966" s="2"/>
      <c r="C966" s="2" t="s">
        <v>110</v>
      </c>
      <c r="D966" s="2" t="s">
        <v>31</v>
      </c>
      <c r="E966" s="19" t="s">
        <v>15</v>
      </c>
      <c r="F966" s="2"/>
      <c r="G966" s="14">
        <f t="shared" ref="G966:H968" si="173">G967</f>
        <v>30</v>
      </c>
      <c r="H966" s="14">
        <f t="shared" si="173"/>
        <v>30</v>
      </c>
    </row>
    <row r="967" spans="1:8" x14ac:dyDescent="0.25">
      <c r="A967" s="69" t="s">
        <v>738</v>
      </c>
      <c r="B967" s="2"/>
      <c r="C967" s="2" t="s">
        <v>110</v>
      </c>
      <c r="D967" s="2" t="s">
        <v>31</v>
      </c>
      <c r="E967" s="19" t="s">
        <v>65</v>
      </c>
      <c r="F967" s="2"/>
      <c r="G967" s="14">
        <f t="shared" si="173"/>
        <v>30</v>
      </c>
      <c r="H967" s="14">
        <f t="shared" si="173"/>
        <v>30</v>
      </c>
    </row>
    <row r="968" spans="1:8" x14ac:dyDescent="0.25">
      <c r="A968" s="69" t="s">
        <v>32</v>
      </c>
      <c r="B968" s="2"/>
      <c r="C968" s="2" t="s">
        <v>110</v>
      </c>
      <c r="D968" s="2" t="s">
        <v>31</v>
      </c>
      <c r="E968" s="10" t="s">
        <v>413</v>
      </c>
      <c r="F968" s="10"/>
      <c r="G968" s="14">
        <f t="shared" si="173"/>
        <v>30</v>
      </c>
      <c r="H968" s="14">
        <f t="shared" si="173"/>
        <v>30</v>
      </c>
    </row>
    <row r="969" spans="1:8" x14ac:dyDescent="0.25">
      <c r="A969" s="69" t="s">
        <v>34</v>
      </c>
      <c r="B969" s="2"/>
      <c r="C969" s="2" t="s">
        <v>110</v>
      </c>
      <c r="D969" s="2" t="s">
        <v>31</v>
      </c>
      <c r="E969" s="19" t="s">
        <v>414</v>
      </c>
      <c r="F969" s="2"/>
      <c r="G969" s="14">
        <f>SUM(G970:G971)</f>
        <v>30</v>
      </c>
      <c r="H969" s="14">
        <f>SUM(H970:H971)</f>
        <v>30</v>
      </c>
    </row>
    <row r="970" spans="1:8" ht="31.5" x14ac:dyDescent="0.25">
      <c r="A970" s="69" t="s">
        <v>49</v>
      </c>
      <c r="B970" s="2"/>
      <c r="C970" s="2" t="s">
        <v>110</v>
      </c>
      <c r="D970" s="2" t="s">
        <v>31</v>
      </c>
      <c r="E970" s="19" t="s">
        <v>414</v>
      </c>
      <c r="F970" s="2" t="s">
        <v>88</v>
      </c>
      <c r="G970" s="14">
        <v>24</v>
      </c>
      <c r="H970" s="14">
        <v>24</v>
      </c>
    </row>
    <row r="971" spans="1:8" ht="31.5" x14ac:dyDescent="0.25">
      <c r="A971" s="90" t="s">
        <v>222</v>
      </c>
      <c r="B971" s="2"/>
      <c r="C971" s="2" t="s">
        <v>110</v>
      </c>
      <c r="D971" s="2" t="s">
        <v>31</v>
      </c>
      <c r="E971" s="19" t="s">
        <v>414</v>
      </c>
      <c r="F971" s="2" t="s">
        <v>119</v>
      </c>
      <c r="G971" s="14">
        <v>6</v>
      </c>
      <c r="H971" s="14">
        <v>6</v>
      </c>
    </row>
    <row r="972" spans="1:8" x14ac:dyDescent="0.25">
      <c r="A972" s="69" t="s">
        <v>176</v>
      </c>
      <c r="B972" s="2"/>
      <c r="C972" s="2" t="s">
        <v>110</v>
      </c>
      <c r="D972" s="2" t="s">
        <v>41</v>
      </c>
      <c r="E972" s="10"/>
      <c r="F972" s="2"/>
      <c r="G972" s="14">
        <f>SUM(G973+G983)</f>
        <v>1340367</v>
      </c>
      <c r="H972" s="14">
        <f>SUM(H973+H983)</f>
        <v>1338226.3</v>
      </c>
    </row>
    <row r="973" spans="1:8" ht="47.25" x14ac:dyDescent="0.25">
      <c r="A973" s="34" t="s">
        <v>645</v>
      </c>
      <c r="B973" s="35"/>
      <c r="C973" s="35" t="s">
        <v>110</v>
      </c>
      <c r="D973" s="35" t="s">
        <v>41</v>
      </c>
      <c r="E973" s="36" t="s">
        <v>470</v>
      </c>
      <c r="F973" s="35"/>
      <c r="G973" s="37">
        <f>G980+G974</f>
        <v>9981.4</v>
      </c>
      <c r="H973" s="37">
        <f>H980+H974</f>
        <v>9981.4</v>
      </c>
    </row>
    <row r="974" spans="1:8" x14ac:dyDescent="0.25">
      <c r="A974" s="69" t="s">
        <v>32</v>
      </c>
      <c r="B974" s="35"/>
      <c r="C974" s="35" t="s">
        <v>110</v>
      </c>
      <c r="D974" s="35" t="s">
        <v>41</v>
      </c>
      <c r="E974" s="36" t="s">
        <v>576</v>
      </c>
      <c r="F974" s="35"/>
      <c r="G974" s="37">
        <f>G977+G975</f>
        <v>9981.4</v>
      </c>
      <c r="H974" s="37">
        <f t="shared" ref="H974" si="174">H977+H975</f>
        <v>9981.4</v>
      </c>
    </row>
    <row r="975" spans="1:8" x14ac:dyDescent="0.25">
      <c r="A975" s="69" t="s">
        <v>331</v>
      </c>
      <c r="B975" s="35"/>
      <c r="C975" s="35" t="s">
        <v>110</v>
      </c>
      <c r="D975" s="35" t="s">
        <v>41</v>
      </c>
      <c r="E975" s="36" t="s">
        <v>929</v>
      </c>
      <c r="F975" s="35"/>
      <c r="G975" s="37">
        <f>SUM(G976)</f>
        <v>9981.4</v>
      </c>
      <c r="H975" s="37">
        <f t="shared" ref="H975" si="175">SUM(H976)</f>
        <v>9981.4</v>
      </c>
    </row>
    <row r="976" spans="1:8" ht="31.5" x14ac:dyDescent="0.25">
      <c r="A976" s="69" t="s">
        <v>49</v>
      </c>
      <c r="B976" s="35"/>
      <c r="C976" s="35" t="s">
        <v>110</v>
      </c>
      <c r="D976" s="35" t="s">
        <v>41</v>
      </c>
      <c r="E976" s="36" t="s">
        <v>929</v>
      </c>
      <c r="F976" s="35" t="s">
        <v>88</v>
      </c>
      <c r="G976" s="37">
        <v>9981.4</v>
      </c>
      <c r="H976" s="37">
        <v>9981.4</v>
      </c>
    </row>
    <row r="977" spans="1:8" ht="31.5" hidden="1" x14ac:dyDescent="0.25">
      <c r="A977" s="34" t="s">
        <v>741</v>
      </c>
      <c r="B977" s="35"/>
      <c r="C977" s="35" t="s">
        <v>110</v>
      </c>
      <c r="D977" s="35" t="s">
        <v>41</v>
      </c>
      <c r="E977" s="36" t="s">
        <v>740</v>
      </c>
      <c r="F977" s="35"/>
      <c r="G977" s="37">
        <f t="shared" ref="G977:H977" si="176">G978</f>
        <v>0</v>
      </c>
      <c r="H977" s="37">
        <f t="shared" si="176"/>
        <v>0</v>
      </c>
    </row>
    <row r="978" spans="1:8" ht="31.5" hidden="1" x14ac:dyDescent="0.25">
      <c r="A978" s="69" t="s">
        <v>49</v>
      </c>
      <c r="B978" s="35"/>
      <c r="C978" s="35" t="s">
        <v>110</v>
      </c>
      <c r="D978" s="35" t="s">
        <v>41</v>
      </c>
      <c r="E978" s="36" t="s">
        <v>740</v>
      </c>
      <c r="F978" s="35" t="s">
        <v>88</v>
      </c>
      <c r="G978" s="37"/>
      <c r="H978" s="37"/>
    </row>
    <row r="979" spans="1:8" hidden="1" x14ac:dyDescent="0.25">
      <c r="A979" s="34" t="s">
        <v>148</v>
      </c>
      <c r="B979" s="35"/>
      <c r="C979" s="35" t="s">
        <v>110</v>
      </c>
      <c r="D979" s="35" t="s">
        <v>41</v>
      </c>
      <c r="E979" s="36" t="s">
        <v>506</v>
      </c>
      <c r="F979" s="35"/>
      <c r="G979" s="37">
        <f>SUM(G980)</f>
        <v>0</v>
      </c>
      <c r="H979" s="37">
        <f>SUM(H980)</f>
        <v>0</v>
      </c>
    </row>
    <row r="980" spans="1:8" ht="31.5" hidden="1" x14ac:dyDescent="0.25">
      <c r="A980" s="69" t="s">
        <v>735</v>
      </c>
      <c r="B980" s="2"/>
      <c r="C980" s="2" t="s">
        <v>110</v>
      </c>
      <c r="D980" s="35" t="s">
        <v>41</v>
      </c>
      <c r="E980" s="19" t="s">
        <v>743</v>
      </c>
      <c r="F980" s="35"/>
      <c r="G980" s="37">
        <f>G981</f>
        <v>0</v>
      </c>
      <c r="H980" s="37">
        <f t="shared" ref="H980" si="177">H981</f>
        <v>0</v>
      </c>
    </row>
    <row r="981" spans="1:8" ht="31.5" hidden="1" x14ac:dyDescent="0.25">
      <c r="A981" s="34" t="s">
        <v>741</v>
      </c>
      <c r="B981" s="2"/>
      <c r="C981" s="2" t="s">
        <v>110</v>
      </c>
      <c r="D981" s="35" t="s">
        <v>41</v>
      </c>
      <c r="E981" s="19" t="s">
        <v>742</v>
      </c>
      <c r="F981" s="35"/>
      <c r="G981" s="37">
        <f>G982</f>
        <v>0</v>
      </c>
      <c r="H981" s="37">
        <f>H982</f>
        <v>0</v>
      </c>
    </row>
    <row r="982" spans="1:8" ht="30.75" hidden="1" customHeight="1" x14ac:dyDescent="0.25">
      <c r="A982" s="69" t="s">
        <v>222</v>
      </c>
      <c r="B982" s="2"/>
      <c r="C982" s="2" t="s">
        <v>110</v>
      </c>
      <c r="D982" s="35" t="s">
        <v>41</v>
      </c>
      <c r="E982" s="19" t="s">
        <v>742</v>
      </c>
      <c r="F982" s="35" t="s">
        <v>119</v>
      </c>
      <c r="G982" s="37"/>
      <c r="H982" s="37">
        <v>0</v>
      </c>
    </row>
    <row r="983" spans="1:8" ht="31.5" customHeight="1" x14ac:dyDescent="0.25">
      <c r="A983" s="69" t="s">
        <v>641</v>
      </c>
      <c r="B983" s="2"/>
      <c r="C983" s="2" t="s">
        <v>110</v>
      </c>
      <c r="D983" s="2" t="s">
        <v>41</v>
      </c>
      <c r="E983" s="19" t="s">
        <v>318</v>
      </c>
      <c r="F983" s="2"/>
      <c r="G983" s="14">
        <f>SUM(G984+G1053)</f>
        <v>1330385.6000000001</v>
      </c>
      <c r="H983" s="14">
        <f>SUM(H984+H1053)</f>
        <v>1328244.9000000001</v>
      </c>
    </row>
    <row r="984" spans="1:8" ht="31.5" customHeight="1" x14ac:dyDescent="0.25">
      <c r="A984" s="69" t="s">
        <v>744</v>
      </c>
      <c r="B984" s="2"/>
      <c r="C984" s="2" t="s">
        <v>110</v>
      </c>
      <c r="D984" s="2" t="s">
        <v>41</v>
      </c>
      <c r="E984" s="19" t="s">
        <v>714</v>
      </c>
      <c r="F984" s="2"/>
      <c r="G984" s="14">
        <f>SUM(G985)+G1011+G1025+G1044+G1016+G1049+G1040</f>
        <v>1313246.1000000001</v>
      </c>
      <c r="H984" s="14">
        <f t="shared" ref="H984" si="178">SUM(H985)+H1011+H1025+H1044+H1016+H1049+H1040</f>
        <v>1311106.9000000001</v>
      </c>
    </row>
    <row r="985" spans="1:8" ht="18.75" customHeight="1" x14ac:dyDescent="0.25">
      <c r="A985" s="69" t="s">
        <v>32</v>
      </c>
      <c r="B985" s="2"/>
      <c r="C985" s="2" t="s">
        <v>110</v>
      </c>
      <c r="D985" s="2" t="s">
        <v>41</v>
      </c>
      <c r="E985" s="10" t="s">
        <v>715</v>
      </c>
      <c r="F985" s="10"/>
      <c r="G985" s="14">
        <f>SUM(G986+G990+G1001+G1006)+G998+G1004+G1009+G995+G993</f>
        <v>96893.200000000012</v>
      </c>
      <c r="H985" s="14">
        <f t="shared" ref="H985" si="179">SUM(H986+H990+H1001+H1006)+H998+H1004+H1009+H995+H993</f>
        <v>96572.5</v>
      </c>
    </row>
    <row r="986" spans="1:8" ht="14.25" customHeight="1" x14ac:dyDescent="0.25">
      <c r="A986" s="69" t="s">
        <v>331</v>
      </c>
      <c r="B986" s="2"/>
      <c r="C986" s="2" t="s">
        <v>110</v>
      </c>
      <c r="D986" s="2" t="s">
        <v>41</v>
      </c>
      <c r="E986" s="23" t="s">
        <v>730</v>
      </c>
      <c r="F986" s="10"/>
      <c r="G986" s="14">
        <f>SUM(G987:G989)</f>
        <v>4604.5999999999995</v>
      </c>
      <c r="H986" s="14">
        <f>SUM(H987:H989)</f>
        <v>4576.2</v>
      </c>
    </row>
    <row r="987" spans="1:8" ht="31.5" x14ac:dyDescent="0.25">
      <c r="A987" s="69" t="s">
        <v>49</v>
      </c>
      <c r="B987" s="2"/>
      <c r="C987" s="2" t="s">
        <v>110</v>
      </c>
      <c r="D987" s="2" t="s">
        <v>41</v>
      </c>
      <c r="E987" s="23" t="s">
        <v>730</v>
      </c>
      <c r="F987" s="10">
        <v>200</v>
      </c>
      <c r="G987" s="14">
        <v>2429.1</v>
      </c>
      <c r="H987" s="14">
        <v>2401</v>
      </c>
    </row>
    <row r="988" spans="1:8" x14ac:dyDescent="0.25">
      <c r="A988" s="69" t="s">
        <v>39</v>
      </c>
      <c r="B988" s="2"/>
      <c r="C988" s="2" t="s">
        <v>110</v>
      </c>
      <c r="D988" s="2" t="s">
        <v>41</v>
      </c>
      <c r="E988" s="23" t="s">
        <v>730</v>
      </c>
      <c r="F988" s="10">
        <v>300</v>
      </c>
      <c r="G988" s="14">
        <v>222.7</v>
      </c>
      <c r="H988" s="14">
        <v>222.7</v>
      </c>
    </row>
    <row r="989" spans="1:8" ht="31.5" x14ac:dyDescent="0.25">
      <c r="A989" s="69" t="s">
        <v>222</v>
      </c>
      <c r="B989" s="2"/>
      <c r="C989" s="2" t="s">
        <v>110</v>
      </c>
      <c r="D989" s="2" t="s">
        <v>41</v>
      </c>
      <c r="E989" s="23" t="s">
        <v>730</v>
      </c>
      <c r="F989" s="10">
        <v>600</v>
      </c>
      <c r="G989" s="14">
        <v>1952.8</v>
      </c>
      <c r="H989" s="14">
        <v>1952.5</v>
      </c>
    </row>
    <row r="990" spans="1:8" ht="47.25" x14ac:dyDescent="0.25">
      <c r="A990" s="69" t="s">
        <v>745</v>
      </c>
      <c r="B990" s="2"/>
      <c r="C990" s="2" t="s">
        <v>110</v>
      </c>
      <c r="D990" s="2" t="s">
        <v>41</v>
      </c>
      <c r="E990" s="10" t="s">
        <v>746</v>
      </c>
      <c r="F990" s="2"/>
      <c r="G990" s="14">
        <f>SUM(G991:G992)</f>
        <v>1110.3</v>
      </c>
      <c r="H990" s="14">
        <f t="shared" ref="H990" si="180">SUM(H991:H992)</f>
        <v>825.2</v>
      </c>
    </row>
    <row r="991" spans="1:8" ht="31.5" x14ac:dyDescent="0.25">
      <c r="A991" s="69" t="s">
        <v>49</v>
      </c>
      <c r="B991" s="2"/>
      <c r="C991" s="2" t="s">
        <v>110</v>
      </c>
      <c r="D991" s="2" t="s">
        <v>41</v>
      </c>
      <c r="E991" s="10" t="s">
        <v>746</v>
      </c>
      <c r="F991" s="2" t="s">
        <v>88</v>
      </c>
      <c r="G991" s="14">
        <v>647.4</v>
      </c>
      <c r="H991" s="14">
        <v>362.3</v>
      </c>
    </row>
    <row r="992" spans="1:8" ht="31.5" x14ac:dyDescent="0.25">
      <c r="A992" s="69" t="s">
        <v>222</v>
      </c>
      <c r="B992" s="2"/>
      <c r="C992" s="2" t="s">
        <v>110</v>
      </c>
      <c r="D992" s="2" t="s">
        <v>41</v>
      </c>
      <c r="E992" s="10" t="s">
        <v>746</v>
      </c>
      <c r="F992" s="2" t="s">
        <v>119</v>
      </c>
      <c r="G992" s="14">
        <v>462.9</v>
      </c>
      <c r="H992" s="14">
        <v>462.9</v>
      </c>
    </row>
    <row r="993" spans="1:8" ht="31.5" x14ac:dyDescent="0.25">
      <c r="A993" s="69" t="s">
        <v>599</v>
      </c>
      <c r="B993" s="2"/>
      <c r="C993" s="2" t="s">
        <v>110</v>
      </c>
      <c r="D993" s="2" t="s">
        <v>41</v>
      </c>
      <c r="E993" s="10" t="s">
        <v>947</v>
      </c>
      <c r="F993" s="2"/>
      <c r="G993" s="14">
        <f>SUM(G994)</f>
        <v>113.7</v>
      </c>
      <c r="H993" s="14">
        <f t="shared" ref="H993" si="181">SUM(H994)</f>
        <v>113.7</v>
      </c>
    </row>
    <row r="994" spans="1:8" ht="31.5" x14ac:dyDescent="0.25">
      <c r="A994" s="69" t="s">
        <v>49</v>
      </c>
      <c r="B994" s="2"/>
      <c r="C994" s="2" t="s">
        <v>110</v>
      </c>
      <c r="D994" s="2" t="s">
        <v>41</v>
      </c>
      <c r="E994" s="10" t="s">
        <v>947</v>
      </c>
      <c r="F994" s="2" t="s">
        <v>88</v>
      </c>
      <c r="G994" s="14">
        <v>113.7</v>
      </c>
      <c r="H994" s="14">
        <v>113.7</v>
      </c>
    </row>
    <row r="995" spans="1:8" ht="78.75" x14ac:dyDescent="0.25">
      <c r="A995" s="69" t="s">
        <v>942</v>
      </c>
      <c r="B995" s="2"/>
      <c r="C995" s="2" t="s">
        <v>110</v>
      </c>
      <c r="D995" s="2" t="s">
        <v>41</v>
      </c>
      <c r="E995" s="10" t="s">
        <v>941</v>
      </c>
      <c r="F995" s="2"/>
      <c r="G995" s="14">
        <f>SUM(G996:G997)</f>
        <v>25363.800000000003</v>
      </c>
      <c r="H995" s="14">
        <f>SUM(H996:H997)</f>
        <v>25363.800000000003</v>
      </c>
    </row>
    <row r="996" spans="1:8" ht="47.25" x14ac:dyDescent="0.25">
      <c r="A996" s="15" t="s">
        <v>48</v>
      </c>
      <c r="B996" s="2"/>
      <c r="C996" s="2" t="s">
        <v>110</v>
      </c>
      <c r="D996" s="2" t="s">
        <v>41</v>
      </c>
      <c r="E996" s="10" t="s">
        <v>941</v>
      </c>
      <c r="F996" s="2" t="s">
        <v>86</v>
      </c>
      <c r="G996" s="14">
        <v>11448.6</v>
      </c>
      <c r="H996" s="14">
        <v>11448.6</v>
      </c>
    </row>
    <row r="997" spans="1:8" ht="31.5" x14ac:dyDescent="0.25">
      <c r="A997" s="69" t="s">
        <v>222</v>
      </c>
      <c r="B997" s="2"/>
      <c r="C997" s="2" t="s">
        <v>110</v>
      </c>
      <c r="D997" s="2" t="s">
        <v>41</v>
      </c>
      <c r="E997" s="10" t="s">
        <v>941</v>
      </c>
      <c r="F997" s="2" t="s">
        <v>119</v>
      </c>
      <c r="G997" s="14">
        <v>13915.2</v>
      </c>
      <c r="H997" s="14">
        <v>13915.2</v>
      </c>
    </row>
    <row r="998" spans="1:8" ht="47.25" x14ac:dyDescent="0.25">
      <c r="A998" s="69" t="s">
        <v>931</v>
      </c>
      <c r="B998" s="2"/>
      <c r="C998" s="2" t="s">
        <v>110</v>
      </c>
      <c r="D998" s="2" t="s">
        <v>41</v>
      </c>
      <c r="E998" s="10" t="s">
        <v>930</v>
      </c>
      <c r="F998" s="2"/>
      <c r="G998" s="14">
        <f>SUM(G999:G1000)</f>
        <v>34982.5</v>
      </c>
      <c r="H998" s="14">
        <f t="shared" ref="H998" si="182">SUM(H999:H1000)</f>
        <v>34979.5</v>
      </c>
    </row>
    <row r="999" spans="1:8" ht="31.5" x14ac:dyDescent="0.25">
      <c r="A999" s="69" t="s">
        <v>49</v>
      </c>
      <c r="B999" s="2"/>
      <c r="C999" s="2" t="s">
        <v>110</v>
      </c>
      <c r="D999" s="2" t="s">
        <v>41</v>
      </c>
      <c r="E999" s="10" t="s">
        <v>930</v>
      </c>
      <c r="F999" s="2" t="s">
        <v>88</v>
      </c>
      <c r="G999" s="14">
        <v>13238.4</v>
      </c>
      <c r="H999" s="14">
        <v>13221.2</v>
      </c>
    </row>
    <row r="1000" spans="1:8" ht="31.5" x14ac:dyDescent="0.25">
      <c r="A1000" s="69" t="s">
        <v>222</v>
      </c>
      <c r="B1000" s="2"/>
      <c r="C1000" s="2" t="s">
        <v>110</v>
      </c>
      <c r="D1000" s="2" t="s">
        <v>41</v>
      </c>
      <c r="E1000" s="10" t="s">
        <v>930</v>
      </c>
      <c r="F1000" s="2" t="s">
        <v>119</v>
      </c>
      <c r="G1000" s="14">
        <v>21744.1</v>
      </c>
      <c r="H1000" s="14">
        <v>21758.3</v>
      </c>
    </row>
    <row r="1001" spans="1:8" ht="47.25" x14ac:dyDescent="0.25">
      <c r="A1001" s="69" t="s">
        <v>446</v>
      </c>
      <c r="B1001" s="2"/>
      <c r="C1001" s="2" t="s">
        <v>110</v>
      </c>
      <c r="D1001" s="2" t="s">
        <v>41</v>
      </c>
      <c r="E1001" s="23" t="s">
        <v>747</v>
      </c>
      <c r="F1001" s="10"/>
      <c r="G1001" s="14">
        <f>SUM(G1002:G1003)</f>
        <v>3969.3</v>
      </c>
      <c r="H1001" s="14">
        <f>SUM(H1002:H1003)</f>
        <v>3969.3</v>
      </c>
    </row>
    <row r="1002" spans="1:8" ht="31.5" x14ac:dyDescent="0.25">
      <c r="A1002" s="69" t="s">
        <v>49</v>
      </c>
      <c r="B1002" s="2"/>
      <c r="C1002" s="2" t="s">
        <v>110</v>
      </c>
      <c r="D1002" s="2" t="s">
        <v>41</v>
      </c>
      <c r="E1002" s="23" t="s">
        <v>747</v>
      </c>
      <c r="F1002" s="2" t="s">
        <v>88</v>
      </c>
      <c r="G1002" s="14">
        <v>1529.7</v>
      </c>
      <c r="H1002" s="14">
        <v>1529.7</v>
      </c>
    </row>
    <row r="1003" spans="1:8" ht="31.5" x14ac:dyDescent="0.25">
      <c r="A1003" s="69" t="s">
        <v>222</v>
      </c>
      <c r="B1003" s="2"/>
      <c r="C1003" s="2" t="s">
        <v>110</v>
      </c>
      <c r="D1003" s="2" t="s">
        <v>41</v>
      </c>
      <c r="E1003" s="23" t="s">
        <v>747</v>
      </c>
      <c r="F1003" s="2" t="s">
        <v>119</v>
      </c>
      <c r="G1003" s="14">
        <v>2439.6</v>
      </c>
      <c r="H1003" s="14">
        <v>2439.6</v>
      </c>
    </row>
    <row r="1004" spans="1:8" ht="47.25" x14ac:dyDescent="0.25">
      <c r="A1004" s="69" t="s">
        <v>933</v>
      </c>
      <c r="B1004" s="2"/>
      <c r="C1004" s="2" t="s">
        <v>110</v>
      </c>
      <c r="D1004" s="2" t="s">
        <v>41</v>
      </c>
      <c r="E1004" s="23" t="s">
        <v>932</v>
      </c>
      <c r="F1004" s="2"/>
      <c r="G1004" s="14">
        <f>SUM(G1005)</f>
        <v>3435.5</v>
      </c>
      <c r="H1004" s="14">
        <f t="shared" ref="H1004" si="183">SUM(H1005)</f>
        <v>3435.5</v>
      </c>
    </row>
    <row r="1005" spans="1:8" ht="31.5" x14ac:dyDescent="0.25">
      <c r="A1005" s="69" t="s">
        <v>49</v>
      </c>
      <c r="B1005" s="2"/>
      <c r="C1005" s="2" t="s">
        <v>110</v>
      </c>
      <c r="D1005" s="2" t="s">
        <v>41</v>
      </c>
      <c r="E1005" s="23" t="s">
        <v>932</v>
      </c>
      <c r="F1005" s="2" t="s">
        <v>88</v>
      </c>
      <c r="G1005" s="14">
        <v>3435.5</v>
      </c>
      <c r="H1005" s="14">
        <v>3435.5</v>
      </c>
    </row>
    <row r="1006" spans="1:8" ht="47.25" x14ac:dyDescent="0.25">
      <c r="A1006" s="69" t="s">
        <v>749</v>
      </c>
      <c r="B1006" s="2"/>
      <c r="C1006" s="2" t="s">
        <v>110</v>
      </c>
      <c r="D1006" s="2" t="s">
        <v>41</v>
      </c>
      <c r="E1006" s="10" t="s">
        <v>748</v>
      </c>
      <c r="F1006" s="2"/>
      <c r="G1006" s="14">
        <f>G1008+G1007</f>
        <v>19442.900000000001</v>
      </c>
      <c r="H1006" s="14">
        <f>H1008+H1007</f>
        <v>19438.7</v>
      </c>
    </row>
    <row r="1007" spans="1:8" ht="31.5" x14ac:dyDescent="0.25">
      <c r="A1007" s="69" t="s">
        <v>49</v>
      </c>
      <c r="B1007" s="2"/>
      <c r="C1007" s="2" t="s">
        <v>110</v>
      </c>
      <c r="D1007" s="2" t="s">
        <v>41</v>
      </c>
      <c r="E1007" s="10" t="s">
        <v>748</v>
      </c>
      <c r="F1007" s="2" t="s">
        <v>88</v>
      </c>
      <c r="G1007" s="14">
        <v>7570.2</v>
      </c>
      <c r="H1007" s="14">
        <v>7566</v>
      </c>
    </row>
    <row r="1008" spans="1:8" ht="31.5" x14ac:dyDescent="0.25">
      <c r="A1008" s="69" t="s">
        <v>222</v>
      </c>
      <c r="B1008" s="2"/>
      <c r="C1008" s="2" t="s">
        <v>110</v>
      </c>
      <c r="D1008" s="2" t="s">
        <v>41</v>
      </c>
      <c r="E1008" s="10" t="s">
        <v>748</v>
      </c>
      <c r="F1008" s="2" t="s">
        <v>119</v>
      </c>
      <c r="G1008" s="14">
        <v>11872.7</v>
      </c>
      <c r="H1008" s="14">
        <v>11872.7</v>
      </c>
    </row>
    <row r="1009" spans="1:8" ht="31.5" x14ac:dyDescent="0.25">
      <c r="A1009" s="69" t="s">
        <v>925</v>
      </c>
      <c r="B1009" s="2"/>
      <c r="C1009" s="2" t="s">
        <v>110</v>
      </c>
      <c r="D1009" s="2" t="s">
        <v>41</v>
      </c>
      <c r="E1009" s="10" t="s">
        <v>924</v>
      </c>
      <c r="F1009" s="2"/>
      <c r="G1009" s="14">
        <f>SUM(G1010)</f>
        <v>3870.6</v>
      </c>
      <c r="H1009" s="14">
        <f t="shared" ref="H1009" si="184">SUM(H1010)</f>
        <v>3870.6</v>
      </c>
    </row>
    <row r="1010" spans="1:8" ht="31.5" x14ac:dyDescent="0.25">
      <c r="A1010" s="69" t="s">
        <v>49</v>
      </c>
      <c r="B1010" s="2"/>
      <c r="C1010" s="2" t="s">
        <v>110</v>
      </c>
      <c r="D1010" s="2" t="s">
        <v>41</v>
      </c>
      <c r="E1010" s="10" t="s">
        <v>924</v>
      </c>
      <c r="F1010" s="2" t="s">
        <v>88</v>
      </c>
      <c r="G1010" s="14">
        <v>3870.6</v>
      </c>
      <c r="H1010" s="14">
        <v>3870.6</v>
      </c>
    </row>
    <row r="1011" spans="1:8" ht="47.25" x14ac:dyDescent="0.25">
      <c r="A1011" s="69" t="s">
        <v>23</v>
      </c>
      <c r="B1011" s="2"/>
      <c r="C1011" s="2" t="s">
        <v>110</v>
      </c>
      <c r="D1011" s="2" t="s">
        <v>41</v>
      </c>
      <c r="E1011" s="23" t="s">
        <v>726</v>
      </c>
      <c r="F1011" s="2"/>
      <c r="G1011" s="14">
        <f>G1012+G1014</f>
        <v>673964.1</v>
      </c>
      <c r="H1011" s="14">
        <f>H1012+H1014</f>
        <v>673964.1</v>
      </c>
    </row>
    <row r="1012" spans="1:8" ht="63" x14ac:dyDescent="0.25">
      <c r="A1012" s="69" t="s">
        <v>393</v>
      </c>
      <c r="B1012" s="2"/>
      <c r="C1012" s="2" t="s">
        <v>110</v>
      </c>
      <c r="D1012" s="2" t="s">
        <v>41</v>
      </c>
      <c r="E1012" s="38" t="s">
        <v>727</v>
      </c>
      <c r="F1012" s="2"/>
      <c r="G1012" s="14">
        <f>G1013</f>
        <v>508460.5</v>
      </c>
      <c r="H1012" s="14">
        <f>H1013</f>
        <v>508460.5</v>
      </c>
    </row>
    <row r="1013" spans="1:8" ht="31.5" x14ac:dyDescent="0.25">
      <c r="A1013" s="69" t="s">
        <v>118</v>
      </c>
      <c r="B1013" s="2"/>
      <c r="C1013" s="2" t="s">
        <v>110</v>
      </c>
      <c r="D1013" s="2" t="s">
        <v>41</v>
      </c>
      <c r="E1013" s="38" t="s">
        <v>727</v>
      </c>
      <c r="F1013" s="2" t="s">
        <v>119</v>
      </c>
      <c r="G1013" s="14">
        <v>508460.5</v>
      </c>
      <c r="H1013" s="14">
        <v>508460.5</v>
      </c>
    </row>
    <row r="1014" spans="1:8" x14ac:dyDescent="0.25">
      <c r="A1014" s="69" t="s">
        <v>331</v>
      </c>
      <c r="B1014" s="2"/>
      <c r="C1014" s="2" t="s">
        <v>110</v>
      </c>
      <c r="D1014" s="2" t="s">
        <v>41</v>
      </c>
      <c r="E1014" s="10" t="s">
        <v>728</v>
      </c>
      <c r="F1014" s="2"/>
      <c r="G1014" s="14">
        <f>G1015</f>
        <v>165503.6</v>
      </c>
      <c r="H1014" s="14">
        <f>H1015</f>
        <v>165503.6</v>
      </c>
    </row>
    <row r="1015" spans="1:8" ht="31.5" x14ac:dyDescent="0.25">
      <c r="A1015" s="69" t="s">
        <v>222</v>
      </c>
      <c r="B1015" s="2"/>
      <c r="C1015" s="2" t="s">
        <v>110</v>
      </c>
      <c r="D1015" s="2" t="s">
        <v>41</v>
      </c>
      <c r="E1015" s="10" t="s">
        <v>728</v>
      </c>
      <c r="F1015" s="2" t="s">
        <v>119</v>
      </c>
      <c r="G1015" s="14">
        <v>165503.6</v>
      </c>
      <c r="H1015" s="14">
        <v>165503.6</v>
      </c>
    </row>
    <row r="1016" spans="1:8" x14ac:dyDescent="0.25">
      <c r="A1016" s="69" t="s">
        <v>148</v>
      </c>
      <c r="B1016" s="2"/>
      <c r="C1016" s="2" t="s">
        <v>110</v>
      </c>
      <c r="D1016" s="2" t="s">
        <v>41</v>
      </c>
      <c r="E1016" s="10" t="s">
        <v>721</v>
      </c>
      <c r="F1016" s="2"/>
      <c r="G1016" s="14">
        <f>SUM(G1022)+G1017</f>
        <v>11872.099999999999</v>
      </c>
      <c r="H1016" s="14">
        <f>SUM(H1022)+H1017</f>
        <v>11872.099999999999</v>
      </c>
    </row>
    <row r="1017" spans="1:8" ht="31.5" x14ac:dyDescent="0.25">
      <c r="A1017" s="69" t="s">
        <v>257</v>
      </c>
      <c r="B1017" s="2"/>
      <c r="C1017" s="2" t="s">
        <v>110</v>
      </c>
      <c r="D1017" s="2" t="s">
        <v>41</v>
      </c>
      <c r="E1017" s="10" t="s">
        <v>926</v>
      </c>
      <c r="F1017" s="2"/>
      <c r="G1017" s="14">
        <f>SUM(G1018)+G1020</f>
        <v>10465.299999999999</v>
      </c>
      <c r="H1017" s="14">
        <f>SUM(H1018)+H1020</f>
        <v>10465.299999999999</v>
      </c>
    </row>
    <row r="1018" spans="1:8" ht="47.25" x14ac:dyDescent="0.25">
      <c r="A1018" s="69" t="s">
        <v>933</v>
      </c>
      <c r="B1018" s="2"/>
      <c r="C1018" s="2" t="s">
        <v>110</v>
      </c>
      <c r="D1018" s="2" t="s">
        <v>41</v>
      </c>
      <c r="E1018" s="10" t="s">
        <v>934</v>
      </c>
      <c r="F1018" s="2"/>
      <c r="G1018" s="14">
        <f>SUM(G1019)</f>
        <v>6037.3</v>
      </c>
      <c r="H1018" s="14">
        <f>SUM(H1019)</f>
        <v>6037.3</v>
      </c>
    </row>
    <row r="1019" spans="1:8" ht="31.5" x14ac:dyDescent="0.25">
      <c r="A1019" s="69" t="s">
        <v>222</v>
      </c>
      <c r="B1019" s="2"/>
      <c r="C1019" s="2" t="s">
        <v>110</v>
      </c>
      <c r="D1019" s="2" t="s">
        <v>41</v>
      </c>
      <c r="E1019" s="10" t="s">
        <v>934</v>
      </c>
      <c r="F1019" s="2" t="s">
        <v>119</v>
      </c>
      <c r="G1019" s="14">
        <v>6037.3</v>
      </c>
      <c r="H1019" s="14">
        <v>6037.3</v>
      </c>
    </row>
    <row r="1020" spans="1:8" ht="31.5" x14ac:dyDescent="0.25">
      <c r="A1020" s="69" t="s">
        <v>925</v>
      </c>
      <c r="B1020" s="2"/>
      <c r="C1020" s="2" t="s">
        <v>110</v>
      </c>
      <c r="D1020" s="2" t="s">
        <v>41</v>
      </c>
      <c r="E1020" s="10" t="s">
        <v>927</v>
      </c>
      <c r="F1020" s="2"/>
      <c r="G1020" s="14">
        <f>SUM(G1021)</f>
        <v>4428</v>
      </c>
      <c r="H1020" s="14">
        <f t="shared" ref="H1020" si="185">SUM(H1021)</f>
        <v>4428</v>
      </c>
    </row>
    <row r="1021" spans="1:8" ht="31.5" x14ac:dyDescent="0.25">
      <c r="A1021" s="69" t="s">
        <v>222</v>
      </c>
      <c r="B1021" s="2"/>
      <c r="C1021" s="2" t="s">
        <v>110</v>
      </c>
      <c r="D1021" s="2" t="s">
        <v>41</v>
      </c>
      <c r="E1021" s="10" t="s">
        <v>927</v>
      </c>
      <c r="F1021" s="2" t="s">
        <v>119</v>
      </c>
      <c r="G1021" s="14">
        <v>4428</v>
      </c>
      <c r="H1021" s="14">
        <v>4428</v>
      </c>
    </row>
    <row r="1022" spans="1:8" x14ac:dyDescent="0.25">
      <c r="A1022" s="69" t="s">
        <v>327</v>
      </c>
      <c r="B1022" s="2"/>
      <c r="C1022" s="2" t="s">
        <v>110</v>
      </c>
      <c r="D1022" s="2" t="s">
        <v>41</v>
      </c>
      <c r="E1022" s="10" t="s">
        <v>928</v>
      </c>
      <c r="F1022" s="2"/>
      <c r="G1022" s="14">
        <f>SUM(G1023)</f>
        <v>1406.8</v>
      </c>
      <c r="H1022" s="14">
        <f>SUM(H1023)</f>
        <v>1406.8</v>
      </c>
    </row>
    <row r="1023" spans="1:8" x14ac:dyDescent="0.25">
      <c r="A1023" s="69" t="s">
        <v>331</v>
      </c>
      <c r="B1023" s="2"/>
      <c r="C1023" s="2" t="s">
        <v>110</v>
      </c>
      <c r="D1023" s="2" t="s">
        <v>41</v>
      </c>
      <c r="E1023" s="10" t="s">
        <v>756</v>
      </c>
      <c r="F1023" s="2"/>
      <c r="G1023" s="14">
        <f t="shared" ref="G1023:H1023" si="186">SUM(G1024)</f>
        <v>1406.8</v>
      </c>
      <c r="H1023" s="14">
        <f t="shared" si="186"/>
        <v>1406.8</v>
      </c>
    </row>
    <row r="1024" spans="1:8" ht="31.5" x14ac:dyDescent="0.25">
      <c r="A1024" s="69" t="s">
        <v>222</v>
      </c>
      <c r="B1024" s="2"/>
      <c r="C1024" s="2" t="s">
        <v>110</v>
      </c>
      <c r="D1024" s="2" t="s">
        <v>41</v>
      </c>
      <c r="E1024" s="10" t="s">
        <v>756</v>
      </c>
      <c r="F1024" s="2" t="s">
        <v>119</v>
      </c>
      <c r="G1024" s="14">
        <v>1406.8</v>
      </c>
      <c r="H1024" s="14">
        <v>1406.8</v>
      </c>
    </row>
    <row r="1025" spans="1:8" ht="31.5" x14ac:dyDescent="0.25">
      <c r="A1025" s="69" t="s">
        <v>42</v>
      </c>
      <c r="B1025" s="2"/>
      <c r="C1025" s="2" t="s">
        <v>110</v>
      </c>
      <c r="D1025" s="2" t="s">
        <v>41</v>
      </c>
      <c r="E1025" s="23" t="s">
        <v>723</v>
      </c>
      <c r="F1025" s="2"/>
      <c r="G1025" s="14">
        <f>G1026+G1029+G1032+G1036</f>
        <v>521918.39999999997</v>
      </c>
      <c r="H1025" s="14">
        <f>H1026+H1029+H1032+H1036</f>
        <v>520100.1</v>
      </c>
    </row>
    <row r="1026" spans="1:8" ht="78.75" x14ac:dyDescent="0.25">
      <c r="A1026" s="69" t="s">
        <v>392</v>
      </c>
      <c r="B1026" s="2"/>
      <c r="C1026" s="2" t="s">
        <v>110</v>
      </c>
      <c r="D1026" s="2" t="s">
        <v>41</v>
      </c>
      <c r="E1026" s="38" t="s">
        <v>750</v>
      </c>
      <c r="F1026" s="2"/>
      <c r="G1026" s="14">
        <f>G1027+G1028</f>
        <v>48134.6</v>
      </c>
      <c r="H1026" s="14">
        <f>H1027+H1028</f>
        <v>48134.6</v>
      </c>
    </row>
    <row r="1027" spans="1:8" ht="47.25" x14ac:dyDescent="0.25">
      <c r="A1027" s="15" t="s">
        <v>48</v>
      </c>
      <c r="B1027" s="2"/>
      <c r="C1027" s="2" t="s">
        <v>110</v>
      </c>
      <c r="D1027" s="2" t="s">
        <v>41</v>
      </c>
      <c r="E1027" s="38" t="s">
        <v>750</v>
      </c>
      <c r="F1027" s="2" t="s">
        <v>86</v>
      </c>
      <c r="G1027" s="14">
        <v>46131.1</v>
      </c>
      <c r="H1027" s="14">
        <v>46131.1</v>
      </c>
    </row>
    <row r="1028" spans="1:8" ht="31.5" x14ac:dyDescent="0.25">
      <c r="A1028" s="69" t="s">
        <v>49</v>
      </c>
      <c r="B1028" s="2"/>
      <c r="C1028" s="2" t="s">
        <v>110</v>
      </c>
      <c r="D1028" s="2" t="s">
        <v>41</v>
      </c>
      <c r="E1028" s="38" t="s">
        <v>750</v>
      </c>
      <c r="F1028" s="2" t="s">
        <v>88</v>
      </c>
      <c r="G1028" s="14">
        <v>2003.5</v>
      </c>
      <c r="H1028" s="14">
        <v>2003.5</v>
      </c>
    </row>
    <row r="1029" spans="1:8" ht="63" x14ac:dyDescent="0.25">
      <c r="A1029" s="69" t="s">
        <v>393</v>
      </c>
      <c r="B1029" s="2"/>
      <c r="C1029" s="2" t="s">
        <v>110</v>
      </c>
      <c r="D1029" s="2" t="s">
        <v>41</v>
      </c>
      <c r="E1029" s="38" t="s">
        <v>751</v>
      </c>
      <c r="F1029" s="2"/>
      <c r="G1029" s="14">
        <f>G1030+G1031</f>
        <v>321474</v>
      </c>
      <c r="H1029" s="14">
        <f>H1030+H1031</f>
        <v>321474</v>
      </c>
    </row>
    <row r="1030" spans="1:8" ht="47.25" x14ac:dyDescent="0.25">
      <c r="A1030" s="69" t="s">
        <v>48</v>
      </c>
      <c r="B1030" s="2"/>
      <c r="C1030" s="2" t="s">
        <v>110</v>
      </c>
      <c r="D1030" s="2" t="s">
        <v>41</v>
      </c>
      <c r="E1030" s="38" t="s">
        <v>751</v>
      </c>
      <c r="F1030" s="2" t="s">
        <v>86</v>
      </c>
      <c r="G1030" s="14">
        <v>317773.3</v>
      </c>
      <c r="H1030" s="14">
        <v>317773.3</v>
      </c>
    </row>
    <row r="1031" spans="1:8" ht="31.5" x14ac:dyDescent="0.25">
      <c r="A1031" s="69" t="s">
        <v>49</v>
      </c>
      <c r="B1031" s="2"/>
      <c r="C1031" s="2" t="s">
        <v>110</v>
      </c>
      <c r="D1031" s="2" t="s">
        <v>41</v>
      </c>
      <c r="E1031" s="38" t="s">
        <v>751</v>
      </c>
      <c r="F1031" s="2" t="s">
        <v>88</v>
      </c>
      <c r="G1031" s="14">
        <v>3700.7</v>
      </c>
      <c r="H1031" s="14">
        <v>3700.7</v>
      </c>
    </row>
    <row r="1032" spans="1:8" x14ac:dyDescent="0.25">
      <c r="A1032" s="69" t="s">
        <v>331</v>
      </c>
      <c r="B1032" s="2"/>
      <c r="C1032" s="2" t="s">
        <v>110</v>
      </c>
      <c r="D1032" s="2" t="s">
        <v>41</v>
      </c>
      <c r="E1032" s="19" t="s">
        <v>752</v>
      </c>
      <c r="F1032" s="19"/>
      <c r="G1032" s="14">
        <f>G1033+G1034+G1035</f>
        <v>140521.70000000001</v>
      </c>
      <c r="H1032" s="14">
        <f>H1033+H1034+H1035</f>
        <v>139146.20000000001</v>
      </c>
    </row>
    <row r="1033" spans="1:8" ht="47.25" x14ac:dyDescent="0.25">
      <c r="A1033" s="15" t="s">
        <v>48</v>
      </c>
      <c r="B1033" s="2"/>
      <c r="C1033" s="2" t="s">
        <v>110</v>
      </c>
      <c r="D1033" s="2" t="s">
        <v>41</v>
      </c>
      <c r="E1033" s="19" t="s">
        <v>752</v>
      </c>
      <c r="F1033" s="2" t="s">
        <v>86</v>
      </c>
      <c r="G1033" s="14">
        <f>72037.9+4591.1</f>
        <v>76629</v>
      </c>
      <c r="H1033" s="14">
        <v>76629</v>
      </c>
    </row>
    <row r="1034" spans="1:8" ht="31.5" x14ac:dyDescent="0.25">
      <c r="A1034" s="69" t="s">
        <v>49</v>
      </c>
      <c r="B1034" s="2"/>
      <c r="C1034" s="2" t="s">
        <v>110</v>
      </c>
      <c r="D1034" s="2" t="s">
        <v>41</v>
      </c>
      <c r="E1034" s="19" t="s">
        <v>752</v>
      </c>
      <c r="F1034" s="2" t="s">
        <v>88</v>
      </c>
      <c r="G1034" s="14">
        <v>51781.8</v>
      </c>
      <c r="H1034" s="14">
        <v>50410.5</v>
      </c>
    </row>
    <row r="1035" spans="1:8" x14ac:dyDescent="0.25">
      <c r="A1035" s="69" t="s">
        <v>19</v>
      </c>
      <c r="B1035" s="2"/>
      <c r="C1035" s="2" t="s">
        <v>110</v>
      </c>
      <c r="D1035" s="2" t="s">
        <v>41</v>
      </c>
      <c r="E1035" s="19" t="s">
        <v>752</v>
      </c>
      <c r="F1035" s="2" t="s">
        <v>93</v>
      </c>
      <c r="G1035" s="14">
        <v>12110.9</v>
      </c>
      <c r="H1035" s="14">
        <v>12106.7</v>
      </c>
    </row>
    <row r="1036" spans="1:8" ht="31.5" x14ac:dyDescent="0.25">
      <c r="A1036" s="69" t="s">
        <v>599</v>
      </c>
      <c r="B1036" s="2"/>
      <c r="C1036" s="2" t="s">
        <v>110</v>
      </c>
      <c r="D1036" s="2" t="s">
        <v>41</v>
      </c>
      <c r="E1036" s="10" t="s">
        <v>753</v>
      </c>
      <c r="F1036" s="10"/>
      <c r="G1036" s="14">
        <f>G1037+G1038+G1039</f>
        <v>11788.1</v>
      </c>
      <c r="H1036" s="14">
        <f>H1037+H1038+H1039</f>
        <v>11345.3</v>
      </c>
    </row>
    <row r="1037" spans="1:8" ht="47.25" x14ac:dyDescent="0.25">
      <c r="A1037" s="15" t="s">
        <v>48</v>
      </c>
      <c r="B1037" s="2"/>
      <c r="C1037" s="2" t="s">
        <v>110</v>
      </c>
      <c r="D1037" s="2" t="s">
        <v>41</v>
      </c>
      <c r="E1037" s="10" t="s">
        <v>753</v>
      </c>
      <c r="F1037" s="10">
        <v>100</v>
      </c>
      <c r="G1037" s="14">
        <f>5794.6+229</f>
        <v>6023.6</v>
      </c>
      <c r="H1037" s="14">
        <v>6023.6</v>
      </c>
    </row>
    <row r="1038" spans="1:8" ht="31.5" x14ac:dyDescent="0.25">
      <c r="A1038" s="69" t="s">
        <v>49</v>
      </c>
      <c r="B1038" s="2"/>
      <c r="C1038" s="2" t="s">
        <v>110</v>
      </c>
      <c r="D1038" s="2" t="s">
        <v>41</v>
      </c>
      <c r="E1038" s="10" t="s">
        <v>753</v>
      </c>
      <c r="F1038" s="10">
        <v>200</v>
      </c>
      <c r="G1038" s="14">
        <v>4593.5</v>
      </c>
      <c r="H1038" s="14">
        <v>4150.7</v>
      </c>
    </row>
    <row r="1039" spans="1:8" x14ac:dyDescent="0.25">
      <c r="A1039" s="90" t="s">
        <v>19</v>
      </c>
      <c r="B1039" s="2"/>
      <c r="C1039" s="2" t="s">
        <v>110</v>
      </c>
      <c r="D1039" s="2" t="s">
        <v>41</v>
      </c>
      <c r="E1039" s="10" t="s">
        <v>753</v>
      </c>
      <c r="F1039" s="10">
        <v>800</v>
      </c>
      <c r="G1039" s="14">
        <v>1171</v>
      </c>
      <c r="H1039" s="14">
        <v>1171</v>
      </c>
    </row>
    <row r="1040" spans="1:8" x14ac:dyDescent="0.25">
      <c r="A1040" s="90" t="s">
        <v>961</v>
      </c>
      <c r="B1040" s="2"/>
      <c r="C1040" s="2" t="s">
        <v>110</v>
      </c>
      <c r="D1040" s="2" t="s">
        <v>41</v>
      </c>
      <c r="E1040" s="10" t="s">
        <v>962</v>
      </c>
      <c r="F1040" s="10"/>
      <c r="G1040" s="14">
        <f>SUM(G1041)</f>
        <v>550</v>
      </c>
      <c r="H1040" s="14">
        <f t="shared" ref="H1040" si="187">SUM(H1041)</f>
        <v>550</v>
      </c>
    </row>
    <row r="1041" spans="1:8" ht="31.5" x14ac:dyDescent="0.25">
      <c r="A1041" s="90" t="s">
        <v>963</v>
      </c>
      <c r="B1041" s="2"/>
      <c r="C1041" s="2" t="s">
        <v>110</v>
      </c>
      <c r="D1041" s="2" t="s">
        <v>41</v>
      </c>
      <c r="E1041" s="10" t="s">
        <v>964</v>
      </c>
      <c r="F1041" s="10"/>
      <c r="G1041" s="14">
        <f>SUM(G1042:G1043)</f>
        <v>550</v>
      </c>
      <c r="H1041" s="14">
        <f t="shared" ref="H1041" si="188">SUM(H1042:H1043)</f>
        <v>550</v>
      </c>
    </row>
    <row r="1042" spans="1:8" ht="31.5" x14ac:dyDescent="0.25">
      <c r="A1042" s="90" t="s">
        <v>49</v>
      </c>
      <c r="B1042" s="2"/>
      <c r="C1042" s="2" t="s">
        <v>110</v>
      </c>
      <c r="D1042" s="2" t="s">
        <v>41</v>
      </c>
      <c r="E1042" s="10" t="s">
        <v>964</v>
      </c>
      <c r="F1042" s="10">
        <v>200</v>
      </c>
      <c r="G1042" s="14">
        <v>385</v>
      </c>
      <c r="H1042" s="14">
        <v>385</v>
      </c>
    </row>
    <row r="1043" spans="1:8" ht="31.5" x14ac:dyDescent="0.25">
      <c r="A1043" s="90" t="s">
        <v>222</v>
      </c>
      <c r="B1043" s="2"/>
      <c r="C1043" s="2" t="s">
        <v>110</v>
      </c>
      <c r="D1043" s="2" t="s">
        <v>41</v>
      </c>
      <c r="E1043" s="10" t="s">
        <v>964</v>
      </c>
      <c r="F1043" s="10">
        <v>600</v>
      </c>
      <c r="G1043" s="14">
        <v>165</v>
      </c>
      <c r="H1043" s="14">
        <v>165</v>
      </c>
    </row>
    <row r="1044" spans="1:8" x14ac:dyDescent="0.25">
      <c r="A1044" s="67" t="s">
        <v>874</v>
      </c>
      <c r="B1044" s="2"/>
      <c r="C1044" s="2" t="s">
        <v>110</v>
      </c>
      <c r="D1044" s="2" t="s">
        <v>41</v>
      </c>
      <c r="E1044" s="23" t="s">
        <v>754</v>
      </c>
      <c r="F1044" s="2"/>
      <c r="G1044" s="14">
        <f>G1047+G1045</f>
        <v>1315.8</v>
      </c>
      <c r="H1044" s="14">
        <f t="shared" ref="H1044" si="189">H1047+H1045</f>
        <v>1315.8</v>
      </c>
    </row>
    <row r="1045" spans="1:8" ht="63" hidden="1" x14ac:dyDescent="0.25">
      <c r="A1045" s="69" t="s">
        <v>862</v>
      </c>
      <c r="B1045" s="2"/>
      <c r="C1045" s="2" t="s">
        <v>110</v>
      </c>
      <c r="D1045" s="2" t="s">
        <v>41</v>
      </c>
      <c r="E1045" s="23" t="s">
        <v>842</v>
      </c>
      <c r="F1045" s="2"/>
      <c r="G1045" s="14">
        <f>SUM(G1046)</f>
        <v>0</v>
      </c>
      <c r="H1045" s="14">
        <f t="shared" ref="H1045" si="190">SUM(H1046)</f>
        <v>0</v>
      </c>
    </row>
    <row r="1046" spans="1:8" ht="31.5" hidden="1" x14ac:dyDescent="0.25">
      <c r="A1046" s="69" t="s">
        <v>49</v>
      </c>
      <c r="B1046" s="2"/>
      <c r="C1046" s="2" t="s">
        <v>110</v>
      </c>
      <c r="D1046" s="2" t="s">
        <v>41</v>
      </c>
      <c r="E1046" s="23" t="s">
        <v>842</v>
      </c>
      <c r="F1046" s="2" t="s">
        <v>88</v>
      </c>
      <c r="G1046" s="14">
        <v>0</v>
      </c>
      <c r="H1046" s="14"/>
    </row>
    <row r="1047" spans="1:8" ht="31.5" x14ac:dyDescent="0.25">
      <c r="A1047" s="69" t="s">
        <v>481</v>
      </c>
      <c r="B1047" s="2"/>
      <c r="C1047" s="2" t="s">
        <v>110</v>
      </c>
      <c r="D1047" s="2" t="s">
        <v>41</v>
      </c>
      <c r="E1047" s="23" t="s">
        <v>755</v>
      </c>
      <c r="F1047" s="2"/>
      <c r="G1047" s="14">
        <f t="shared" ref="G1047:H1047" si="191">G1048</f>
        <v>1315.8</v>
      </c>
      <c r="H1047" s="14">
        <f t="shared" si="191"/>
        <v>1315.8</v>
      </c>
    </row>
    <row r="1048" spans="1:8" ht="31.5" x14ac:dyDescent="0.25">
      <c r="A1048" s="69" t="s">
        <v>222</v>
      </c>
      <c r="B1048" s="2"/>
      <c r="C1048" s="2" t="s">
        <v>110</v>
      </c>
      <c r="D1048" s="2" t="s">
        <v>41</v>
      </c>
      <c r="E1048" s="23" t="s">
        <v>755</v>
      </c>
      <c r="F1048" s="2" t="s">
        <v>119</v>
      </c>
      <c r="G1048" s="14">
        <v>1315.8</v>
      </c>
      <c r="H1048" s="14">
        <v>1315.8</v>
      </c>
    </row>
    <row r="1049" spans="1:8" x14ac:dyDescent="0.25">
      <c r="A1049" s="69" t="s">
        <v>876</v>
      </c>
      <c r="B1049" s="2"/>
      <c r="C1049" s="2" t="s">
        <v>110</v>
      </c>
      <c r="D1049" s="2" t="s">
        <v>41</v>
      </c>
      <c r="E1049" s="23" t="s">
        <v>844</v>
      </c>
      <c r="F1049" s="2"/>
      <c r="G1049" s="14">
        <f>SUM(G1050)</f>
        <v>6732.5</v>
      </c>
      <c r="H1049" s="14">
        <f t="shared" ref="H1049" si="192">SUM(H1050)</f>
        <v>6732.3</v>
      </c>
    </row>
    <row r="1050" spans="1:8" ht="78.75" x14ac:dyDescent="0.25">
      <c r="A1050" s="69" t="s">
        <v>843</v>
      </c>
      <c r="B1050" s="2"/>
      <c r="C1050" s="2" t="s">
        <v>110</v>
      </c>
      <c r="D1050" s="2" t="s">
        <v>41</v>
      </c>
      <c r="E1050" s="23" t="s">
        <v>845</v>
      </c>
      <c r="F1050" s="2"/>
      <c r="G1050" s="14">
        <f>SUM(G1051:G1052)</f>
        <v>6732.5</v>
      </c>
      <c r="H1050" s="14">
        <f t="shared" ref="H1050" si="193">SUM(H1051:H1052)</f>
        <v>6732.3</v>
      </c>
    </row>
    <row r="1051" spans="1:8" ht="31.5" x14ac:dyDescent="0.25">
      <c r="A1051" s="69" t="s">
        <v>49</v>
      </c>
      <c r="B1051" s="2"/>
      <c r="C1051" s="2" t="s">
        <v>110</v>
      </c>
      <c r="D1051" s="2" t="s">
        <v>41</v>
      </c>
      <c r="E1051" s="23" t="s">
        <v>845</v>
      </c>
      <c r="F1051" s="2" t="s">
        <v>88</v>
      </c>
      <c r="G1051" s="14">
        <v>4472.5</v>
      </c>
      <c r="H1051" s="14">
        <v>4472.3</v>
      </c>
    </row>
    <row r="1052" spans="1:8" ht="31.5" x14ac:dyDescent="0.25">
      <c r="A1052" s="69" t="s">
        <v>69</v>
      </c>
      <c r="B1052" s="2"/>
      <c r="C1052" s="2" t="s">
        <v>110</v>
      </c>
      <c r="D1052" s="2" t="s">
        <v>41</v>
      </c>
      <c r="E1052" s="23" t="s">
        <v>845</v>
      </c>
      <c r="F1052" s="2" t="s">
        <v>119</v>
      </c>
      <c r="G1052" s="14">
        <v>2260</v>
      </c>
      <c r="H1052" s="14">
        <v>2260</v>
      </c>
    </row>
    <row r="1053" spans="1:8" ht="47.25" x14ac:dyDescent="0.25">
      <c r="A1053" s="69" t="s">
        <v>644</v>
      </c>
      <c r="B1053" s="2"/>
      <c r="C1053" s="2" t="s">
        <v>110</v>
      </c>
      <c r="D1053" s="2" t="s">
        <v>41</v>
      </c>
      <c r="E1053" s="19" t="s">
        <v>329</v>
      </c>
      <c r="F1053" s="2"/>
      <c r="G1053" s="14">
        <f>G1054+G1059</f>
        <v>17139.5</v>
      </c>
      <c r="H1053" s="14">
        <f t="shared" ref="H1053" si="194">H1054+H1059</f>
        <v>17138</v>
      </c>
    </row>
    <row r="1054" spans="1:8" x14ac:dyDescent="0.25">
      <c r="A1054" s="69" t="s">
        <v>32</v>
      </c>
      <c r="B1054" s="2"/>
      <c r="C1054" s="2" t="s">
        <v>110</v>
      </c>
      <c r="D1054" s="2" t="s">
        <v>41</v>
      </c>
      <c r="E1054" s="19" t="s">
        <v>330</v>
      </c>
      <c r="F1054" s="2"/>
      <c r="G1054" s="14">
        <f>SUM(G1055:G1057)</f>
        <v>16695.5</v>
      </c>
      <c r="H1054" s="14">
        <f t="shared" ref="H1054" si="195">SUM(H1055:H1057)</f>
        <v>16694</v>
      </c>
    </row>
    <row r="1055" spans="1:8" ht="31.5" x14ac:dyDescent="0.25">
      <c r="A1055" s="69" t="s">
        <v>49</v>
      </c>
      <c r="B1055" s="2"/>
      <c r="C1055" s="2" t="s">
        <v>110</v>
      </c>
      <c r="D1055" s="2" t="s">
        <v>41</v>
      </c>
      <c r="E1055" s="19" t="s">
        <v>330</v>
      </c>
      <c r="F1055" s="2" t="s">
        <v>88</v>
      </c>
      <c r="G1055" s="14">
        <v>8643.7000000000007</v>
      </c>
      <c r="H1055" s="14">
        <v>8642.2000000000007</v>
      </c>
    </row>
    <row r="1056" spans="1:8" ht="31.5" x14ac:dyDescent="0.25">
      <c r="A1056" s="69" t="s">
        <v>222</v>
      </c>
      <c r="B1056" s="2"/>
      <c r="C1056" s="2" t="s">
        <v>110</v>
      </c>
      <c r="D1056" s="2" t="s">
        <v>41</v>
      </c>
      <c r="E1056" s="19" t="s">
        <v>330</v>
      </c>
      <c r="F1056" s="2" t="s">
        <v>119</v>
      </c>
      <c r="G1056" s="14">
        <v>7397.1</v>
      </c>
      <c r="H1056" s="14">
        <v>7397.1</v>
      </c>
    </row>
    <row r="1057" spans="1:8" ht="31.5" x14ac:dyDescent="0.25">
      <c r="A1057" s="69" t="s">
        <v>758</v>
      </c>
      <c r="B1057" s="2"/>
      <c r="C1057" s="2" t="s">
        <v>110</v>
      </c>
      <c r="D1057" s="2" t="s">
        <v>41</v>
      </c>
      <c r="E1057" s="19" t="s">
        <v>759</v>
      </c>
      <c r="F1057" s="2"/>
      <c r="G1057" s="14">
        <f>G1058</f>
        <v>654.70000000000005</v>
      </c>
      <c r="H1057" s="14">
        <f>H1058</f>
        <v>654.70000000000005</v>
      </c>
    </row>
    <row r="1058" spans="1:8" ht="31.5" x14ac:dyDescent="0.25">
      <c r="A1058" s="69" t="s">
        <v>49</v>
      </c>
      <c r="B1058" s="2"/>
      <c r="C1058" s="2" t="s">
        <v>110</v>
      </c>
      <c r="D1058" s="2" t="s">
        <v>41</v>
      </c>
      <c r="E1058" s="19" t="s">
        <v>759</v>
      </c>
      <c r="F1058" s="2" t="s">
        <v>88</v>
      </c>
      <c r="G1058" s="14">
        <v>654.70000000000005</v>
      </c>
      <c r="H1058" s="14">
        <v>654.70000000000005</v>
      </c>
    </row>
    <row r="1059" spans="1:8" x14ac:dyDescent="0.25">
      <c r="A1059" s="34" t="s">
        <v>148</v>
      </c>
      <c r="B1059" s="2"/>
      <c r="C1059" s="2" t="s">
        <v>110</v>
      </c>
      <c r="D1059" s="2" t="s">
        <v>41</v>
      </c>
      <c r="E1059" s="19" t="s">
        <v>733</v>
      </c>
      <c r="F1059" s="2"/>
      <c r="G1059" s="14">
        <f>G1060</f>
        <v>444</v>
      </c>
      <c r="H1059" s="14">
        <f t="shared" ref="H1059" si="196">H1060</f>
        <v>444</v>
      </c>
    </row>
    <row r="1060" spans="1:8" ht="31.5" x14ac:dyDescent="0.25">
      <c r="A1060" s="69" t="s">
        <v>256</v>
      </c>
      <c r="B1060" s="2"/>
      <c r="C1060" s="2" t="s">
        <v>110</v>
      </c>
      <c r="D1060" s="2" t="s">
        <v>41</v>
      </c>
      <c r="E1060" s="19" t="s">
        <v>762</v>
      </c>
      <c r="F1060" s="2"/>
      <c r="G1060" s="14">
        <f>SUM(G1061)</f>
        <v>444</v>
      </c>
      <c r="H1060" s="14">
        <f t="shared" ref="H1060" si="197">SUM(H1061)</f>
        <v>444</v>
      </c>
    </row>
    <row r="1061" spans="1:8" ht="31.5" x14ac:dyDescent="0.25">
      <c r="A1061" s="69" t="s">
        <v>758</v>
      </c>
      <c r="B1061" s="2"/>
      <c r="C1061" s="2" t="s">
        <v>110</v>
      </c>
      <c r="D1061" s="2" t="s">
        <v>41</v>
      </c>
      <c r="E1061" s="19" t="s">
        <v>760</v>
      </c>
      <c r="F1061" s="2"/>
      <c r="G1061" s="14">
        <f>SUM(G1062)</f>
        <v>444</v>
      </c>
      <c r="H1061" s="14">
        <f t="shared" ref="H1061" si="198">SUM(H1062)</f>
        <v>444</v>
      </c>
    </row>
    <row r="1062" spans="1:8" ht="31.5" x14ac:dyDescent="0.25">
      <c r="A1062" s="69" t="s">
        <v>222</v>
      </c>
      <c r="B1062" s="2"/>
      <c r="C1062" s="2" t="s">
        <v>110</v>
      </c>
      <c r="D1062" s="2" t="s">
        <v>41</v>
      </c>
      <c r="E1062" s="19" t="s">
        <v>760</v>
      </c>
      <c r="F1062" s="2" t="s">
        <v>119</v>
      </c>
      <c r="G1062" s="14">
        <v>444</v>
      </c>
      <c r="H1062" s="14">
        <v>444</v>
      </c>
    </row>
    <row r="1063" spans="1:8" x14ac:dyDescent="0.25">
      <c r="A1063" s="69" t="s">
        <v>111</v>
      </c>
      <c r="B1063" s="2"/>
      <c r="C1063" s="2" t="s">
        <v>110</v>
      </c>
      <c r="D1063" s="2" t="s">
        <v>51</v>
      </c>
      <c r="E1063" s="2"/>
      <c r="F1063" s="2"/>
      <c r="G1063" s="14">
        <f>G1064</f>
        <v>101786</v>
      </c>
      <c r="H1063" s="14">
        <f>H1064</f>
        <v>101786</v>
      </c>
    </row>
    <row r="1064" spans="1:8" ht="31.5" x14ac:dyDescent="0.25">
      <c r="A1064" s="69" t="s">
        <v>641</v>
      </c>
      <c r="B1064" s="2"/>
      <c r="C1064" s="2" t="s">
        <v>110</v>
      </c>
      <c r="D1064" s="2" t="s">
        <v>51</v>
      </c>
      <c r="E1064" s="38" t="s">
        <v>318</v>
      </c>
      <c r="F1064" s="2"/>
      <c r="G1064" s="14">
        <f>SUM(G1065)+G1081</f>
        <v>101786</v>
      </c>
      <c r="H1064" s="14">
        <f t="shared" ref="H1064" si="199">SUM(H1065)+H1081</f>
        <v>101786</v>
      </c>
    </row>
    <row r="1065" spans="1:8" ht="31.5" x14ac:dyDescent="0.25">
      <c r="A1065" s="69" t="s">
        <v>744</v>
      </c>
      <c r="B1065" s="2"/>
      <c r="C1065" s="2" t="s">
        <v>110</v>
      </c>
      <c r="D1065" s="2" t="s">
        <v>51</v>
      </c>
      <c r="E1065" s="19" t="s">
        <v>714</v>
      </c>
      <c r="F1065" s="2"/>
      <c r="G1065" s="14">
        <f>SUM(G1066+G1069)+G1078+G1072+G1075</f>
        <v>101576</v>
      </c>
      <c r="H1065" s="14">
        <f t="shared" ref="H1065" si="200">SUM(H1066+H1069)+H1078+H1072+H1075</f>
        <v>101576</v>
      </c>
    </row>
    <row r="1066" spans="1:8" x14ac:dyDescent="0.25">
      <c r="A1066" s="69" t="s">
        <v>32</v>
      </c>
      <c r="B1066" s="2"/>
      <c r="C1066" s="2" t="s">
        <v>110</v>
      </c>
      <c r="D1066" s="2" t="s">
        <v>51</v>
      </c>
      <c r="E1066" s="23" t="s">
        <v>715</v>
      </c>
      <c r="F1066" s="2"/>
      <c r="G1066" s="14">
        <f t="shared" ref="G1066:H1067" si="201">G1067</f>
        <v>3451.2</v>
      </c>
      <c r="H1066" s="14">
        <f t="shared" si="201"/>
        <v>3451.2</v>
      </c>
    </row>
    <row r="1067" spans="1:8" x14ac:dyDescent="0.25">
      <c r="A1067" s="69" t="s">
        <v>332</v>
      </c>
      <c r="B1067" s="2"/>
      <c r="C1067" s="2" t="s">
        <v>110</v>
      </c>
      <c r="D1067" s="2" t="s">
        <v>51</v>
      </c>
      <c r="E1067" s="38" t="s">
        <v>731</v>
      </c>
      <c r="F1067" s="2"/>
      <c r="G1067" s="14">
        <f t="shared" si="201"/>
        <v>3451.2</v>
      </c>
      <c r="H1067" s="14">
        <f t="shared" si="201"/>
        <v>3451.2</v>
      </c>
    </row>
    <row r="1068" spans="1:8" ht="31.5" x14ac:dyDescent="0.25">
      <c r="A1068" s="69" t="s">
        <v>222</v>
      </c>
      <c r="B1068" s="2"/>
      <c r="C1068" s="2" t="s">
        <v>110</v>
      </c>
      <c r="D1068" s="2" t="s">
        <v>51</v>
      </c>
      <c r="E1068" s="38" t="s">
        <v>731</v>
      </c>
      <c r="F1068" s="2" t="s">
        <v>119</v>
      </c>
      <c r="G1068" s="14">
        <v>3451.2</v>
      </c>
      <c r="H1068" s="14">
        <v>3451.2</v>
      </c>
    </row>
    <row r="1069" spans="1:8" ht="47.25" x14ac:dyDescent="0.25">
      <c r="A1069" s="69" t="s">
        <v>23</v>
      </c>
      <c r="B1069" s="2"/>
      <c r="C1069" s="2" t="s">
        <v>110</v>
      </c>
      <c r="D1069" s="2" t="s">
        <v>51</v>
      </c>
      <c r="E1069" s="23" t="s">
        <v>726</v>
      </c>
      <c r="F1069" s="2"/>
      <c r="G1069" s="14">
        <f>SUM(G1070)</f>
        <v>93576.6</v>
      </c>
      <c r="H1069" s="14">
        <f>SUM(H1070)</f>
        <v>93576.6</v>
      </c>
    </row>
    <row r="1070" spans="1:8" x14ac:dyDescent="0.25">
      <c r="A1070" s="69" t="s">
        <v>332</v>
      </c>
      <c r="B1070" s="2"/>
      <c r="C1070" s="2" t="s">
        <v>110</v>
      </c>
      <c r="D1070" s="2" t="s">
        <v>51</v>
      </c>
      <c r="E1070" s="23" t="s">
        <v>729</v>
      </c>
      <c r="F1070" s="2"/>
      <c r="G1070" s="14">
        <f>G1071</f>
        <v>93576.6</v>
      </c>
      <c r="H1070" s="14">
        <f>H1071</f>
        <v>93576.6</v>
      </c>
    </row>
    <row r="1071" spans="1:8" ht="31.5" x14ac:dyDescent="0.25">
      <c r="A1071" s="69" t="s">
        <v>222</v>
      </c>
      <c r="B1071" s="2"/>
      <c r="C1071" s="2" t="s">
        <v>110</v>
      </c>
      <c r="D1071" s="2" t="s">
        <v>51</v>
      </c>
      <c r="E1071" s="23" t="s">
        <v>729</v>
      </c>
      <c r="F1071" s="2" t="s">
        <v>119</v>
      </c>
      <c r="G1071" s="14">
        <v>93576.6</v>
      </c>
      <c r="H1071" s="14">
        <v>93576.6</v>
      </c>
    </row>
    <row r="1072" spans="1:8" ht="31.5" x14ac:dyDescent="0.25">
      <c r="A1072" s="69" t="s">
        <v>257</v>
      </c>
      <c r="B1072" s="2"/>
      <c r="C1072" s="2" t="s">
        <v>110</v>
      </c>
      <c r="D1072" s="2" t="s">
        <v>51</v>
      </c>
      <c r="E1072" s="23" t="s">
        <v>926</v>
      </c>
      <c r="F1072" s="2"/>
      <c r="G1072" s="14">
        <f>SUM(G1073)</f>
        <v>1022.4</v>
      </c>
      <c r="H1072" s="14">
        <f t="shared" ref="H1072" si="202">SUM(H1073)</f>
        <v>1022.4</v>
      </c>
    </row>
    <row r="1073" spans="1:8" ht="31.5" x14ac:dyDescent="0.25">
      <c r="A1073" s="69" t="s">
        <v>925</v>
      </c>
      <c r="B1073" s="2"/>
      <c r="C1073" s="2" t="s">
        <v>110</v>
      </c>
      <c r="D1073" s="2" t="s">
        <v>51</v>
      </c>
      <c r="E1073" s="10" t="s">
        <v>927</v>
      </c>
      <c r="F1073" s="2"/>
      <c r="G1073" s="14">
        <f>SUM(G1074)</f>
        <v>1022.4</v>
      </c>
      <c r="H1073" s="14">
        <f t="shared" ref="H1073" si="203">SUM(H1074)</f>
        <v>1022.4</v>
      </c>
    </row>
    <row r="1074" spans="1:8" ht="31.5" x14ac:dyDescent="0.25">
      <c r="A1074" s="69" t="s">
        <v>222</v>
      </c>
      <c r="B1074" s="2"/>
      <c r="C1074" s="2" t="s">
        <v>110</v>
      </c>
      <c r="D1074" s="2" t="s">
        <v>51</v>
      </c>
      <c r="E1074" s="10" t="s">
        <v>927</v>
      </c>
      <c r="F1074" s="2" t="s">
        <v>119</v>
      </c>
      <c r="G1074" s="14">
        <v>1022.4</v>
      </c>
      <c r="H1074" s="14">
        <v>1022.4</v>
      </c>
    </row>
    <row r="1075" spans="1:8" x14ac:dyDescent="0.25">
      <c r="A1075" s="69" t="s">
        <v>327</v>
      </c>
      <c r="B1075" s="2"/>
      <c r="C1075" s="2" t="s">
        <v>110</v>
      </c>
      <c r="D1075" s="2" t="s">
        <v>51</v>
      </c>
      <c r="E1075" s="10" t="s">
        <v>928</v>
      </c>
      <c r="F1075" s="2"/>
      <c r="G1075" s="14">
        <v>65</v>
      </c>
      <c r="H1075" s="14">
        <v>65</v>
      </c>
    </row>
    <row r="1076" spans="1:8" x14ac:dyDescent="0.25">
      <c r="A1076" s="69" t="s">
        <v>332</v>
      </c>
      <c r="B1076" s="2"/>
      <c r="C1076" s="2" t="s">
        <v>110</v>
      </c>
      <c r="D1076" s="2" t="s">
        <v>51</v>
      </c>
      <c r="E1076" s="10" t="s">
        <v>948</v>
      </c>
      <c r="F1076" s="2"/>
      <c r="G1076" s="14">
        <v>65</v>
      </c>
      <c r="H1076" s="14">
        <v>65</v>
      </c>
    </row>
    <row r="1077" spans="1:8" ht="31.5" x14ac:dyDescent="0.25">
      <c r="A1077" s="69" t="s">
        <v>222</v>
      </c>
      <c r="B1077" s="2"/>
      <c r="C1077" s="2" t="s">
        <v>110</v>
      </c>
      <c r="D1077" s="2" t="s">
        <v>51</v>
      </c>
      <c r="E1077" s="10" t="s">
        <v>948</v>
      </c>
      <c r="F1077" s="2" t="s">
        <v>119</v>
      </c>
      <c r="G1077" s="14">
        <v>65</v>
      </c>
      <c r="H1077" s="14">
        <v>65</v>
      </c>
    </row>
    <row r="1078" spans="1:8" x14ac:dyDescent="0.25">
      <c r="A1078" s="69" t="s">
        <v>875</v>
      </c>
      <c r="B1078" s="2"/>
      <c r="C1078" s="2" t="s">
        <v>110</v>
      </c>
      <c r="D1078" s="2" t="s">
        <v>51</v>
      </c>
      <c r="E1078" s="10" t="s">
        <v>763</v>
      </c>
      <c r="F1078" s="10"/>
      <c r="G1078" s="14">
        <f t="shared" ref="G1078:H1079" si="204">G1079</f>
        <v>3460.8</v>
      </c>
      <c r="H1078" s="14">
        <f t="shared" si="204"/>
        <v>3460.8</v>
      </c>
    </row>
    <row r="1079" spans="1:8" ht="47.25" x14ac:dyDescent="0.25">
      <c r="A1079" s="69" t="s">
        <v>863</v>
      </c>
      <c r="B1079" s="2"/>
      <c r="C1079" s="2" t="s">
        <v>110</v>
      </c>
      <c r="D1079" s="64" t="s">
        <v>51</v>
      </c>
      <c r="E1079" s="23" t="s">
        <v>764</v>
      </c>
      <c r="F1079" s="2"/>
      <c r="G1079" s="14">
        <f t="shared" si="204"/>
        <v>3460.8</v>
      </c>
      <c r="H1079" s="14">
        <f t="shared" si="204"/>
        <v>3460.8</v>
      </c>
    </row>
    <row r="1080" spans="1:8" ht="31.5" x14ac:dyDescent="0.25">
      <c r="A1080" s="69" t="s">
        <v>222</v>
      </c>
      <c r="B1080" s="2"/>
      <c r="C1080" s="2" t="s">
        <v>110</v>
      </c>
      <c r="D1080" s="64" t="s">
        <v>51</v>
      </c>
      <c r="E1080" s="23" t="s">
        <v>764</v>
      </c>
      <c r="F1080" s="2" t="s">
        <v>119</v>
      </c>
      <c r="G1080" s="14">
        <v>3460.8</v>
      </c>
      <c r="H1080" s="14">
        <v>3460.8</v>
      </c>
    </row>
    <row r="1081" spans="1:8" ht="47.25" x14ac:dyDescent="0.25">
      <c r="A1081" s="69" t="s">
        <v>644</v>
      </c>
      <c r="B1081" s="2"/>
      <c r="C1081" s="2" t="s">
        <v>110</v>
      </c>
      <c r="D1081" s="2" t="s">
        <v>51</v>
      </c>
      <c r="E1081" s="19" t="s">
        <v>329</v>
      </c>
      <c r="F1081" s="2"/>
      <c r="G1081" s="14">
        <f>SUM(G1082)+G1084</f>
        <v>210</v>
      </c>
      <c r="H1081" s="14">
        <f t="shared" ref="H1081" si="205">SUM(H1082)+H1084</f>
        <v>210</v>
      </c>
    </row>
    <row r="1082" spans="1:8" x14ac:dyDescent="0.25">
      <c r="A1082" s="69" t="s">
        <v>32</v>
      </c>
      <c r="B1082" s="2"/>
      <c r="C1082" s="2" t="s">
        <v>110</v>
      </c>
      <c r="D1082" s="2" t="s">
        <v>51</v>
      </c>
      <c r="E1082" s="19" t="s">
        <v>330</v>
      </c>
      <c r="F1082" s="2"/>
      <c r="G1082" s="14">
        <f t="shared" ref="G1082:H1082" si="206">SUM(G1083)</f>
        <v>210</v>
      </c>
      <c r="H1082" s="14">
        <f t="shared" si="206"/>
        <v>210</v>
      </c>
    </row>
    <row r="1083" spans="1:8" ht="31.5" x14ac:dyDescent="0.25">
      <c r="A1083" s="69" t="s">
        <v>222</v>
      </c>
      <c r="B1083" s="2"/>
      <c r="C1083" s="2" t="s">
        <v>110</v>
      </c>
      <c r="D1083" s="2" t="s">
        <v>51</v>
      </c>
      <c r="E1083" s="19" t="s">
        <v>330</v>
      </c>
      <c r="F1083" s="2" t="s">
        <v>119</v>
      </c>
      <c r="G1083" s="14">
        <v>210</v>
      </c>
      <c r="H1083" s="14">
        <v>210</v>
      </c>
    </row>
    <row r="1084" spans="1:8" hidden="1" x14ac:dyDescent="0.25">
      <c r="A1084" s="69" t="s">
        <v>148</v>
      </c>
      <c r="B1084" s="2"/>
      <c r="C1084" s="2" t="s">
        <v>110</v>
      </c>
      <c r="D1084" s="2" t="s">
        <v>51</v>
      </c>
      <c r="E1084" s="10" t="s">
        <v>733</v>
      </c>
      <c r="F1084" s="10"/>
      <c r="G1084" s="14">
        <f>G1086</f>
        <v>0</v>
      </c>
      <c r="H1084" s="14">
        <f>H1086</f>
        <v>0</v>
      </c>
    </row>
    <row r="1085" spans="1:8" ht="31.5" hidden="1" x14ac:dyDescent="0.25">
      <c r="A1085" s="69" t="s">
        <v>735</v>
      </c>
      <c r="B1085" s="2"/>
      <c r="C1085" s="2" t="s">
        <v>110</v>
      </c>
      <c r="D1085" s="2" t="s">
        <v>51</v>
      </c>
      <c r="E1085" s="19" t="s">
        <v>761</v>
      </c>
      <c r="F1085" s="10"/>
      <c r="G1085" s="14">
        <f>SUM(G1086)</f>
        <v>0</v>
      </c>
      <c r="H1085" s="14">
        <f t="shared" ref="H1085:H1086" si="207">SUM(H1086)</f>
        <v>0</v>
      </c>
    </row>
    <row r="1086" spans="1:8" ht="31.5" hidden="1" x14ac:dyDescent="0.25">
      <c r="A1086" s="34" t="s">
        <v>765</v>
      </c>
      <c r="B1086" s="2"/>
      <c r="C1086" s="2" t="s">
        <v>110</v>
      </c>
      <c r="D1086" s="2" t="s">
        <v>51</v>
      </c>
      <c r="E1086" s="19" t="s">
        <v>766</v>
      </c>
      <c r="F1086" s="35"/>
      <c r="G1086" s="37">
        <f>SUM(G1087)</f>
        <v>0</v>
      </c>
      <c r="H1086" s="37">
        <f t="shared" si="207"/>
        <v>0</v>
      </c>
    </row>
    <row r="1087" spans="1:8" ht="31.5" hidden="1" x14ac:dyDescent="0.25">
      <c r="A1087" s="69" t="s">
        <v>222</v>
      </c>
      <c r="B1087" s="2"/>
      <c r="C1087" s="2" t="s">
        <v>110</v>
      </c>
      <c r="D1087" s="2" t="s">
        <v>51</v>
      </c>
      <c r="E1087" s="19" t="s">
        <v>766</v>
      </c>
      <c r="F1087" s="35" t="s">
        <v>119</v>
      </c>
      <c r="G1087" s="37">
        <v>0</v>
      </c>
      <c r="H1087" s="37"/>
    </row>
    <row r="1088" spans="1:8" x14ac:dyDescent="0.25">
      <c r="A1088" s="15" t="s">
        <v>914</v>
      </c>
      <c r="B1088" s="2"/>
      <c r="C1088" s="2" t="s">
        <v>110</v>
      </c>
      <c r="D1088" s="2" t="s">
        <v>164</v>
      </c>
      <c r="E1088" s="19"/>
      <c r="F1088" s="35"/>
      <c r="G1088" s="37">
        <f>SUM(G1089)</f>
        <v>107.2</v>
      </c>
      <c r="H1088" s="37">
        <f t="shared" ref="H1088:H1091" si="208">SUM(H1089)</f>
        <v>107.2</v>
      </c>
    </row>
    <row r="1089" spans="1:8" ht="31.5" x14ac:dyDescent="0.25">
      <c r="A1089" s="69" t="s">
        <v>641</v>
      </c>
      <c r="B1089" s="2"/>
      <c r="C1089" s="2" t="s">
        <v>110</v>
      </c>
      <c r="D1089" s="2" t="s">
        <v>164</v>
      </c>
      <c r="E1089" s="19" t="s">
        <v>318</v>
      </c>
      <c r="F1089" s="35"/>
      <c r="G1089" s="37">
        <f>SUM(G1090)</f>
        <v>107.2</v>
      </c>
      <c r="H1089" s="37">
        <f t="shared" si="208"/>
        <v>107.2</v>
      </c>
    </row>
    <row r="1090" spans="1:8" ht="47.25" x14ac:dyDescent="0.25">
      <c r="A1090" s="69" t="s">
        <v>864</v>
      </c>
      <c r="B1090" s="2"/>
      <c r="C1090" s="2" t="s">
        <v>110</v>
      </c>
      <c r="D1090" s="2" t="s">
        <v>164</v>
      </c>
      <c r="E1090" s="19" t="s">
        <v>345</v>
      </c>
      <c r="F1090" s="35"/>
      <c r="G1090" s="37">
        <f>SUM(G1091)+G1093</f>
        <v>107.2</v>
      </c>
      <c r="H1090" s="37">
        <f t="shared" ref="H1090" si="209">SUM(H1091)+H1093</f>
        <v>107.2</v>
      </c>
    </row>
    <row r="1091" spans="1:8" ht="31.5" x14ac:dyDescent="0.25">
      <c r="A1091" s="34" t="s">
        <v>517</v>
      </c>
      <c r="B1091" s="2"/>
      <c r="C1091" s="2" t="s">
        <v>110</v>
      </c>
      <c r="D1091" s="2" t="s">
        <v>164</v>
      </c>
      <c r="E1091" s="19" t="s">
        <v>518</v>
      </c>
      <c r="F1091" s="35"/>
      <c r="G1091" s="37">
        <f>SUM(G1092)</f>
        <v>36</v>
      </c>
      <c r="H1091" s="37">
        <f t="shared" si="208"/>
        <v>36</v>
      </c>
    </row>
    <row r="1092" spans="1:8" ht="31.5" x14ac:dyDescent="0.25">
      <c r="A1092" s="69" t="s">
        <v>49</v>
      </c>
      <c r="B1092" s="2"/>
      <c r="C1092" s="2" t="s">
        <v>110</v>
      </c>
      <c r="D1092" s="2" t="s">
        <v>164</v>
      </c>
      <c r="E1092" s="19" t="s">
        <v>518</v>
      </c>
      <c r="F1092" s="35" t="s">
        <v>88</v>
      </c>
      <c r="G1092" s="37">
        <v>36</v>
      </c>
      <c r="H1092" s="37">
        <v>36</v>
      </c>
    </row>
    <row r="1093" spans="1:8" ht="31.5" x14ac:dyDescent="0.25">
      <c r="A1093" s="39" t="s">
        <v>42</v>
      </c>
      <c r="B1093" s="2"/>
      <c r="C1093" s="2" t="s">
        <v>110</v>
      </c>
      <c r="D1093" s="2" t="s">
        <v>164</v>
      </c>
      <c r="E1093" s="19" t="s">
        <v>346</v>
      </c>
      <c r="F1093" s="35"/>
      <c r="G1093" s="37">
        <f>SUM(G1094)</f>
        <v>71.2</v>
      </c>
      <c r="H1093" s="37">
        <f t="shared" ref="H1093:H1094" si="210">SUM(H1094)</f>
        <v>71.2</v>
      </c>
    </row>
    <row r="1094" spans="1:8" x14ac:dyDescent="0.25">
      <c r="A1094" s="20" t="s">
        <v>772</v>
      </c>
      <c r="B1094" s="2"/>
      <c r="C1094" s="2" t="s">
        <v>110</v>
      </c>
      <c r="D1094" s="2" t="s">
        <v>164</v>
      </c>
      <c r="E1094" s="19" t="s">
        <v>347</v>
      </c>
      <c r="F1094" s="35"/>
      <c r="G1094" s="37">
        <f>SUM(G1095)</f>
        <v>71.2</v>
      </c>
      <c r="H1094" s="37">
        <f t="shared" si="210"/>
        <v>71.2</v>
      </c>
    </row>
    <row r="1095" spans="1:8" ht="31.5" x14ac:dyDescent="0.25">
      <c r="A1095" s="69" t="s">
        <v>49</v>
      </c>
      <c r="B1095" s="2"/>
      <c r="C1095" s="2" t="s">
        <v>110</v>
      </c>
      <c r="D1095" s="2" t="s">
        <v>164</v>
      </c>
      <c r="E1095" s="19" t="s">
        <v>347</v>
      </c>
      <c r="F1095" s="35" t="s">
        <v>88</v>
      </c>
      <c r="G1095" s="37">
        <v>71.2</v>
      </c>
      <c r="H1095" s="37">
        <v>71.2</v>
      </c>
    </row>
    <row r="1096" spans="1:8" x14ac:dyDescent="0.25">
      <c r="A1096" s="69" t="s">
        <v>333</v>
      </c>
      <c r="B1096" s="2"/>
      <c r="C1096" s="2" t="s">
        <v>110</v>
      </c>
      <c r="D1096" s="2" t="s">
        <v>110</v>
      </c>
      <c r="E1096" s="2"/>
      <c r="F1096" s="2"/>
      <c r="G1096" s="14">
        <f>G1097+G1101+G1105</f>
        <v>5250.9</v>
      </c>
      <c r="H1096" s="14">
        <f>H1097+H1101+H1105</f>
        <v>5244.4</v>
      </c>
    </row>
    <row r="1097" spans="1:8" ht="31.5" x14ac:dyDescent="0.25">
      <c r="A1097" s="69" t="s">
        <v>635</v>
      </c>
      <c r="B1097" s="70"/>
      <c r="C1097" s="100" t="s">
        <v>110</v>
      </c>
      <c r="D1097" s="100" t="s">
        <v>110</v>
      </c>
      <c r="E1097" s="100" t="s">
        <v>217</v>
      </c>
      <c r="F1097" s="100"/>
      <c r="G1097" s="62">
        <f>G1098</f>
        <v>78</v>
      </c>
      <c r="H1097" s="62">
        <f>H1098</f>
        <v>78</v>
      </c>
    </row>
    <row r="1098" spans="1:8" x14ac:dyDescent="0.25">
      <c r="A1098" s="69" t="s">
        <v>32</v>
      </c>
      <c r="B1098" s="70"/>
      <c r="C1098" s="100" t="s">
        <v>110</v>
      </c>
      <c r="D1098" s="100" t="s">
        <v>110</v>
      </c>
      <c r="E1098" s="100" t="s">
        <v>334</v>
      </c>
      <c r="F1098" s="100"/>
      <c r="G1098" s="62">
        <f>SUM(G1099:G1100)</f>
        <v>78</v>
      </c>
      <c r="H1098" s="62">
        <f>SUM(H1099:H1100)</f>
        <v>78</v>
      </c>
    </row>
    <row r="1099" spans="1:8" ht="31.5" x14ac:dyDescent="0.25">
      <c r="A1099" s="69" t="s">
        <v>49</v>
      </c>
      <c r="B1099" s="70"/>
      <c r="C1099" s="100" t="s">
        <v>110</v>
      </c>
      <c r="D1099" s="100" t="s">
        <v>110</v>
      </c>
      <c r="E1099" s="100" t="s">
        <v>334</v>
      </c>
      <c r="F1099" s="100" t="s">
        <v>88</v>
      </c>
      <c r="G1099" s="62">
        <v>78</v>
      </c>
      <c r="H1099" s="62">
        <v>30</v>
      </c>
    </row>
    <row r="1100" spans="1:8" ht="31.5" x14ac:dyDescent="0.25">
      <c r="A1100" s="102" t="s">
        <v>222</v>
      </c>
      <c r="B1100" s="103"/>
      <c r="C1100" s="103" t="s">
        <v>110</v>
      </c>
      <c r="D1100" s="103" t="s">
        <v>110</v>
      </c>
      <c r="E1100" s="103" t="s">
        <v>700</v>
      </c>
      <c r="F1100" s="103" t="s">
        <v>119</v>
      </c>
      <c r="G1100" s="62"/>
      <c r="H1100" s="62">
        <v>48</v>
      </c>
    </row>
    <row r="1101" spans="1:8" ht="47.25" x14ac:dyDescent="0.25">
      <c r="A1101" s="69" t="s">
        <v>636</v>
      </c>
      <c r="B1101" s="70"/>
      <c r="C1101" s="100" t="s">
        <v>110</v>
      </c>
      <c r="D1101" s="100" t="s">
        <v>110</v>
      </c>
      <c r="E1101" s="100" t="s">
        <v>335</v>
      </c>
      <c r="F1101" s="100"/>
      <c r="G1101" s="62">
        <f>G1102</f>
        <v>78.5</v>
      </c>
      <c r="H1101" s="62">
        <f>H1102</f>
        <v>78.5</v>
      </c>
    </row>
    <row r="1102" spans="1:8" x14ac:dyDescent="0.25">
      <c r="A1102" s="69" t="s">
        <v>32</v>
      </c>
      <c r="B1102" s="70"/>
      <c r="C1102" s="100" t="s">
        <v>110</v>
      </c>
      <c r="D1102" s="100" t="s">
        <v>110</v>
      </c>
      <c r="E1102" s="100" t="s">
        <v>336</v>
      </c>
      <c r="F1102" s="100"/>
      <c r="G1102" s="62">
        <f>SUM(G1103:G1104)</f>
        <v>78.5</v>
      </c>
      <c r="H1102" s="62">
        <f>SUM(H1103:H1104)</f>
        <v>78.5</v>
      </c>
    </row>
    <row r="1103" spans="1:8" ht="31.5" x14ac:dyDescent="0.25">
      <c r="A1103" s="69" t="s">
        <v>49</v>
      </c>
      <c r="B1103" s="70"/>
      <c r="C1103" s="100" t="s">
        <v>110</v>
      </c>
      <c r="D1103" s="100" t="s">
        <v>110</v>
      </c>
      <c r="E1103" s="100" t="s">
        <v>336</v>
      </c>
      <c r="F1103" s="100" t="s">
        <v>88</v>
      </c>
      <c r="G1103" s="62">
        <v>78.5</v>
      </c>
      <c r="H1103" s="62">
        <v>43.5</v>
      </c>
    </row>
    <row r="1104" spans="1:8" ht="31.5" x14ac:dyDescent="0.25">
      <c r="A1104" s="102" t="s">
        <v>222</v>
      </c>
      <c r="B1104" s="103"/>
      <c r="C1104" s="103" t="s">
        <v>110</v>
      </c>
      <c r="D1104" s="103" t="s">
        <v>110</v>
      </c>
      <c r="E1104" s="103" t="s">
        <v>336</v>
      </c>
      <c r="F1104" s="103" t="s">
        <v>119</v>
      </c>
      <c r="G1104" s="62"/>
      <c r="H1104" s="62">
        <v>35</v>
      </c>
    </row>
    <row r="1105" spans="1:8" ht="31.5" x14ac:dyDescent="0.25">
      <c r="A1105" s="69" t="s">
        <v>641</v>
      </c>
      <c r="B1105" s="70"/>
      <c r="C1105" s="100" t="s">
        <v>110</v>
      </c>
      <c r="D1105" s="100" t="s">
        <v>110</v>
      </c>
      <c r="E1105" s="19" t="s">
        <v>318</v>
      </c>
      <c r="F1105" s="100"/>
      <c r="G1105" s="62">
        <f>SUM(G1106+G1115)</f>
        <v>5094.3999999999996</v>
      </c>
      <c r="H1105" s="62">
        <f>SUM(H1106+H1115)</f>
        <v>5087.8999999999996</v>
      </c>
    </row>
    <row r="1106" spans="1:8" ht="31.5" x14ac:dyDescent="0.25">
      <c r="A1106" s="69" t="s">
        <v>744</v>
      </c>
      <c r="B1106" s="70"/>
      <c r="C1106" s="100" t="s">
        <v>110</v>
      </c>
      <c r="D1106" s="100" t="s">
        <v>110</v>
      </c>
      <c r="E1106" s="19" t="s">
        <v>714</v>
      </c>
      <c r="F1106" s="100"/>
      <c r="G1106" s="62">
        <f>SUM(G1107)</f>
        <v>1987.6000000000001</v>
      </c>
      <c r="H1106" s="62">
        <f t="shared" ref="H1106" si="211">SUM(H1107)</f>
        <v>1987.5</v>
      </c>
    </row>
    <row r="1107" spans="1:8" x14ac:dyDescent="0.25">
      <c r="A1107" s="69" t="s">
        <v>32</v>
      </c>
      <c r="B1107" s="70"/>
      <c r="C1107" s="100" t="s">
        <v>110</v>
      </c>
      <c r="D1107" s="100" t="s">
        <v>110</v>
      </c>
      <c r="E1107" s="19" t="s">
        <v>715</v>
      </c>
      <c r="F1107" s="100"/>
      <c r="G1107" s="62">
        <f>SUM(G1108)+G1111</f>
        <v>1987.6000000000001</v>
      </c>
      <c r="H1107" s="62">
        <f t="shared" ref="H1107" si="212">SUM(H1108)+H1111</f>
        <v>1987.5</v>
      </c>
    </row>
    <row r="1108" spans="1:8" x14ac:dyDescent="0.25">
      <c r="A1108" s="20" t="s">
        <v>337</v>
      </c>
      <c r="B1108" s="2"/>
      <c r="C1108" s="2" t="s">
        <v>110</v>
      </c>
      <c r="D1108" s="2" t="s">
        <v>110</v>
      </c>
      <c r="E1108" s="2" t="s">
        <v>768</v>
      </c>
      <c r="F1108" s="100"/>
      <c r="G1108" s="62">
        <f>SUM(G1109:G1110)</f>
        <v>152</v>
      </c>
      <c r="H1108" s="62">
        <f>SUM(H1109:H1110)</f>
        <v>152</v>
      </c>
    </row>
    <row r="1109" spans="1:8" ht="31.5" x14ac:dyDescent="0.25">
      <c r="A1109" s="69" t="s">
        <v>49</v>
      </c>
      <c r="B1109" s="70"/>
      <c r="C1109" s="100" t="s">
        <v>110</v>
      </c>
      <c r="D1109" s="100" t="s">
        <v>110</v>
      </c>
      <c r="E1109" s="2" t="s">
        <v>768</v>
      </c>
      <c r="F1109" s="100" t="s">
        <v>88</v>
      </c>
      <c r="G1109" s="62">
        <v>133.19999999999999</v>
      </c>
      <c r="H1109" s="62">
        <v>133.19999999999999</v>
      </c>
    </row>
    <row r="1110" spans="1:8" ht="31.5" x14ac:dyDescent="0.25">
      <c r="A1110" s="69" t="s">
        <v>222</v>
      </c>
      <c r="B1110" s="70"/>
      <c r="C1110" s="2" t="s">
        <v>110</v>
      </c>
      <c r="D1110" s="2" t="s">
        <v>110</v>
      </c>
      <c r="E1110" s="2" t="s">
        <v>768</v>
      </c>
      <c r="F1110" s="100" t="s">
        <v>119</v>
      </c>
      <c r="G1110" s="62">
        <v>18.8</v>
      </c>
      <c r="H1110" s="62">
        <v>18.8</v>
      </c>
    </row>
    <row r="1111" spans="1:8" x14ac:dyDescent="0.25">
      <c r="A1111" s="69" t="s">
        <v>450</v>
      </c>
      <c r="B1111" s="2"/>
      <c r="C1111" s="2" t="s">
        <v>110</v>
      </c>
      <c r="D1111" s="2" t="s">
        <v>110</v>
      </c>
      <c r="E1111" s="2" t="s">
        <v>769</v>
      </c>
      <c r="F1111" s="2"/>
      <c r="G1111" s="14">
        <f>SUM(G1112)+G1113+G1114</f>
        <v>1835.6000000000001</v>
      </c>
      <c r="H1111" s="14">
        <f>SUM(H1112)+H1113+H1114</f>
        <v>1835.5</v>
      </c>
    </row>
    <row r="1112" spans="1:8" ht="31.5" x14ac:dyDescent="0.25">
      <c r="A1112" s="69" t="s">
        <v>49</v>
      </c>
      <c r="B1112" s="2"/>
      <c r="C1112" s="2" t="s">
        <v>110</v>
      </c>
      <c r="D1112" s="2" t="s">
        <v>110</v>
      </c>
      <c r="E1112" s="2" t="s">
        <v>769</v>
      </c>
      <c r="F1112" s="100" t="s">
        <v>88</v>
      </c>
      <c r="G1112" s="14">
        <v>241.8</v>
      </c>
      <c r="H1112" s="14">
        <v>241.7</v>
      </c>
    </row>
    <row r="1113" spans="1:8" ht="31.5" x14ac:dyDescent="0.25">
      <c r="A1113" s="69" t="s">
        <v>222</v>
      </c>
      <c r="B1113" s="2"/>
      <c r="C1113" s="2" t="s">
        <v>110</v>
      </c>
      <c r="D1113" s="2" t="s">
        <v>110</v>
      </c>
      <c r="E1113" s="2" t="s">
        <v>769</v>
      </c>
      <c r="F1113" s="100" t="s">
        <v>119</v>
      </c>
      <c r="G1113" s="14">
        <v>45.9</v>
      </c>
      <c r="H1113" s="14">
        <v>45.9</v>
      </c>
    </row>
    <row r="1114" spans="1:8" x14ac:dyDescent="0.25">
      <c r="A1114" s="69" t="s">
        <v>19</v>
      </c>
      <c r="B1114" s="2"/>
      <c r="C1114" s="2" t="s">
        <v>110</v>
      </c>
      <c r="D1114" s="2" t="s">
        <v>110</v>
      </c>
      <c r="E1114" s="2" t="s">
        <v>769</v>
      </c>
      <c r="F1114" s="100" t="s">
        <v>93</v>
      </c>
      <c r="G1114" s="14">
        <v>1547.9</v>
      </c>
      <c r="H1114" s="14">
        <v>1547.9</v>
      </c>
    </row>
    <row r="1115" spans="1:8" ht="31.5" x14ac:dyDescent="0.25">
      <c r="A1115" s="69" t="s">
        <v>510</v>
      </c>
      <c r="B1115" s="2"/>
      <c r="C1115" s="2" t="s">
        <v>110</v>
      </c>
      <c r="D1115" s="2" t="s">
        <v>110</v>
      </c>
      <c r="E1115" s="2" t="s">
        <v>338</v>
      </c>
      <c r="F1115" s="2"/>
      <c r="G1115" s="14">
        <f>G1116+G1126+G1129</f>
        <v>3106.7999999999997</v>
      </c>
      <c r="H1115" s="14">
        <f>H1116+H1126+H1129</f>
        <v>3100.4</v>
      </c>
    </row>
    <row r="1116" spans="1:8" x14ac:dyDescent="0.25">
      <c r="A1116" s="69" t="s">
        <v>32</v>
      </c>
      <c r="B1116" s="2"/>
      <c r="C1116" s="2" t="s">
        <v>110</v>
      </c>
      <c r="D1116" s="2" t="s">
        <v>110</v>
      </c>
      <c r="E1116" s="2" t="s">
        <v>339</v>
      </c>
      <c r="F1116" s="2"/>
      <c r="G1116" s="14">
        <f>G1122+G1117</f>
        <v>2781.8999999999996</v>
      </c>
      <c r="H1116" s="14">
        <f>H1122+H1117</f>
        <v>2775.5</v>
      </c>
    </row>
    <row r="1117" spans="1:8" x14ac:dyDescent="0.25">
      <c r="A1117" s="69" t="s">
        <v>479</v>
      </c>
      <c r="B1117" s="2"/>
      <c r="C1117" s="2" t="s">
        <v>110</v>
      </c>
      <c r="D1117" s="2" t="s">
        <v>110</v>
      </c>
      <c r="E1117" s="23" t="s">
        <v>480</v>
      </c>
      <c r="F1117" s="2"/>
      <c r="G1117" s="14">
        <f>G1119+G1120+G1118+G1121</f>
        <v>532</v>
      </c>
      <c r="H1117" s="14">
        <f>H1119+H1120+H1118+H1121</f>
        <v>532</v>
      </c>
    </row>
    <row r="1118" spans="1:8" ht="47.25" hidden="1" x14ac:dyDescent="0.25">
      <c r="A1118" s="15" t="s">
        <v>48</v>
      </c>
      <c r="B1118" s="2"/>
      <c r="C1118" s="2" t="s">
        <v>110</v>
      </c>
      <c r="D1118" s="2" t="s">
        <v>110</v>
      </c>
      <c r="E1118" s="23" t="s">
        <v>480</v>
      </c>
      <c r="F1118" s="2" t="s">
        <v>86</v>
      </c>
      <c r="G1118" s="14"/>
      <c r="H1118" s="14"/>
    </row>
    <row r="1119" spans="1:8" ht="31.5" x14ac:dyDescent="0.25">
      <c r="A1119" s="69" t="s">
        <v>49</v>
      </c>
      <c r="B1119" s="2"/>
      <c r="C1119" s="2" t="s">
        <v>110</v>
      </c>
      <c r="D1119" s="2" t="s">
        <v>110</v>
      </c>
      <c r="E1119" s="23" t="s">
        <v>480</v>
      </c>
      <c r="F1119" s="2" t="s">
        <v>88</v>
      </c>
      <c r="G1119" s="14">
        <v>468.5</v>
      </c>
      <c r="H1119" s="14">
        <v>468.5</v>
      </c>
    </row>
    <row r="1120" spans="1:8" x14ac:dyDescent="0.25">
      <c r="A1120" s="69" t="s">
        <v>39</v>
      </c>
      <c r="B1120" s="2"/>
      <c r="C1120" s="2" t="s">
        <v>110</v>
      </c>
      <c r="D1120" s="2" t="s">
        <v>110</v>
      </c>
      <c r="E1120" s="23" t="s">
        <v>480</v>
      </c>
      <c r="F1120" s="2" t="s">
        <v>96</v>
      </c>
      <c r="G1120" s="14">
        <v>30</v>
      </c>
      <c r="H1120" s="14">
        <v>30</v>
      </c>
    </row>
    <row r="1121" spans="1:8" ht="31.5" x14ac:dyDescent="0.25">
      <c r="A1121" s="69" t="s">
        <v>222</v>
      </c>
      <c r="B1121" s="2"/>
      <c r="C1121" s="2" t="s">
        <v>110</v>
      </c>
      <c r="D1121" s="2" t="s">
        <v>110</v>
      </c>
      <c r="E1121" s="23" t="s">
        <v>480</v>
      </c>
      <c r="F1121" s="2" t="s">
        <v>119</v>
      </c>
      <c r="G1121" s="14">
        <v>33.5</v>
      </c>
      <c r="H1121" s="14">
        <v>33.5</v>
      </c>
    </row>
    <row r="1122" spans="1:8" ht="31.5" x14ac:dyDescent="0.25">
      <c r="A1122" s="69" t="s">
        <v>340</v>
      </c>
      <c r="B1122" s="19"/>
      <c r="C1122" s="2" t="s">
        <v>110</v>
      </c>
      <c r="D1122" s="2" t="s">
        <v>110</v>
      </c>
      <c r="E1122" s="2" t="s">
        <v>341</v>
      </c>
      <c r="F1122" s="2"/>
      <c r="G1122" s="14">
        <f>SUM(G1123:G1125)</f>
        <v>2249.8999999999996</v>
      </c>
      <c r="H1122" s="14">
        <f>SUM(H1123:H1125)</f>
        <v>2243.5</v>
      </c>
    </row>
    <row r="1123" spans="1:8" ht="47.25" x14ac:dyDescent="0.25">
      <c r="A1123" s="15" t="s">
        <v>48</v>
      </c>
      <c r="B1123" s="19"/>
      <c r="C1123" s="2" t="s">
        <v>110</v>
      </c>
      <c r="D1123" s="2" t="s">
        <v>110</v>
      </c>
      <c r="E1123" s="2" t="s">
        <v>341</v>
      </c>
      <c r="F1123" s="2" t="s">
        <v>86</v>
      </c>
      <c r="G1123" s="14">
        <v>869.4</v>
      </c>
      <c r="H1123" s="14">
        <v>867.4</v>
      </c>
    </row>
    <row r="1124" spans="1:8" ht="31.5" x14ac:dyDescent="0.25">
      <c r="A1124" s="69" t="s">
        <v>49</v>
      </c>
      <c r="B1124" s="19"/>
      <c r="C1124" s="2" t="s">
        <v>110</v>
      </c>
      <c r="D1124" s="2" t="s">
        <v>110</v>
      </c>
      <c r="E1124" s="2" t="s">
        <v>341</v>
      </c>
      <c r="F1124" s="2" t="s">
        <v>88</v>
      </c>
      <c r="G1124" s="14">
        <v>278.7</v>
      </c>
      <c r="H1124" s="14">
        <v>278.60000000000002</v>
      </c>
    </row>
    <row r="1125" spans="1:8" ht="31.5" x14ac:dyDescent="0.25">
      <c r="A1125" s="69" t="s">
        <v>222</v>
      </c>
      <c r="B1125" s="19"/>
      <c r="C1125" s="2" t="s">
        <v>110</v>
      </c>
      <c r="D1125" s="2" t="s">
        <v>110</v>
      </c>
      <c r="E1125" s="2" t="s">
        <v>341</v>
      </c>
      <c r="F1125" s="2" t="s">
        <v>119</v>
      </c>
      <c r="G1125" s="14">
        <v>1101.8</v>
      </c>
      <c r="H1125" s="14">
        <v>1097.5</v>
      </c>
    </row>
    <row r="1126" spans="1:8" ht="31.5" hidden="1" x14ac:dyDescent="0.25">
      <c r="A1126" s="69" t="s">
        <v>42</v>
      </c>
      <c r="B1126" s="2"/>
      <c r="C1126" s="2" t="s">
        <v>110</v>
      </c>
      <c r="D1126" s="2" t="s">
        <v>110</v>
      </c>
      <c r="E1126" s="19" t="s">
        <v>342</v>
      </c>
      <c r="F1126" s="2"/>
      <c r="G1126" s="14">
        <f>SUM(G1127)</f>
        <v>0</v>
      </c>
      <c r="H1126" s="14">
        <f>SUM(H1127)</f>
        <v>0</v>
      </c>
    </row>
    <row r="1127" spans="1:8" hidden="1" x14ac:dyDescent="0.25">
      <c r="A1127" s="69" t="s">
        <v>343</v>
      </c>
      <c r="B1127" s="2"/>
      <c r="C1127" s="2" t="s">
        <v>110</v>
      </c>
      <c r="D1127" s="2" t="s">
        <v>110</v>
      </c>
      <c r="E1127" s="19" t="s">
        <v>344</v>
      </c>
      <c r="F1127" s="2"/>
      <c r="G1127" s="14">
        <f>G1128</f>
        <v>0</v>
      </c>
      <c r="H1127" s="14">
        <f>H1128</f>
        <v>0</v>
      </c>
    </row>
    <row r="1128" spans="1:8" ht="47.25" hidden="1" x14ac:dyDescent="0.25">
      <c r="A1128" s="15" t="s">
        <v>48</v>
      </c>
      <c r="B1128" s="2"/>
      <c r="C1128" s="2" t="s">
        <v>110</v>
      </c>
      <c r="D1128" s="2" t="s">
        <v>110</v>
      </c>
      <c r="E1128" s="19" t="s">
        <v>344</v>
      </c>
      <c r="F1128" s="2" t="s">
        <v>86</v>
      </c>
      <c r="G1128" s="14"/>
      <c r="H1128" s="14"/>
    </row>
    <row r="1129" spans="1:8" x14ac:dyDescent="0.25">
      <c r="A1129" s="69" t="s">
        <v>883</v>
      </c>
      <c r="B1129" s="2"/>
      <c r="C1129" s="2" t="s">
        <v>110</v>
      </c>
      <c r="D1129" s="2" t="s">
        <v>110</v>
      </c>
      <c r="E1129" s="2" t="s">
        <v>881</v>
      </c>
      <c r="F1129" s="2"/>
      <c r="G1129" s="14">
        <f>G1130</f>
        <v>324.89999999999998</v>
      </c>
      <c r="H1129" s="14">
        <f>H1130</f>
        <v>324.89999999999998</v>
      </c>
    </row>
    <row r="1130" spans="1:8" x14ac:dyDescent="0.25">
      <c r="A1130" s="69" t="s">
        <v>479</v>
      </c>
      <c r="B1130" s="2"/>
      <c r="C1130" s="2" t="s">
        <v>110</v>
      </c>
      <c r="D1130" s="2" t="s">
        <v>110</v>
      </c>
      <c r="E1130" s="2" t="s">
        <v>882</v>
      </c>
      <c r="F1130" s="2"/>
      <c r="G1130" s="14">
        <f>G1131+G1132+G1133</f>
        <v>324.89999999999998</v>
      </c>
      <c r="H1130" s="14">
        <f>H1131+H1132+H1133</f>
        <v>324.89999999999998</v>
      </c>
    </row>
    <row r="1131" spans="1:8" ht="47.25" hidden="1" x14ac:dyDescent="0.25">
      <c r="A1131" s="15" t="s">
        <v>48</v>
      </c>
      <c r="B1131" s="2"/>
      <c r="C1131" s="2" t="s">
        <v>110</v>
      </c>
      <c r="D1131" s="2" t="s">
        <v>110</v>
      </c>
      <c r="E1131" s="2" t="s">
        <v>577</v>
      </c>
      <c r="F1131" s="2" t="s">
        <v>86</v>
      </c>
      <c r="G1131" s="14"/>
      <c r="H1131" s="14"/>
    </row>
    <row r="1132" spans="1:8" ht="31.5" x14ac:dyDescent="0.25">
      <c r="A1132" s="69" t="s">
        <v>49</v>
      </c>
      <c r="B1132" s="2"/>
      <c r="C1132" s="2" t="s">
        <v>110</v>
      </c>
      <c r="D1132" s="2" t="s">
        <v>110</v>
      </c>
      <c r="E1132" s="2" t="s">
        <v>882</v>
      </c>
      <c r="F1132" s="2" t="s">
        <v>88</v>
      </c>
      <c r="G1132" s="14">
        <v>274.89999999999998</v>
      </c>
      <c r="H1132" s="14">
        <v>274.89999999999998</v>
      </c>
    </row>
    <row r="1133" spans="1:8" x14ac:dyDescent="0.25">
      <c r="A1133" s="69" t="s">
        <v>39</v>
      </c>
      <c r="B1133" s="2"/>
      <c r="C1133" s="2" t="s">
        <v>110</v>
      </c>
      <c r="D1133" s="2" t="s">
        <v>110</v>
      </c>
      <c r="E1133" s="2" t="s">
        <v>577</v>
      </c>
      <c r="F1133" s="2" t="s">
        <v>96</v>
      </c>
      <c r="G1133" s="14">
        <v>50</v>
      </c>
      <c r="H1133" s="14">
        <v>50</v>
      </c>
    </row>
    <row r="1134" spans="1:8" x14ac:dyDescent="0.25">
      <c r="A1134" s="69" t="s">
        <v>178</v>
      </c>
      <c r="B1134" s="19"/>
      <c r="C1134" s="2" t="s">
        <v>110</v>
      </c>
      <c r="D1134" s="2" t="s">
        <v>168</v>
      </c>
      <c r="E1134" s="19"/>
      <c r="F1134" s="19"/>
      <c r="G1134" s="62">
        <f>G1135</f>
        <v>65103.3</v>
      </c>
      <c r="H1134" s="62">
        <f>H1135</f>
        <v>65098.700000000004</v>
      </c>
    </row>
    <row r="1135" spans="1:8" ht="31.5" x14ac:dyDescent="0.25">
      <c r="A1135" s="69" t="s">
        <v>641</v>
      </c>
      <c r="B1135" s="70"/>
      <c r="C1135" s="100" t="s">
        <v>110</v>
      </c>
      <c r="D1135" s="100" t="s">
        <v>168</v>
      </c>
      <c r="E1135" s="19" t="s">
        <v>318</v>
      </c>
      <c r="F1135" s="19"/>
      <c r="G1135" s="62">
        <f>SUM(G1136)+G1149+G1152</f>
        <v>65103.3</v>
      </c>
      <c r="H1135" s="62">
        <f>SUM(H1136)+H1149+H1152</f>
        <v>65098.700000000004</v>
      </c>
    </row>
    <row r="1136" spans="1:8" ht="31.5" x14ac:dyDescent="0.25">
      <c r="A1136" s="69" t="s">
        <v>744</v>
      </c>
      <c r="B1136" s="70"/>
      <c r="C1136" s="100" t="s">
        <v>110</v>
      </c>
      <c r="D1136" s="100" t="s">
        <v>168</v>
      </c>
      <c r="E1136" s="19" t="s">
        <v>714</v>
      </c>
      <c r="F1136" s="19"/>
      <c r="G1136" s="62">
        <f>SUM(G1137)+G1142</f>
        <v>6843.5</v>
      </c>
      <c r="H1136" s="62">
        <f t="shared" ref="H1136" si="213">SUM(H1137)+H1142</f>
        <v>6828.4</v>
      </c>
    </row>
    <row r="1137" spans="1:8" x14ac:dyDescent="0.25">
      <c r="A1137" s="69" t="s">
        <v>32</v>
      </c>
      <c r="B1137" s="2"/>
      <c r="C1137" s="2" t="s">
        <v>110</v>
      </c>
      <c r="D1137" s="2" t="s">
        <v>168</v>
      </c>
      <c r="E1137" s="23" t="s">
        <v>715</v>
      </c>
      <c r="F1137" s="10"/>
      <c r="G1137" s="14">
        <f>SUM(G1141:G1141)+G1138</f>
        <v>2185.1999999999998</v>
      </c>
      <c r="H1137" s="14">
        <f t="shared" ref="H1137" si="214">SUM(H1141:H1141)+H1138</f>
        <v>2185.1999999999998</v>
      </c>
    </row>
    <row r="1138" spans="1:8" hidden="1" x14ac:dyDescent="0.25">
      <c r="A1138" s="69" t="s">
        <v>150</v>
      </c>
      <c r="B1138" s="70"/>
      <c r="C1138" s="2" t="s">
        <v>110</v>
      </c>
      <c r="D1138" s="2" t="s">
        <v>168</v>
      </c>
      <c r="E1138" s="23" t="s">
        <v>823</v>
      </c>
      <c r="F1138" s="19"/>
      <c r="G1138" s="62">
        <f>SUM(G1139)</f>
        <v>0</v>
      </c>
      <c r="H1138" s="62"/>
    </row>
    <row r="1139" spans="1:8" ht="31.5" hidden="1" x14ac:dyDescent="0.25">
      <c r="A1139" s="69" t="s">
        <v>49</v>
      </c>
      <c r="B1139" s="70"/>
      <c r="C1139" s="2" t="s">
        <v>110</v>
      </c>
      <c r="D1139" s="2" t="s">
        <v>168</v>
      </c>
      <c r="E1139" s="23" t="s">
        <v>823</v>
      </c>
      <c r="F1139" s="19">
        <v>200</v>
      </c>
      <c r="G1139" s="62"/>
      <c r="H1139" s="62"/>
    </row>
    <row r="1140" spans="1:8" ht="31.5" x14ac:dyDescent="0.25">
      <c r="A1140" s="69" t="s">
        <v>451</v>
      </c>
      <c r="B1140" s="2"/>
      <c r="C1140" s="2" t="s">
        <v>110</v>
      </c>
      <c r="D1140" s="2" t="s">
        <v>168</v>
      </c>
      <c r="E1140" s="23" t="s">
        <v>773</v>
      </c>
      <c r="F1140" s="10"/>
      <c r="G1140" s="14">
        <f>SUM(G1141)</f>
        <v>2185.1999999999998</v>
      </c>
      <c r="H1140" s="14">
        <f t="shared" ref="H1140" si="215">SUM(H1141)</f>
        <v>2185.1999999999998</v>
      </c>
    </row>
    <row r="1141" spans="1:8" ht="31.5" x14ac:dyDescent="0.25">
      <c r="A1141" s="69" t="s">
        <v>49</v>
      </c>
      <c r="B1141" s="2"/>
      <c r="C1141" s="2" t="s">
        <v>110</v>
      </c>
      <c r="D1141" s="2" t="s">
        <v>168</v>
      </c>
      <c r="E1141" s="23" t="s">
        <v>773</v>
      </c>
      <c r="F1141" s="10">
        <v>200</v>
      </c>
      <c r="G1141" s="14">
        <v>2185.1999999999998</v>
      </c>
      <c r="H1141" s="14">
        <v>2185.1999999999998</v>
      </c>
    </row>
    <row r="1142" spans="1:8" ht="31.5" x14ac:dyDescent="0.25">
      <c r="A1142" s="39" t="s">
        <v>42</v>
      </c>
      <c r="B1142" s="35"/>
      <c r="C1142" s="35" t="s">
        <v>110</v>
      </c>
      <c r="D1142" s="35" t="s">
        <v>168</v>
      </c>
      <c r="E1142" s="40" t="s">
        <v>723</v>
      </c>
      <c r="F1142" s="35"/>
      <c r="G1142" s="37">
        <f>G1143+G1146</f>
        <v>4658.3</v>
      </c>
      <c r="H1142" s="37">
        <f>H1143+H1146</f>
        <v>4643.2</v>
      </c>
    </row>
    <row r="1143" spans="1:8" ht="63" x14ac:dyDescent="0.25">
      <c r="A1143" s="69" t="s">
        <v>394</v>
      </c>
      <c r="B1143" s="2"/>
      <c r="C1143" s="2" t="s">
        <v>110</v>
      </c>
      <c r="D1143" s="2" t="s">
        <v>168</v>
      </c>
      <c r="E1143" s="23" t="s">
        <v>757</v>
      </c>
      <c r="F1143" s="2"/>
      <c r="G1143" s="62">
        <f>G1144+G1145</f>
        <v>3309</v>
      </c>
      <c r="H1143" s="62">
        <f>H1144+H1145</f>
        <v>3309</v>
      </c>
    </row>
    <row r="1144" spans="1:8" ht="47.25" x14ac:dyDescent="0.25">
      <c r="A1144" s="69" t="s">
        <v>48</v>
      </c>
      <c r="B1144" s="2"/>
      <c r="C1144" s="2" t="s">
        <v>110</v>
      </c>
      <c r="D1144" s="2" t="s">
        <v>168</v>
      </c>
      <c r="E1144" s="23" t="s">
        <v>757</v>
      </c>
      <c r="F1144" s="2" t="s">
        <v>86</v>
      </c>
      <c r="G1144" s="62">
        <v>3006.6</v>
      </c>
      <c r="H1144" s="62">
        <v>3006.6</v>
      </c>
    </row>
    <row r="1145" spans="1:8" ht="31.5" x14ac:dyDescent="0.25">
      <c r="A1145" s="69" t="s">
        <v>49</v>
      </c>
      <c r="B1145" s="2"/>
      <c r="C1145" s="2" t="s">
        <v>110</v>
      </c>
      <c r="D1145" s="2" t="s">
        <v>168</v>
      </c>
      <c r="E1145" s="23" t="s">
        <v>757</v>
      </c>
      <c r="F1145" s="2" t="s">
        <v>88</v>
      </c>
      <c r="G1145" s="62">
        <v>302.39999999999998</v>
      </c>
      <c r="H1145" s="62">
        <v>302.39999999999998</v>
      </c>
    </row>
    <row r="1146" spans="1:8" x14ac:dyDescent="0.25">
      <c r="A1146" s="39" t="s">
        <v>578</v>
      </c>
      <c r="B1146" s="35"/>
      <c r="C1146" s="35" t="s">
        <v>110</v>
      </c>
      <c r="D1146" s="35" t="s">
        <v>168</v>
      </c>
      <c r="E1146" s="40" t="s">
        <v>767</v>
      </c>
      <c r="F1146" s="35"/>
      <c r="G1146" s="37">
        <f>G1147+G1148</f>
        <v>1349.3000000000002</v>
      </c>
      <c r="H1146" s="37">
        <f>H1147+H1148</f>
        <v>1334.2</v>
      </c>
    </row>
    <row r="1147" spans="1:8" ht="47.25" x14ac:dyDescent="0.25">
      <c r="A1147" s="39" t="s">
        <v>48</v>
      </c>
      <c r="B1147" s="35"/>
      <c r="C1147" s="35" t="s">
        <v>110</v>
      </c>
      <c r="D1147" s="35" t="s">
        <v>168</v>
      </c>
      <c r="E1147" s="40" t="s">
        <v>767</v>
      </c>
      <c r="F1147" s="35" t="s">
        <v>86</v>
      </c>
      <c r="G1147" s="37">
        <f>1106.9+43</f>
        <v>1149.9000000000001</v>
      </c>
      <c r="H1147" s="37">
        <v>1149.8</v>
      </c>
    </row>
    <row r="1148" spans="1:8" ht="31.5" x14ac:dyDescent="0.25">
      <c r="A1148" s="34" t="s">
        <v>49</v>
      </c>
      <c r="B1148" s="35"/>
      <c r="C1148" s="35" t="s">
        <v>110</v>
      </c>
      <c r="D1148" s="35" t="s">
        <v>168</v>
      </c>
      <c r="E1148" s="40" t="s">
        <v>767</v>
      </c>
      <c r="F1148" s="35" t="s">
        <v>88</v>
      </c>
      <c r="G1148" s="37">
        <v>199.4</v>
      </c>
      <c r="H1148" s="37">
        <v>184.4</v>
      </c>
    </row>
    <row r="1149" spans="1:8" ht="47.25" x14ac:dyDescent="0.25">
      <c r="A1149" s="69" t="s">
        <v>644</v>
      </c>
      <c r="B1149" s="2"/>
      <c r="C1149" s="2" t="s">
        <v>110</v>
      </c>
      <c r="D1149" s="2" t="s">
        <v>168</v>
      </c>
      <c r="E1149" s="19" t="s">
        <v>329</v>
      </c>
      <c r="F1149" s="10"/>
      <c r="G1149" s="14">
        <f t="shared" ref="G1149:H1150" si="216">SUM(G1150)</f>
        <v>5.0999999999999996</v>
      </c>
      <c r="H1149" s="14">
        <f t="shared" si="216"/>
        <v>5.0999999999999996</v>
      </c>
    </row>
    <row r="1150" spans="1:8" x14ac:dyDescent="0.25">
      <c r="A1150" s="69" t="s">
        <v>32</v>
      </c>
      <c r="B1150" s="2"/>
      <c r="C1150" s="2" t="s">
        <v>110</v>
      </c>
      <c r="D1150" s="2" t="s">
        <v>168</v>
      </c>
      <c r="E1150" s="19" t="s">
        <v>330</v>
      </c>
      <c r="F1150" s="10"/>
      <c r="G1150" s="14">
        <f t="shared" si="216"/>
        <v>5.0999999999999996</v>
      </c>
      <c r="H1150" s="14">
        <f t="shared" si="216"/>
        <v>5.0999999999999996</v>
      </c>
    </row>
    <row r="1151" spans="1:8" ht="31.5" x14ac:dyDescent="0.25">
      <c r="A1151" s="69" t="s">
        <v>49</v>
      </c>
      <c r="B1151" s="2"/>
      <c r="C1151" s="2" t="s">
        <v>110</v>
      </c>
      <c r="D1151" s="2" t="s">
        <v>168</v>
      </c>
      <c r="E1151" s="19" t="s">
        <v>330</v>
      </c>
      <c r="F1151" s="10">
        <v>200</v>
      </c>
      <c r="G1151" s="14">
        <v>5.0999999999999996</v>
      </c>
      <c r="H1151" s="14">
        <v>5.0999999999999996</v>
      </c>
    </row>
    <row r="1152" spans="1:8" ht="47.25" x14ac:dyDescent="0.25">
      <c r="A1152" s="69" t="s">
        <v>864</v>
      </c>
      <c r="B1152" s="2"/>
      <c r="C1152" s="2" t="s">
        <v>110</v>
      </c>
      <c r="D1152" s="2" t="s">
        <v>168</v>
      </c>
      <c r="E1152" s="38" t="s">
        <v>345</v>
      </c>
      <c r="F1152" s="2"/>
      <c r="G1152" s="14">
        <f>SUM(G1153+G1156+G1158+G1160)+G1166+G1163</f>
        <v>58254.700000000004</v>
      </c>
      <c r="H1152" s="14">
        <f t="shared" ref="H1152" si="217">SUM(H1153+H1156+H1158+H1160)+H1166+H1163</f>
        <v>58265.200000000004</v>
      </c>
    </row>
    <row r="1153" spans="1:8" x14ac:dyDescent="0.25">
      <c r="A1153" s="34" t="s">
        <v>77</v>
      </c>
      <c r="B1153" s="35"/>
      <c r="C1153" s="35" t="s">
        <v>110</v>
      </c>
      <c r="D1153" s="35" t="s">
        <v>168</v>
      </c>
      <c r="E1153" s="41" t="s">
        <v>507</v>
      </c>
      <c r="F1153" s="35"/>
      <c r="G1153" s="37">
        <f>+G1154+G1155</f>
        <v>14073.300000000001</v>
      </c>
      <c r="H1153" s="37">
        <f>+H1154+H1155</f>
        <v>14148.2</v>
      </c>
    </row>
    <row r="1154" spans="1:8" ht="47.25" x14ac:dyDescent="0.25">
      <c r="A1154" s="34" t="s">
        <v>48</v>
      </c>
      <c r="B1154" s="35"/>
      <c r="C1154" s="35" t="s">
        <v>110</v>
      </c>
      <c r="D1154" s="35" t="s">
        <v>168</v>
      </c>
      <c r="E1154" s="41" t="s">
        <v>507</v>
      </c>
      <c r="F1154" s="35" t="s">
        <v>86</v>
      </c>
      <c r="G1154" s="37">
        <v>14073.1</v>
      </c>
      <c r="H1154" s="37">
        <v>14148</v>
      </c>
    </row>
    <row r="1155" spans="1:8" ht="31.5" x14ac:dyDescent="0.25">
      <c r="A1155" s="34" t="s">
        <v>49</v>
      </c>
      <c r="B1155" s="35"/>
      <c r="C1155" s="35" t="s">
        <v>110</v>
      </c>
      <c r="D1155" s="35" t="s">
        <v>168</v>
      </c>
      <c r="E1155" s="41" t="s">
        <v>507</v>
      </c>
      <c r="F1155" s="35" t="s">
        <v>88</v>
      </c>
      <c r="G1155" s="37">
        <v>0.2</v>
      </c>
      <c r="H1155" s="37">
        <v>0.2</v>
      </c>
    </row>
    <row r="1156" spans="1:8" x14ac:dyDescent="0.25">
      <c r="A1156" s="34" t="s">
        <v>92</v>
      </c>
      <c r="B1156" s="35"/>
      <c r="C1156" s="35" t="s">
        <v>110</v>
      </c>
      <c r="D1156" s="35" t="s">
        <v>168</v>
      </c>
      <c r="E1156" s="41" t="s">
        <v>770</v>
      </c>
      <c r="F1156" s="35"/>
      <c r="G1156" s="14">
        <f>SUM(G1157)</f>
        <v>282.2</v>
      </c>
      <c r="H1156" s="14">
        <f>SUM(H1157)</f>
        <v>247.1</v>
      </c>
    </row>
    <row r="1157" spans="1:8" ht="31.5" x14ac:dyDescent="0.25">
      <c r="A1157" s="34" t="s">
        <v>49</v>
      </c>
      <c r="B1157" s="35"/>
      <c r="C1157" s="35" t="s">
        <v>110</v>
      </c>
      <c r="D1157" s="35" t="s">
        <v>168</v>
      </c>
      <c r="E1157" s="41" t="s">
        <v>770</v>
      </c>
      <c r="F1157" s="35" t="s">
        <v>88</v>
      </c>
      <c r="G1157" s="14">
        <v>282.2</v>
      </c>
      <c r="H1157" s="14">
        <v>247.1</v>
      </c>
    </row>
    <row r="1158" spans="1:8" ht="31.5" x14ac:dyDescent="0.25">
      <c r="A1158" s="34" t="s">
        <v>94</v>
      </c>
      <c r="B1158" s="35"/>
      <c r="C1158" s="35" t="s">
        <v>110</v>
      </c>
      <c r="D1158" s="35" t="s">
        <v>168</v>
      </c>
      <c r="E1158" s="41" t="s">
        <v>593</v>
      </c>
      <c r="F1158" s="35"/>
      <c r="G1158" s="37">
        <f>SUM(G1159)</f>
        <v>1468.4</v>
      </c>
      <c r="H1158" s="37">
        <f>SUM(H1159)</f>
        <v>1466</v>
      </c>
    </row>
    <row r="1159" spans="1:8" ht="31.5" x14ac:dyDescent="0.25">
      <c r="A1159" s="34" t="s">
        <v>49</v>
      </c>
      <c r="B1159" s="35"/>
      <c r="C1159" s="35" t="s">
        <v>110</v>
      </c>
      <c r="D1159" s="35" t="s">
        <v>168</v>
      </c>
      <c r="E1159" s="41" t="s">
        <v>593</v>
      </c>
      <c r="F1159" s="35" t="s">
        <v>88</v>
      </c>
      <c r="G1159" s="37">
        <v>1468.4</v>
      </c>
      <c r="H1159" s="37">
        <v>1466</v>
      </c>
    </row>
    <row r="1160" spans="1:8" ht="31.5" x14ac:dyDescent="0.25">
      <c r="A1160" s="34" t="s">
        <v>517</v>
      </c>
      <c r="B1160" s="35"/>
      <c r="C1160" s="35" t="s">
        <v>110</v>
      </c>
      <c r="D1160" s="35" t="s">
        <v>168</v>
      </c>
      <c r="E1160" s="41" t="s">
        <v>518</v>
      </c>
      <c r="F1160" s="35"/>
      <c r="G1160" s="37">
        <f>SUM(G1161:G1162)</f>
        <v>759.9</v>
      </c>
      <c r="H1160" s="37">
        <f>SUM(H1161:H1162)</f>
        <v>754.5</v>
      </c>
    </row>
    <row r="1161" spans="1:8" ht="31.5" x14ac:dyDescent="0.25">
      <c r="A1161" s="34" t="s">
        <v>49</v>
      </c>
      <c r="B1161" s="35"/>
      <c r="C1161" s="35" t="s">
        <v>110</v>
      </c>
      <c r="D1161" s="35" t="s">
        <v>168</v>
      </c>
      <c r="E1161" s="41" t="s">
        <v>518</v>
      </c>
      <c r="F1161" s="35" t="s">
        <v>88</v>
      </c>
      <c r="G1161" s="37">
        <v>685.5</v>
      </c>
      <c r="H1161" s="37">
        <v>680.1</v>
      </c>
    </row>
    <row r="1162" spans="1:8" x14ac:dyDescent="0.25">
      <c r="A1162" s="69" t="s">
        <v>19</v>
      </c>
      <c r="B1162" s="35"/>
      <c r="C1162" s="35" t="s">
        <v>110</v>
      </c>
      <c r="D1162" s="35" t="s">
        <v>168</v>
      </c>
      <c r="E1162" s="41" t="s">
        <v>518</v>
      </c>
      <c r="F1162" s="35" t="s">
        <v>93</v>
      </c>
      <c r="G1162" s="37">
        <v>74.400000000000006</v>
      </c>
      <c r="H1162" s="37">
        <v>74.400000000000006</v>
      </c>
    </row>
    <row r="1163" spans="1:8" x14ac:dyDescent="0.25">
      <c r="A1163" s="69" t="s">
        <v>32</v>
      </c>
      <c r="B1163" s="2"/>
      <c r="C1163" s="2" t="s">
        <v>110</v>
      </c>
      <c r="D1163" s="2" t="s">
        <v>168</v>
      </c>
      <c r="E1163" s="10" t="s">
        <v>771</v>
      </c>
      <c r="F1163" s="10"/>
      <c r="G1163" s="14">
        <f>SUM(G1164)</f>
        <v>1080.9000000000001</v>
      </c>
      <c r="H1163" s="14">
        <f>SUM(H1164)</f>
        <v>1080.9000000000001</v>
      </c>
    </row>
    <row r="1164" spans="1:8" x14ac:dyDescent="0.25">
      <c r="A1164" s="20" t="s">
        <v>772</v>
      </c>
      <c r="B1164" s="2"/>
      <c r="C1164" s="2" t="s">
        <v>110</v>
      </c>
      <c r="D1164" s="100" t="s">
        <v>168</v>
      </c>
      <c r="E1164" s="2" t="s">
        <v>732</v>
      </c>
      <c r="F1164" s="100"/>
      <c r="G1164" s="14">
        <f>G1165</f>
        <v>1080.9000000000001</v>
      </c>
      <c r="H1164" s="14">
        <f>H1165</f>
        <v>1080.9000000000001</v>
      </c>
    </row>
    <row r="1165" spans="1:8" ht="31.5" x14ac:dyDescent="0.25">
      <c r="A1165" s="69" t="s">
        <v>49</v>
      </c>
      <c r="B1165" s="70"/>
      <c r="C1165" s="100" t="s">
        <v>110</v>
      </c>
      <c r="D1165" s="100" t="s">
        <v>168</v>
      </c>
      <c r="E1165" s="2" t="s">
        <v>732</v>
      </c>
      <c r="F1165" s="100" t="s">
        <v>88</v>
      </c>
      <c r="G1165" s="14">
        <v>1080.9000000000001</v>
      </c>
      <c r="H1165" s="14">
        <v>1080.9000000000001</v>
      </c>
    </row>
    <row r="1166" spans="1:8" ht="31.5" x14ac:dyDescent="0.25">
      <c r="A1166" s="69" t="s">
        <v>42</v>
      </c>
      <c r="B1166" s="2"/>
      <c r="C1166" s="2" t="s">
        <v>110</v>
      </c>
      <c r="D1166" s="2" t="s">
        <v>168</v>
      </c>
      <c r="E1166" s="10" t="s">
        <v>346</v>
      </c>
      <c r="F1166" s="2"/>
      <c r="G1166" s="14">
        <f>SUM(G1167)</f>
        <v>40590</v>
      </c>
      <c r="H1166" s="14">
        <f>SUM(H1167)</f>
        <v>40568.5</v>
      </c>
    </row>
    <row r="1167" spans="1:8" x14ac:dyDescent="0.25">
      <c r="A1167" s="20" t="s">
        <v>772</v>
      </c>
      <c r="B1167" s="2"/>
      <c r="C1167" s="2" t="s">
        <v>110</v>
      </c>
      <c r="D1167" s="2" t="s">
        <v>168</v>
      </c>
      <c r="E1167" s="10" t="s">
        <v>347</v>
      </c>
      <c r="F1167" s="2"/>
      <c r="G1167" s="14">
        <f>G1168+G1169+G1170</f>
        <v>40590</v>
      </c>
      <c r="H1167" s="14">
        <f>H1168+H1169+H1170</f>
        <v>40568.5</v>
      </c>
    </row>
    <row r="1168" spans="1:8" ht="47.25" x14ac:dyDescent="0.25">
      <c r="A1168" s="15" t="s">
        <v>48</v>
      </c>
      <c r="B1168" s="2"/>
      <c r="C1168" s="2" t="s">
        <v>110</v>
      </c>
      <c r="D1168" s="2" t="s">
        <v>168</v>
      </c>
      <c r="E1168" s="10" t="s">
        <v>347</v>
      </c>
      <c r="F1168" s="2" t="s">
        <v>86</v>
      </c>
      <c r="G1168" s="14">
        <f>32583.4+2331.1</f>
        <v>34914.5</v>
      </c>
      <c r="H1168" s="14">
        <v>34914.5</v>
      </c>
    </row>
    <row r="1169" spans="1:8" ht="31.5" x14ac:dyDescent="0.25">
      <c r="A1169" s="69" t="s">
        <v>49</v>
      </c>
      <c r="B1169" s="2"/>
      <c r="C1169" s="2" t="s">
        <v>110</v>
      </c>
      <c r="D1169" s="2" t="s">
        <v>168</v>
      </c>
      <c r="E1169" s="10" t="s">
        <v>347</v>
      </c>
      <c r="F1169" s="2" t="s">
        <v>88</v>
      </c>
      <c r="G1169" s="14">
        <v>5495.7</v>
      </c>
      <c r="H1169" s="14">
        <v>5474.2</v>
      </c>
    </row>
    <row r="1170" spans="1:8" x14ac:dyDescent="0.25">
      <c r="A1170" s="69" t="s">
        <v>19</v>
      </c>
      <c r="B1170" s="2"/>
      <c r="C1170" s="2" t="s">
        <v>110</v>
      </c>
      <c r="D1170" s="2" t="s">
        <v>168</v>
      </c>
      <c r="E1170" s="10" t="s">
        <v>347</v>
      </c>
      <c r="F1170" s="2" t="s">
        <v>93</v>
      </c>
      <c r="G1170" s="14">
        <v>179.8</v>
      </c>
      <c r="H1170" s="14">
        <v>179.8</v>
      </c>
    </row>
    <row r="1171" spans="1:8" x14ac:dyDescent="0.25">
      <c r="A1171" s="69" t="s">
        <v>27</v>
      </c>
      <c r="B1171" s="2"/>
      <c r="C1171" s="2" t="s">
        <v>28</v>
      </c>
      <c r="D1171" s="2" t="s">
        <v>29</v>
      </c>
      <c r="E1171" s="23"/>
      <c r="F1171" s="2"/>
      <c r="G1171" s="14">
        <f>SUM(G1172+G1182)</f>
        <v>67175.600000000006</v>
      </c>
      <c r="H1171" s="14">
        <f>SUM(H1172+H1182)</f>
        <v>67545</v>
      </c>
    </row>
    <row r="1172" spans="1:8" x14ac:dyDescent="0.25">
      <c r="A1172" s="69" t="s">
        <v>50</v>
      </c>
      <c r="B1172" s="2"/>
      <c r="C1172" s="2" t="s">
        <v>28</v>
      </c>
      <c r="D1172" s="2" t="s">
        <v>51</v>
      </c>
      <c r="E1172" s="23"/>
      <c r="F1172" s="2"/>
      <c r="G1172" s="14">
        <f>G1177+G1173</f>
        <v>34183.300000000003</v>
      </c>
      <c r="H1172" s="14">
        <f>H1177+H1173</f>
        <v>34552.699999999997</v>
      </c>
    </row>
    <row r="1173" spans="1:8" ht="31.5" x14ac:dyDescent="0.25">
      <c r="A1173" s="69" t="s">
        <v>512</v>
      </c>
      <c r="B1173" s="2"/>
      <c r="C1173" s="2" t="s">
        <v>28</v>
      </c>
      <c r="D1173" s="2" t="s">
        <v>51</v>
      </c>
      <c r="E1173" s="38" t="s">
        <v>205</v>
      </c>
      <c r="F1173" s="2"/>
      <c r="G1173" s="62">
        <f>SUM(G1174)</f>
        <v>29070.3</v>
      </c>
      <c r="H1173" s="62">
        <f t="shared" ref="H1173" si="218">SUM(H1174)</f>
        <v>29070.3</v>
      </c>
    </row>
    <row r="1174" spans="1:8" ht="31.5" x14ac:dyDescent="0.25">
      <c r="A1174" s="69" t="s">
        <v>826</v>
      </c>
      <c r="B1174" s="2"/>
      <c r="C1174" s="2" t="s">
        <v>28</v>
      </c>
      <c r="D1174" s="2" t="s">
        <v>51</v>
      </c>
      <c r="E1174" s="38" t="s">
        <v>824</v>
      </c>
      <c r="F1174" s="2"/>
      <c r="G1174" s="62">
        <f>SUM(G1175)</f>
        <v>29070.3</v>
      </c>
      <c r="H1174" s="62">
        <f t="shared" ref="H1174" si="219">SUM(H1175)</f>
        <v>29070.3</v>
      </c>
    </row>
    <row r="1175" spans="1:8" ht="47.25" x14ac:dyDescent="0.25">
      <c r="A1175" s="69" t="s">
        <v>395</v>
      </c>
      <c r="B1175" s="2"/>
      <c r="C1175" s="2" t="s">
        <v>28</v>
      </c>
      <c r="D1175" s="2" t="s">
        <v>51</v>
      </c>
      <c r="E1175" s="38" t="s">
        <v>825</v>
      </c>
      <c r="F1175" s="2"/>
      <c r="G1175" s="62">
        <f t="shared" ref="G1175:H1175" si="220">G1176</f>
        <v>29070.3</v>
      </c>
      <c r="H1175" s="62">
        <f t="shared" si="220"/>
        <v>29070.3</v>
      </c>
    </row>
    <row r="1176" spans="1:8" x14ac:dyDescent="0.25">
      <c r="A1176" s="69" t="s">
        <v>39</v>
      </c>
      <c r="B1176" s="2"/>
      <c r="C1176" s="2" t="s">
        <v>28</v>
      </c>
      <c r="D1176" s="2" t="s">
        <v>51</v>
      </c>
      <c r="E1176" s="38" t="s">
        <v>825</v>
      </c>
      <c r="F1176" s="2" t="s">
        <v>96</v>
      </c>
      <c r="G1176" s="62">
        <v>29070.3</v>
      </c>
      <c r="H1176" s="62">
        <v>29070.3</v>
      </c>
    </row>
    <row r="1177" spans="1:8" ht="31.5" x14ac:dyDescent="0.25">
      <c r="A1177" s="31" t="s">
        <v>489</v>
      </c>
      <c r="B1177" s="70"/>
      <c r="C1177" s="100" t="s">
        <v>28</v>
      </c>
      <c r="D1177" s="100" t="s">
        <v>51</v>
      </c>
      <c r="E1177" s="38" t="s">
        <v>355</v>
      </c>
      <c r="F1177" s="2"/>
      <c r="G1177" s="14">
        <f t="shared" ref="G1177:H1178" si="221">G1178</f>
        <v>5113</v>
      </c>
      <c r="H1177" s="14">
        <f t="shared" si="221"/>
        <v>5482.4</v>
      </c>
    </row>
    <row r="1178" spans="1:8" ht="31.5" x14ac:dyDescent="0.25">
      <c r="A1178" s="42" t="s">
        <v>365</v>
      </c>
      <c r="B1178" s="70"/>
      <c r="C1178" s="100" t="s">
        <v>28</v>
      </c>
      <c r="D1178" s="100" t="s">
        <v>51</v>
      </c>
      <c r="E1178" s="38" t="s">
        <v>366</v>
      </c>
      <c r="F1178" s="2"/>
      <c r="G1178" s="14">
        <f t="shared" si="221"/>
        <v>5113</v>
      </c>
      <c r="H1178" s="14">
        <f t="shared" si="221"/>
        <v>5482.4</v>
      </c>
    </row>
    <row r="1179" spans="1:8" ht="47.25" x14ac:dyDescent="0.25">
      <c r="A1179" s="42" t="s">
        <v>377</v>
      </c>
      <c r="B1179" s="70"/>
      <c r="C1179" s="100" t="s">
        <v>28</v>
      </c>
      <c r="D1179" s="100" t="s">
        <v>51</v>
      </c>
      <c r="E1179" s="38" t="s">
        <v>550</v>
      </c>
      <c r="F1179" s="2"/>
      <c r="G1179" s="14">
        <f>G1180+G1181</f>
        <v>5113</v>
      </c>
      <c r="H1179" s="14">
        <f>H1180+H1181</f>
        <v>5482.4</v>
      </c>
    </row>
    <row r="1180" spans="1:8" x14ac:dyDescent="0.25">
      <c r="A1180" s="69" t="s">
        <v>39</v>
      </c>
      <c r="B1180" s="70"/>
      <c r="C1180" s="100" t="s">
        <v>28</v>
      </c>
      <c r="D1180" s="100" t="s">
        <v>51</v>
      </c>
      <c r="E1180" s="38" t="s">
        <v>550</v>
      </c>
      <c r="F1180" s="100" t="s">
        <v>96</v>
      </c>
      <c r="G1180" s="14">
        <v>4738.3</v>
      </c>
      <c r="H1180" s="14">
        <v>5107.7</v>
      </c>
    </row>
    <row r="1181" spans="1:8" ht="31.5" x14ac:dyDescent="0.25">
      <c r="A1181" s="69" t="s">
        <v>118</v>
      </c>
      <c r="B1181" s="2"/>
      <c r="C1181" s="100" t="s">
        <v>28</v>
      </c>
      <c r="D1181" s="100" t="s">
        <v>51</v>
      </c>
      <c r="E1181" s="38" t="s">
        <v>550</v>
      </c>
      <c r="F1181" s="2" t="s">
        <v>119</v>
      </c>
      <c r="G1181" s="14">
        <v>374.7</v>
      </c>
      <c r="H1181" s="14">
        <v>374.7</v>
      </c>
    </row>
    <row r="1182" spans="1:8" x14ac:dyDescent="0.25">
      <c r="A1182" s="69" t="s">
        <v>181</v>
      </c>
      <c r="B1182" s="19"/>
      <c r="C1182" s="2" t="s">
        <v>28</v>
      </c>
      <c r="D1182" s="2" t="s">
        <v>12</v>
      </c>
      <c r="E1182" s="38"/>
      <c r="F1182" s="19"/>
      <c r="G1182" s="62">
        <f>G1183+G1187</f>
        <v>32992.300000000003</v>
      </c>
      <c r="H1182" s="62">
        <f>H1183+H1187</f>
        <v>32992.300000000003</v>
      </c>
    </row>
    <row r="1183" spans="1:8" ht="31.5" x14ac:dyDescent="0.25">
      <c r="A1183" s="69" t="s">
        <v>511</v>
      </c>
      <c r="B1183" s="2"/>
      <c r="C1183" s="2" t="s">
        <v>28</v>
      </c>
      <c r="D1183" s="2" t="s">
        <v>12</v>
      </c>
      <c r="E1183" s="23" t="s">
        <v>390</v>
      </c>
      <c r="F1183" s="2"/>
      <c r="G1183" s="62">
        <f>SUM(G1184)</f>
        <v>23718.3</v>
      </c>
      <c r="H1183" s="62">
        <f t="shared" ref="H1183" si="222">SUM(H1184)</f>
        <v>23718.3</v>
      </c>
    </row>
    <row r="1184" spans="1:8" x14ac:dyDescent="0.25">
      <c r="A1184" s="69" t="s">
        <v>829</v>
      </c>
      <c r="B1184" s="2"/>
      <c r="C1184" s="2" t="s">
        <v>28</v>
      </c>
      <c r="D1184" s="2" t="s">
        <v>12</v>
      </c>
      <c r="E1184" s="23" t="s">
        <v>827</v>
      </c>
      <c r="F1184" s="2"/>
      <c r="G1184" s="62">
        <f>SUM(G1185)</f>
        <v>23718.3</v>
      </c>
      <c r="H1184" s="62">
        <f t="shared" ref="H1184" si="223">SUM(H1185)</f>
        <v>23718.3</v>
      </c>
    </row>
    <row r="1185" spans="1:8" ht="63" x14ac:dyDescent="0.25">
      <c r="A1185" s="69" t="s">
        <v>396</v>
      </c>
      <c r="B1185" s="2"/>
      <c r="C1185" s="2" t="s">
        <v>28</v>
      </c>
      <c r="D1185" s="2" t="s">
        <v>12</v>
      </c>
      <c r="E1185" s="38" t="s">
        <v>828</v>
      </c>
      <c r="F1185" s="2"/>
      <c r="G1185" s="62">
        <f t="shared" ref="G1185:H1185" si="224">G1186</f>
        <v>23718.3</v>
      </c>
      <c r="H1185" s="62">
        <f t="shared" si="224"/>
        <v>23718.3</v>
      </c>
    </row>
    <row r="1186" spans="1:8" x14ac:dyDescent="0.25">
      <c r="A1186" s="69" t="s">
        <v>39</v>
      </c>
      <c r="B1186" s="70"/>
      <c r="C1186" s="2" t="s">
        <v>28</v>
      </c>
      <c r="D1186" s="2" t="s">
        <v>12</v>
      </c>
      <c r="E1186" s="38" t="s">
        <v>828</v>
      </c>
      <c r="F1186" s="2">
        <v>300</v>
      </c>
      <c r="G1186" s="62">
        <v>23718.3</v>
      </c>
      <c r="H1186" s="62">
        <v>23718.3</v>
      </c>
    </row>
    <row r="1187" spans="1:8" ht="31.5" x14ac:dyDescent="0.25">
      <c r="A1187" s="69" t="s">
        <v>641</v>
      </c>
      <c r="B1187" s="19"/>
      <c r="C1187" s="2" t="s">
        <v>28</v>
      </c>
      <c r="D1187" s="2" t="s">
        <v>12</v>
      </c>
      <c r="E1187" s="19" t="s">
        <v>318</v>
      </c>
      <c r="F1187" s="19"/>
      <c r="G1187" s="62">
        <f>SUM(G1188)</f>
        <v>9274</v>
      </c>
      <c r="H1187" s="62">
        <f t="shared" ref="H1187" si="225">SUM(H1188)</f>
        <v>9274</v>
      </c>
    </row>
    <row r="1188" spans="1:8" ht="31.5" x14ac:dyDescent="0.25">
      <c r="A1188" s="69" t="s">
        <v>744</v>
      </c>
      <c r="B1188" s="19"/>
      <c r="C1188" s="2" t="s">
        <v>28</v>
      </c>
      <c r="D1188" s="2" t="s">
        <v>12</v>
      </c>
      <c r="E1188" s="19" t="s">
        <v>714</v>
      </c>
      <c r="F1188" s="19"/>
      <c r="G1188" s="62">
        <f>SUM(G1190)+G1192</f>
        <v>9274</v>
      </c>
      <c r="H1188" s="62">
        <f t="shared" ref="H1188" si="226">SUM(H1190)+H1192</f>
        <v>9274</v>
      </c>
    </row>
    <row r="1189" spans="1:8" x14ac:dyDescent="0.25">
      <c r="A1189" s="69" t="s">
        <v>32</v>
      </c>
      <c r="B1189" s="19"/>
      <c r="C1189" s="2" t="s">
        <v>28</v>
      </c>
      <c r="D1189" s="2" t="s">
        <v>12</v>
      </c>
      <c r="E1189" s="19" t="s">
        <v>715</v>
      </c>
      <c r="F1189" s="19"/>
      <c r="G1189" s="62">
        <f>SUM(G1190)</f>
        <v>8699.5</v>
      </c>
      <c r="H1189" s="62">
        <f t="shared" ref="H1189" si="227">SUM(H1190)</f>
        <v>8699.5</v>
      </c>
    </row>
    <row r="1190" spans="1:8" ht="94.5" x14ac:dyDescent="0.25">
      <c r="A1190" s="69" t="s">
        <v>579</v>
      </c>
      <c r="B1190" s="2"/>
      <c r="C1190" s="2" t="s">
        <v>28</v>
      </c>
      <c r="D1190" s="2" t="s">
        <v>12</v>
      </c>
      <c r="E1190" s="19" t="s">
        <v>846</v>
      </c>
      <c r="F1190" s="2"/>
      <c r="G1190" s="14">
        <f t="shared" ref="G1190:H1190" si="228">G1191</f>
        <v>8699.5</v>
      </c>
      <c r="H1190" s="14">
        <f t="shared" si="228"/>
        <v>8699.5</v>
      </c>
    </row>
    <row r="1191" spans="1:8" x14ac:dyDescent="0.25">
      <c r="A1191" s="69" t="s">
        <v>39</v>
      </c>
      <c r="B1191" s="2"/>
      <c r="C1191" s="2" t="s">
        <v>28</v>
      </c>
      <c r="D1191" s="2" t="s">
        <v>12</v>
      </c>
      <c r="E1191" s="19" t="s">
        <v>846</v>
      </c>
      <c r="F1191" s="2" t="s">
        <v>96</v>
      </c>
      <c r="G1191" s="14">
        <v>8699.5</v>
      </c>
      <c r="H1191" s="14">
        <v>8699.5</v>
      </c>
    </row>
    <row r="1192" spans="1:8" ht="31.5" x14ac:dyDescent="0.25">
      <c r="A1192" s="69" t="s">
        <v>42</v>
      </c>
      <c r="B1192" s="2"/>
      <c r="C1192" s="2" t="s">
        <v>28</v>
      </c>
      <c r="D1192" s="2" t="s">
        <v>12</v>
      </c>
      <c r="E1192" s="19" t="s">
        <v>723</v>
      </c>
      <c r="F1192" s="2"/>
      <c r="G1192" s="14">
        <f>SUM(G1193)</f>
        <v>574.5</v>
      </c>
      <c r="H1192" s="14">
        <f t="shared" ref="H1192:H1193" si="229">SUM(H1193)</f>
        <v>574.5</v>
      </c>
    </row>
    <row r="1193" spans="1:8" ht="78.75" x14ac:dyDescent="0.25">
      <c r="A1193" s="69" t="s">
        <v>392</v>
      </c>
      <c r="B1193" s="2"/>
      <c r="C1193" s="2" t="s">
        <v>28</v>
      </c>
      <c r="D1193" s="2" t="s">
        <v>12</v>
      </c>
      <c r="E1193" s="19" t="s">
        <v>750</v>
      </c>
      <c r="F1193" s="2"/>
      <c r="G1193" s="14">
        <f>SUM(G1194)</f>
        <v>574.5</v>
      </c>
      <c r="H1193" s="14">
        <f t="shared" si="229"/>
        <v>574.5</v>
      </c>
    </row>
    <row r="1194" spans="1:8" x14ac:dyDescent="0.25">
      <c r="A1194" s="69" t="s">
        <v>39</v>
      </c>
      <c r="B1194" s="2"/>
      <c r="C1194" s="2" t="s">
        <v>28</v>
      </c>
      <c r="D1194" s="2" t="s">
        <v>12</v>
      </c>
      <c r="E1194" s="19" t="s">
        <v>750</v>
      </c>
      <c r="F1194" s="2" t="s">
        <v>96</v>
      </c>
      <c r="G1194" s="14">
        <v>574.5</v>
      </c>
      <c r="H1194" s="14">
        <v>574.5</v>
      </c>
    </row>
    <row r="1195" spans="1:8" hidden="1" x14ac:dyDescent="0.25">
      <c r="A1195" s="69" t="s">
        <v>74</v>
      </c>
      <c r="B1195" s="27"/>
      <c r="C1195" s="100" t="s">
        <v>28</v>
      </c>
      <c r="D1195" s="100" t="s">
        <v>75</v>
      </c>
      <c r="E1195" s="100"/>
      <c r="F1195" s="19"/>
      <c r="G1195" s="62">
        <f t="shared" ref="G1195:H1196" si="230">G1196</f>
        <v>0</v>
      </c>
      <c r="H1195" s="62">
        <f t="shared" si="230"/>
        <v>0</v>
      </c>
    </row>
    <row r="1196" spans="1:8" ht="31.5" hidden="1" x14ac:dyDescent="0.25">
      <c r="A1196" s="69" t="s">
        <v>486</v>
      </c>
      <c r="B1196" s="27"/>
      <c r="C1196" s="100" t="s">
        <v>28</v>
      </c>
      <c r="D1196" s="100" t="s">
        <v>75</v>
      </c>
      <c r="E1196" s="19" t="s">
        <v>15</v>
      </c>
      <c r="F1196" s="19"/>
      <c r="G1196" s="62">
        <f t="shared" si="230"/>
        <v>0</v>
      </c>
      <c r="H1196" s="62">
        <f t="shared" si="230"/>
        <v>0</v>
      </c>
    </row>
    <row r="1197" spans="1:8" hidden="1" x14ac:dyDescent="0.25">
      <c r="A1197" s="69" t="s">
        <v>81</v>
      </c>
      <c r="B1197" s="27"/>
      <c r="C1197" s="100" t="s">
        <v>28</v>
      </c>
      <c r="D1197" s="100" t="s">
        <v>75</v>
      </c>
      <c r="E1197" s="19" t="s">
        <v>65</v>
      </c>
      <c r="F1197" s="19"/>
      <c r="G1197" s="62">
        <f>SUM(G1199)</f>
        <v>0</v>
      </c>
      <c r="H1197" s="62">
        <f>SUM(H1199)</f>
        <v>0</v>
      </c>
    </row>
    <row r="1198" spans="1:8" hidden="1" x14ac:dyDescent="0.25">
      <c r="A1198" s="69" t="s">
        <v>32</v>
      </c>
      <c r="B1198" s="27"/>
      <c r="C1198" s="100" t="s">
        <v>28</v>
      </c>
      <c r="D1198" s="100" t="s">
        <v>75</v>
      </c>
      <c r="E1198" s="19" t="s">
        <v>413</v>
      </c>
      <c r="F1198" s="19"/>
      <c r="G1198" s="62">
        <f t="shared" ref="G1198:H1199" si="231">G1199</f>
        <v>0</v>
      </c>
      <c r="H1198" s="62">
        <f t="shared" si="231"/>
        <v>0</v>
      </c>
    </row>
    <row r="1199" spans="1:8" hidden="1" x14ac:dyDescent="0.25">
      <c r="A1199" s="69" t="s">
        <v>34</v>
      </c>
      <c r="B1199" s="27"/>
      <c r="C1199" s="100" t="s">
        <v>28</v>
      </c>
      <c r="D1199" s="100" t="s">
        <v>75</v>
      </c>
      <c r="E1199" s="19" t="s">
        <v>414</v>
      </c>
      <c r="F1199" s="19"/>
      <c r="G1199" s="62">
        <f t="shared" si="231"/>
        <v>0</v>
      </c>
      <c r="H1199" s="62">
        <f t="shared" si="231"/>
        <v>0</v>
      </c>
    </row>
    <row r="1200" spans="1:8" ht="31.5" hidden="1" x14ac:dyDescent="0.25">
      <c r="A1200" s="69" t="s">
        <v>118</v>
      </c>
      <c r="B1200" s="27"/>
      <c r="C1200" s="100" t="s">
        <v>28</v>
      </c>
      <c r="D1200" s="100" t="s">
        <v>75</v>
      </c>
      <c r="E1200" s="19" t="s">
        <v>414</v>
      </c>
      <c r="F1200" s="19">
        <v>600</v>
      </c>
      <c r="G1200" s="62"/>
      <c r="H1200" s="62"/>
    </row>
    <row r="1201" spans="1:8" x14ac:dyDescent="0.25">
      <c r="A1201" s="69" t="s">
        <v>248</v>
      </c>
      <c r="B1201" s="27"/>
      <c r="C1201" s="100" t="s">
        <v>165</v>
      </c>
      <c r="D1201" s="100"/>
      <c r="E1201" s="19"/>
      <c r="F1201" s="19"/>
      <c r="G1201" s="62">
        <f t="shared" ref="G1201:H1206" si="232">SUM(G1202)</f>
        <v>2634.2999999999997</v>
      </c>
      <c r="H1201" s="62">
        <f t="shared" si="232"/>
        <v>2634.3</v>
      </c>
    </row>
    <row r="1202" spans="1:8" x14ac:dyDescent="0.25">
      <c r="A1202" s="69" t="s">
        <v>185</v>
      </c>
      <c r="B1202" s="27"/>
      <c r="C1202" s="100" t="s">
        <v>165</v>
      </c>
      <c r="D1202" s="100" t="s">
        <v>164</v>
      </c>
      <c r="E1202" s="19"/>
      <c r="F1202" s="19"/>
      <c r="G1202" s="62">
        <f t="shared" si="232"/>
        <v>2634.2999999999997</v>
      </c>
      <c r="H1202" s="62">
        <f t="shared" si="232"/>
        <v>2634.3</v>
      </c>
    </row>
    <row r="1203" spans="1:8" ht="31.5" x14ac:dyDescent="0.25">
      <c r="A1203" s="69" t="s">
        <v>641</v>
      </c>
      <c r="B1203" s="27"/>
      <c r="C1203" s="100" t="s">
        <v>165</v>
      </c>
      <c r="D1203" s="100" t="s">
        <v>164</v>
      </c>
      <c r="E1203" s="19" t="s">
        <v>318</v>
      </c>
      <c r="F1203" s="19"/>
      <c r="G1203" s="62">
        <f t="shared" si="232"/>
        <v>2634.2999999999997</v>
      </c>
      <c r="H1203" s="62">
        <f t="shared" si="232"/>
        <v>2634.3</v>
      </c>
    </row>
    <row r="1204" spans="1:8" ht="47.25" x14ac:dyDescent="0.25">
      <c r="A1204" s="69" t="s">
        <v>864</v>
      </c>
      <c r="B1204" s="27"/>
      <c r="C1204" s="100" t="s">
        <v>165</v>
      </c>
      <c r="D1204" s="100" t="s">
        <v>164</v>
      </c>
      <c r="E1204" s="19" t="s">
        <v>345</v>
      </c>
      <c r="F1204" s="19"/>
      <c r="G1204" s="62">
        <f t="shared" si="232"/>
        <v>2634.2999999999997</v>
      </c>
      <c r="H1204" s="62">
        <f t="shared" si="232"/>
        <v>2634.3</v>
      </c>
    </row>
    <row r="1205" spans="1:8" ht="31.5" x14ac:dyDescent="0.25">
      <c r="A1205" s="69" t="s">
        <v>42</v>
      </c>
      <c r="B1205" s="27"/>
      <c r="C1205" s="100" t="s">
        <v>165</v>
      </c>
      <c r="D1205" s="100" t="s">
        <v>164</v>
      </c>
      <c r="E1205" s="19" t="s">
        <v>346</v>
      </c>
      <c r="F1205" s="19"/>
      <c r="G1205" s="62">
        <f t="shared" si="232"/>
        <v>2634.2999999999997</v>
      </c>
      <c r="H1205" s="62">
        <f t="shared" si="232"/>
        <v>2634.3</v>
      </c>
    </row>
    <row r="1206" spans="1:8" x14ac:dyDescent="0.25">
      <c r="A1206" s="69" t="s">
        <v>772</v>
      </c>
      <c r="B1206" s="27"/>
      <c r="C1206" s="100" t="s">
        <v>165</v>
      </c>
      <c r="D1206" s="100" t="s">
        <v>164</v>
      </c>
      <c r="E1206" s="19" t="s">
        <v>347</v>
      </c>
      <c r="F1206" s="19"/>
      <c r="G1206" s="62">
        <f t="shared" si="232"/>
        <v>2634.2999999999997</v>
      </c>
      <c r="H1206" s="62">
        <f t="shared" si="232"/>
        <v>2634.3</v>
      </c>
    </row>
    <row r="1207" spans="1:8" ht="47.25" x14ac:dyDescent="0.25">
      <c r="A1207" s="15" t="s">
        <v>48</v>
      </c>
      <c r="B1207" s="27"/>
      <c r="C1207" s="100" t="s">
        <v>165</v>
      </c>
      <c r="D1207" s="100" t="s">
        <v>164</v>
      </c>
      <c r="E1207" s="19" t="s">
        <v>347</v>
      </c>
      <c r="F1207" s="19">
        <v>100</v>
      </c>
      <c r="G1207" s="62">
        <f>2614.7+19.6</f>
        <v>2634.2999999999997</v>
      </c>
      <c r="H1207" s="62">
        <v>2634.3</v>
      </c>
    </row>
    <row r="1208" spans="1:8" x14ac:dyDescent="0.25">
      <c r="A1208" s="29" t="s">
        <v>516</v>
      </c>
      <c r="B1208" s="12" t="s">
        <v>108</v>
      </c>
      <c r="C1208" s="12"/>
      <c r="D1208" s="12"/>
      <c r="E1208" s="12"/>
      <c r="F1208" s="12"/>
      <c r="G1208" s="16">
        <f>G1209+G1239+G1355</f>
        <v>268282.8</v>
      </c>
      <c r="H1208" s="16">
        <f>H1209+H1239+H1355</f>
        <v>267077.59999999998</v>
      </c>
    </row>
    <row r="1209" spans="1:8" x14ac:dyDescent="0.25">
      <c r="A1209" s="69" t="s">
        <v>109</v>
      </c>
      <c r="B1209" s="2"/>
      <c r="C1209" s="2" t="s">
        <v>110</v>
      </c>
      <c r="D1209" s="2"/>
      <c r="E1209" s="2"/>
      <c r="F1209" s="2"/>
      <c r="G1209" s="14">
        <f>G1210+G1233</f>
        <v>100429.99999999999</v>
      </c>
      <c r="H1209" s="14">
        <f>H1210+H1233</f>
        <v>100429.3</v>
      </c>
    </row>
    <row r="1210" spans="1:8" x14ac:dyDescent="0.25">
      <c r="A1210" s="69" t="s">
        <v>111</v>
      </c>
      <c r="B1210" s="2"/>
      <c r="C1210" s="2" t="s">
        <v>110</v>
      </c>
      <c r="D1210" s="2" t="s">
        <v>51</v>
      </c>
      <c r="E1210" s="2"/>
      <c r="F1210" s="2"/>
      <c r="G1210" s="14">
        <f>SUM(G1211)</f>
        <v>100220.09999999999</v>
      </c>
      <c r="H1210" s="14">
        <f>SUM(H1211)</f>
        <v>100219.40000000001</v>
      </c>
    </row>
    <row r="1211" spans="1:8" x14ac:dyDescent="0.25">
      <c r="A1211" s="69" t="s">
        <v>646</v>
      </c>
      <c r="B1211" s="2"/>
      <c r="C1211" s="2" t="s">
        <v>110</v>
      </c>
      <c r="D1211" s="2" t="s">
        <v>51</v>
      </c>
      <c r="E1211" s="2" t="s">
        <v>112</v>
      </c>
      <c r="F1211" s="2"/>
      <c r="G1211" s="14">
        <f>SUM(G1212)+G1220+G1216</f>
        <v>100220.09999999999</v>
      </c>
      <c r="H1211" s="14">
        <f>SUM(H1212)+H1220+H1216</f>
        <v>100219.40000000001</v>
      </c>
    </row>
    <row r="1212" spans="1:8" x14ac:dyDescent="0.25">
      <c r="A1212" s="69" t="s">
        <v>113</v>
      </c>
      <c r="B1212" s="2"/>
      <c r="C1212" s="2" t="s">
        <v>110</v>
      </c>
      <c r="D1212" s="2" t="s">
        <v>51</v>
      </c>
      <c r="E1212" s="2" t="s">
        <v>114</v>
      </c>
      <c r="F1212" s="2"/>
      <c r="G1212" s="14">
        <f t="shared" ref="G1212:H1214" si="233">G1213</f>
        <v>94043.099999999991</v>
      </c>
      <c r="H1212" s="14">
        <f t="shared" si="233"/>
        <v>94043.1</v>
      </c>
    </row>
    <row r="1213" spans="1:8" ht="47.25" x14ac:dyDescent="0.25">
      <c r="A1213" s="69" t="s">
        <v>23</v>
      </c>
      <c r="B1213" s="2"/>
      <c r="C1213" s="2" t="s">
        <v>110</v>
      </c>
      <c r="D1213" s="2" t="s">
        <v>51</v>
      </c>
      <c r="E1213" s="2" t="s">
        <v>115</v>
      </c>
      <c r="F1213" s="2"/>
      <c r="G1213" s="14">
        <f>G1214</f>
        <v>94043.099999999991</v>
      </c>
      <c r="H1213" s="14">
        <f>H1214</f>
        <v>94043.1</v>
      </c>
    </row>
    <row r="1214" spans="1:8" x14ac:dyDescent="0.25">
      <c r="A1214" s="69" t="s">
        <v>116</v>
      </c>
      <c r="B1214" s="2"/>
      <c r="C1214" s="2" t="s">
        <v>110</v>
      </c>
      <c r="D1214" s="2" t="s">
        <v>51</v>
      </c>
      <c r="E1214" s="2" t="s">
        <v>117</v>
      </c>
      <c r="F1214" s="2"/>
      <c r="G1214" s="14">
        <f t="shared" si="233"/>
        <v>94043.099999999991</v>
      </c>
      <c r="H1214" s="14">
        <f t="shared" si="233"/>
        <v>94043.1</v>
      </c>
    </row>
    <row r="1215" spans="1:8" ht="31.5" x14ac:dyDescent="0.25">
      <c r="A1215" s="69" t="s">
        <v>118</v>
      </c>
      <c r="B1215" s="2"/>
      <c r="C1215" s="2" t="s">
        <v>110</v>
      </c>
      <c r="D1215" s="2" t="s">
        <v>51</v>
      </c>
      <c r="E1215" s="2" t="s">
        <v>117</v>
      </c>
      <c r="F1215" s="2" t="s">
        <v>119</v>
      </c>
      <c r="G1215" s="14">
        <f>91595.2+2447.9</f>
        <v>94043.099999999991</v>
      </c>
      <c r="H1215" s="14">
        <v>94043.1</v>
      </c>
    </row>
    <row r="1216" spans="1:8" x14ac:dyDescent="0.25">
      <c r="A1216" s="69" t="s">
        <v>151</v>
      </c>
      <c r="B1216" s="2"/>
      <c r="C1216" s="2" t="s">
        <v>110</v>
      </c>
      <c r="D1216" s="2" t="s">
        <v>51</v>
      </c>
      <c r="E1216" s="2" t="s">
        <v>152</v>
      </c>
      <c r="F1216" s="2"/>
      <c r="G1216" s="14">
        <f>SUM(G1217)</f>
        <v>168.8</v>
      </c>
      <c r="H1216" s="14">
        <f t="shared" ref="H1216:H1218" si="234">SUM(H1217)</f>
        <v>168.8</v>
      </c>
    </row>
    <row r="1217" spans="1:8" x14ac:dyDescent="0.25">
      <c r="A1217" s="69" t="s">
        <v>32</v>
      </c>
      <c r="B1217" s="2"/>
      <c r="C1217" s="2" t="s">
        <v>110</v>
      </c>
      <c r="D1217" s="2" t="s">
        <v>51</v>
      </c>
      <c r="E1217" s="2" t="s">
        <v>402</v>
      </c>
      <c r="F1217" s="2"/>
      <c r="G1217" s="14">
        <f>SUM(G1218)</f>
        <v>168.8</v>
      </c>
      <c r="H1217" s="14">
        <f t="shared" si="234"/>
        <v>168.8</v>
      </c>
    </row>
    <row r="1218" spans="1:8" x14ac:dyDescent="0.25">
      <c r="A1218" s="69" t="s">
        <v>116</v>
      </c>
      <c r="B1218" s="2"/>
      <c r="C1218" s="2" t="s">
        <v>110</v>
      </c>
      <c r="D1218" s="2" t="s">
        <v>51</v>
      </c>
      <c r="E1218" s="2" t="s">
        <v>884</v>
      </c>
      <c r="F1218" s="2"/>
      <c r="G1218" s="14">
        <f>SUM(G1219)</f>
        <v>168.8</v>
      </c>
      <c r="H1218" s="14">
        <f t="shared" si="234"/>
        <v>168.8</v>
      </c>
    </row>
    <row r="1219" spans="1:8" ht="31.5" x14ac:dyDescent="0.25">
      <c r="A1219" s="69" t="s">
        <v>118</v>
      </c>
      <c r="B1219" s="2"/>
      <c r="C1219" s="2" t="s">
        <v>110</v>
      </c>
      <c r="D1219" s="2" t="s">
        <v>51</v>
      </c>
      <c r="E1219" s="2" t="s">
        <v>884</v>
      </c>
      <c r="F1219" s="2" t="s">
        <v>119</v>
      </c>
      <c r="G1219" s="14">
        <v>168.8</v>
      </c>
      <c r="H1219" s="14">
        <v>168.8</v>
      </c>
    </row>
    <row r="1220" spans="1:8" ht="31.5" x14ac:dyDescent="0.25">
      <c r="A1220" s="69" t="s">
        <v>153</v>
      </c>
      <c r="B1220" s="3"/>
      <c r="C1220" s="2" t="s">
        <v>110</v>
      </c>
      <c r="D1220" s="2" t="s">
        <v>51</v>
      </c>
      <c r="E1220" s="2" t="s">
        <v>154</v>
      </c>
      <c r="F1220" s="4"/>
      <c r="G1220" s="14">
        <f>G1221+G1230</f>
        <v>6008.2000000000007</v>
      </c>
      <c r="H1220" s="14">
        <f>H1221+H1230</f>
        <v>6007.5</v>
      </c>
    </row>
    <row r="1221" spans="1:8" x14ac:dyDescent="0.25">
      <c r="A1221" s="69" t="s">
        <v>148</v>
      </c>
      <c r="B1221" s="3"/>
      <c r="C1221" s="2" t="s">
        <v>110</v>
      </c>
      <c r="D1221" s="2" t="s">
        <v>51</v>
      </c>
      <c r="E1221" s="2" t="s">
        <v>155</v>
      </c>
      <c r="F1221" s="4"/>
      <c r="G1221" s="14">
        <f>SUM(G1222+G1225+G1227)</f>
        <v>6008.2000000000007</v>
      </c>
      <c r="H1221" s="14">
        <f>SUM(H1222+H1225+H1227)</f>
        <v>6007.5</v>
      </c>
    </row>
    <row r="1222" spans="1:8" x14ac:dyDescent="0.25">
      <c r="A1222" s="69" t="s">
        <v>408</v>
      </c>
      <c r="B1222" s="3"/>
      <c r="C1222" s="2" t="s">
        <v>110</v>
      </c>
      <c r="D1222" s="2" t="s">
        <v>51</v>
      </c>
      <c r="E1222" s="2" t="s">
        <v>409</v>
      </c>
      <c r="F1222" s="2"/>
      <c r="G1222" s="14">
        <f>G1223</f>
        <v>4354</v>
      </c>
      <c r="H1222" s="14">
        <f>H1223</f>
        <v>4354</v>
      </c>
    </row>
    <row r="1223" spans="1:8" x14ac:dyDescent="0.25">
      <c r="A1223" s="69" t="s">
        <v>116</v>
      </c>
      <c r="B1223" s="3"/>
      <c r="C1223" s="2" t="s">
        <v>110</v>
      </c>
      <c r="D1223" s="2" t="s">
        <v>51</v>
      </c>
      <c r="E1223" s="2" t="s">
        <v>410</v>
      </c>
      <c r="F1223" s="2"/>
      <c r="G1223" s="14">
        <f t="shared" ref="G1223:H1223" si="235">G1224</f>
        <v>4354</v>
      </c>
      <c r="H1223" s="14">
        <f t="shared" si="235"/>
        <v>4354</v>
      </c>
    </row>
    <row r="1224" spans="1:8" ht="31.5" x14ac:dyDescent="0.25">
      <c r="A1224" s="69" t="s">
        <v>118</v>
      </c>
      <c r="B1224" s="3"/>
      <c r="C1224" s="2" t="s">
        <v>110</v>
      </c>
      <c r="D1224" s="2" t="s">
        <v>51</v>
      </c>
      <c r="E1224" s="2" t="s">
        <v>410</v>
      </c>
      <c r="F1224" s="2" t="s">
        <v>119</v>
      </c>
      <c r="G1224" s="14">
        <v>4354</v>
      </c>
      <c r="H1224" s="14">
        <v>4354</v>
      </c>
    </row>
    <row r="1225" spans="1:8" ht="31.5" x14ac:dyDescent="0.25">
      <c r="A1225" s="69" t="s">
        <v>257</v>
      </c>
      <c r="B1225" s="3"/>
      <c r="C1225" s="2" t="s">
        <v>110</v>
      </c>
      <c r="D1225" s="2" t="s">
        <v>51</v>
      </c>
      <c r="E1225" s="2" t="s">
        <v>427</v>
      </c>
      <c r="F1225" s="2"/>
      <c r="G1225" s="14">
        <f>SUM(G1226)</f>
        <v>908.1</v>
      </c>
      <c r="H1225" s="14">
        <f>SUM(H1226)</f>
        <v>908.1</v>
      </c>
    </row>
    <row r="1226" spans="1:8" ht="31.5" x14ac:dyDescent="0.25">
      <c r="A1226" s="69" t="s">
        <v>118</v>
      </c>
      <c r="B1226" s="3"/>
      <c r="C1226" s="2" t="s">
        <v>110</v>
      </c>
      <c r="D1226" s="2" t="s">
        <v>51</v>
      </c>
      <c r="E1226" s="2" t="s">
        <v>428</v>
      </c>
      <c r="F1226" s="2" t="s">
        <v>119</v>
      </c>
      <c r="G1226" s="14">
        <v>908.1</v>
      </c>
      <c r="H1226" s="14">
        <v>908.1</v>
      </c>
    </row>
    <row r="1227" spans="1:8" x14ac:dyDescent="0.25">
      <c r="A1227" s="69" t="s">
        <v>327</v>
      </c>
      <c r="B1227" s="3"/>
      <c r="C1227" s="2" t="s">
        <v>110</v>
      </c>
      <c r="D1227" s="2" t="s">
        <v>51</v>
      </c>
      <c r="E1227" s="2" t="s">
        <v>411</v>
      </c>
      <c r="F1227" s="2"/>
      <c r="G1227" s="14">
        <f>SUM(G1228)</f>
        <v>746.1</v>
      </c>
      <c r="H1227" s="14">
        <f>SUM(H1228)</f>
        <v>745.4</v>
      </c>
    </row>
    <row r="1228" spans="1:8" x14ac:dyDescent="0.25">
      <c r="A1228" s="69" t="s">
        <v>327</v>
      </c>
      <c r="B1228" s="3"/>
      <c r="C1228" s="2" t="s">
        <v>110</v>
      </c>
      <c r="D1228" s="2" t="s">
        <v>51</v>
      </c>
      <c r="E1228" s="2" t="s">
        <v>412</v>
      </c>
      <c r="F1228" s="2"/>
      <c r="G1228" s="14">
        <f>G1229</f>
        <v>746.1</v>
      </c>
      <c r="H1228" s="14">
        <f>H1229</f>
        <v>745.4</v>
      </c>
    </row>
    <row r="1229" spans="1:8" ht="31.5" x14ac:dyDescent="0.25">
      <c r="A1229" s="69" t="s">
        <v>118</v>
      </c>
      <c r="B1229" s="3"/>
      <c r="C1229" s="2" t="s">
        <v>110</v>
      </c>
      <c r="D1229" s="2" t="s">
        <v>51</v>
      </c>
      <c r="E1229" s="2" t="s">
        <v>412</v>
      </c>
      <c r="F1229" s="2" t="s">
        <v>119</v>
      </c>
      <c r="G1229" s="14">
        <v>746.1</v>
      </c>
      <c r="H1229" s="14">
        <v>745.4</v>
      </c>
    </row>
    <row r="1230" spans="1:8" hidden="1" x14ac:dyDescent="0.25">
      <c r="A1230" s="69" t="s">
        <v>880</v>
      </c>
      <c r="B1230" s="3"/>
      <c r="C1230" s="2" t="s">
        <v>110</v>
      </c>
      <c r="D1230" s="2" t="s">
        <v>51</v>
      </c>
      <c r="E1230" s="2" t="s">
        <v>574</v>
      </c>
      <c r="F1230" s="2"/>
      <c r="G1230" s="14">
        <f t="shared" ref="G1230:H1231" si="236">G1231</f>
        <v>0</v>
      </c>
      <c r="H1230" s="14">
        <f t="shared" si="236"/>
        <v>0</v>
      </c>
    </row>
    <row r="1231" spans="1:8" ht="63" hidden="1" x14ac:dyDescent="0.25">
      <c r="A1231" s="69" t="s">
        <v>707</v>
      </c>
      <c r="B1231" s="3"/>
      <c r="C1231" s="2" t="s">
        <v>110</v>
      </c>
      <c r="D1231" s="2" t="s">
        <v>51</v>
      </c>
      <c r="E1231" s="2" t="s">
        <v>706</v>
      </c>
      <c r="F1231" s="2"/>
      <c r="G1231" s="14">
        <f t="shared" si="236"/>
        <v>0</v>
      </c>
      <c r="H1231" s="14">
        <f t="shared" si="236"/>
        <v>0</v>
      </c>
    </row>
    <row r="1232" spans="1:8" ht="31.5" hidden="1" x14ac:dyDescent="0.25">
      <c r="A1232" s="69" t="s">
        <v>118</v>
      </c>
      <c r="B1232" s="3"/>
      <c r="C1232" s="2" t="s">
        <v>110</v>
      </c>
      <c r="D1232" s="2" t="s">
        <v>51</v>
      </c>
      <c r="E1232" s="2" t="s">
        <v>706</v>
      </c>
      <c r="F1232" s="2" t="s">
        <v>119</v>
      </c>
      <c r="G1232" s="14"/>
      <c r="H1232" s="14"/>
    </row>
    <row r="1233" spans="1:8" x14ac:dyDescent="0.25">
      <c r="A1233" s="69" t="s">
        <v>333</v>
      </c>
      <c r="B1233" s="2"/>
      <c r="C1233" s="2" t="s">
        <v>110</v>
      </c>
      <c r="D1233" s="2" t="s">
        <v>110</v>
      </c>
      <c r="E1233" s="19"/>
      <c r="F1233" s="19"/>
      <c r="G1233" s="14">
        <f t="shared" ref="G1233:H1237" si="237">SUM(G1234)</f>
        <v>209.9</v>
      </c>
      <c r="H1233" s="14">
        <f t="shared" si="237"/>
        <v>209.9</v>
      </c>
    </row>
    <row r="1234" spans="1:8" ht="31.5" x14ac:dyDescent="0.25">
      <c r="A1234" s="69" t="s">
        <v>641</v>
      </c>
      <c r="B1234" s="70"/>
      <c r="C1234" s="100" t="s">
        <v>110</v>
      </c>
      <c r="D1234" s="100" t="s">
        <v>110</v>
      </c>
      <c r="E1234" s="19" t="s">
        <v>318</v>
      </c>
      <c r="F1234" s="19"/>
      <c r="G1234" s="14">
        <f t="shared" si="237"/>
        <v>209.9</v>
      </c>
      <c r="H1234" s="14">
        <f t="shared" si="237"/>
        <v>209.9</v>
      </c>
    </row>
    <row r="1235" spans="1:8" ht="31.5" x14ac:dyDescent="0.25">
      <c r="A1235" s="69" t="s">
        <v>510</v>
      </c>
      <c r="B1235" s="2"/>
      <c r="C1235" s="2" t="s">
        <v>110</v>
      </c>
      <c r="D1235" s="2" t="s">
        <v>110</v>
      </c>
      <c r="E1235" s="2" t="s">
        <v>338</v>
      </c>
      <c r="F1235" s="2"/>
      <c r="G1235" s="14">
        <f t="shared" si="237"/>
        <v>209.9</v>
      </c>
      <c r="H1235" s="14">
        <f t="shared" si="237"/>
        <v>209.9</v>
      </c>
    </row>
    <row r="1236" spans="1:8" x14ac:dyDescent="0.25">
      <c r="A1236" s="69" t="s">
        <v>32</v>
      </c>
      <c r="B1236" s="2"/>
      <c r="C1236" s="2" t="s">
        <v>110</v>
      </c>
      <c r="D1236" s="2" t="s">
        <v>110</v>
      </c>
      <c r="E1236" s="2" t="s">
        <v>339</v>
      </c>
      <c r="F1236" s="2"/>
      <c r="G1236" s="14">
        <f t="shared" si="237"/>
        <v>209.9</v>
      </c>
      <c r="H1236" s="14">
        <f t="shared" si="237"/>
        <v>209.9</v>
      </c>
    </row>
    <row r="1237" spans="1:8" ht="31.5" x14ac:dyDescent="0.25">
      <c r="A1237" s="69" t="s">
        <v>340</v>
      </c>
      <c r="B1237" s="19"/>
      <c r="C1237" s="2" t="s">
        <v>110</v>
      </c>
      <c r="D1237" s="2" t="s">
        <v>110</v>
      </c>
      <c r="E1237" s="2" t="s">
        <v>341</v>
      </c>
      <c r="F1237" s="2"/>
      <c r="G1237" s="14">
        <f t="shared" si="237"/>
        <v>209.9</v>
      </c>
      <c r="H1237" s="14">
        <f t="shared" si="237"/>
        <v>209.9</v>
      </c>
    </row>
    <row r="1238" spans="1:8" ht="31.5" x14ac:dyDescent="0.25">
      <c r="A1238" s="69" t="s">
        <v>222</v>
      </c>
      <c r="B1238" s="2"/>
      <c r="C1238" s="2" t="s">
        <v>110</v>
      </c>
      <c r="D1238" s="2" t="s">
        <v>110</v>
      </c>
      <c r="E1238" s="2" t="s">
        <v>341</v>
      </c>
      <c r="F1238" s="10">
        <v>600</v>
      </c>
      <c r="G1238" s="14">
        <v>209.9</v>
      </c>
      <c r="H1238" s="14">
        <v>209.9</v>
      </c>
    </row>
    <row r="1239" spans="1:8" x14ac:dyDescent="0.25">
      <c r="A1239" s="69" t="s">
        <v>120</v>
      </c>
      <c r="B1239" s="2"/>
      <c r="C1239" s="2" t="s">
        <v>14</v>
      </c>
      <c r="D1239" s="2"/>
      <c r="E1239" s="2"/>
      <c r="F1239" s="2"/>
      <c r="G1239" s="14">
        <f>SUM(G1240+G1304)</f>
        <v>167397.79999999999</v>
      </c>
      <c r="H1239" s="14">
        <f>SUM(H1240+H1304)</f>
        <v>166197.19999999998</v>
      </c>
    </row>
    <row r="1240" spans="1:8" x14ac:dyDescent="0.25">
      <c r="A1240" s="69" t="s">
        <v>121</v>
      </c>
      <c r="B1240" s="2"/>
      <c r="C1240" s="2" t="s">
        <v>14</v>
      </c>
      <c r="D1240" s="2" t="s">
        <v>31</v>
      </c>
      <c r="E1240" s="2"/>
      <c r="F1240" s="2"/>
      <c r="G1240" s="14">
        <f>G1244+G1299+G1252</f>
        <v>131830.9</v>
      </c>
      <c r="H1240" s="14">
        <f>H1244+H1299+H1252</f>
        <v>130717.09999999999</v>
      </c>
    </row>
    <row r="1241" spans="1:8" hidden="1" x14ac:dyDescent="0.25">
      <c r="A1241" s="69" t="s">
        <v>458</v>
      </c>
      <c r="B1241" s="2"/>
      <c r="C1241" s="2" t="s">
        <v>14</v>
      </c>
      <c r="D1241" s="2" t="s">
        <v>31</v>
      </c>
      <c r="E1241" s="2" t="s">
        <v>459</v>
      </c>
      <c r="F1241" s="2"/>
      <c r="G1241" s="14">
        <f t="shared" ref="G1241:H1242" si="238">G1242</f>
        <v>0</v>
      </c>
      <c r="H1241" s="14">
        <f t="shared" si="238"/>
        <v>0</v>
      </c>
    </row>
    <row r="1242" spans="1:8" hidden="1" x14ac:dyDescent="0.25">
      <c r="A1242" s="69" t="s">
        <v>460</v>
      </c>
      <c r="B1242" s="2"/>
      <c r="C1242" s="2" t="s">
        <v>14</v>
      </c>
      <c r="D1242" s="2" t="s">
        <v>31</v>
      </c>
      <c r="E1242" s="2" t="s">
        <v>461</v>
      </c>
      <c r="F1242" s="2"/>
      <c r="G1242" s="14">
        <f t="shared" si="238"/>
        <v>0</v>
      </c>
      <c r="H1242" s="14">
        <f t="shared" si="238"/>
        <v>0</v>
      </c>
    </row>
    <row r="1243" spans="1:8" ht="47.25" hidden="1" x14ac:dyDescent="0.25">
      <c r="A1243" s="69" t="s">
        <v>48</v>
      </c>
      <c r="B1243" s="2"/>
      <c r="C1243" s="2" t="s">
        <v>14</v>
      </c>
      <c r="D1243" s="2" t="s">
        <v>31</v>
      </c>
      <c r="E1243" s="2" t="s">
        <v>461</v>
      </c>
      <c r="F1243" s="2" t="s">
        <v>86</v>
      </c>
      <c r="G1243" s="14"/>
      <c r="H1243" s="14"/>
    </row>
    <row r="1244" spans="1:8" ht="47.25" customHeight="1" x14ac:dyDescent="0.25">
      <c r="A1244" s="69" t="s">
        <v>699</v>
      </c>
      <c r="B1244" s="2"/>
      <c r="C1244" s="2" t="s">
        <v>14</v>
      </c>
      <c r="D1244" s="2" t="s">
        <v>31</v>
      </c>
      <c r="E1244" s="2" t="s">
        <v>698</v>
      </c>
      <c r="F1244" s="2"/>
      <c r="G1244" s="14">
        <f>SUM(G1245)+G1248</f>
        <v>499.5</v>
      </c>
      <c r="H1244" s="14">
        <f>SUM(H1245)+H1248</f>
        <v>499.5</v>
      </c>
    </row>
    <row r="1245" spans="1:8" x14ac:dyDescent="0.25">
      <c r="A1245" s="69" t="s">
        <v>32</v>
      </c>
      <c r="B1245" s="2"/>
      <c r="C1245" s="2" t="s">
        <v>14</v>
      </c>
      <c r="D1245" s="2" t="s">
        <v>31</v>
      </c>
      <c r="E1245" s="2" t="s">
        <v>700</v>
      </c>
      <c r="F1245" s="2"/>
      <c r="G1245" s="14">
        <f>SUM(G1246)</f>
        <v>499.5</v>
      </c>
      <c r="H1245" s="14">
        <f t="shared" ref="H1245" si="239">SUM(H1246)</f>
        <v>499.5</v>
      </c>
    </row>
    <row r="1246" spans="1:8" x14ac:dyDescent="0.25">
      <c r="A1246" s="69" t="s">
        <v>125</v>
      </c>
      <c r="B1246" s="2"/>
      <c r="C1246" s="2" t="s">
        <v>14</v>
      </c>
      <c r="D1246" s="2" t="s">
        <v>31</v>
      </c>
      <c r="E1246" s="2" t="s">
        <v>701</v>
      </c>
      <c r="F1246" s="2"/>
      <c r="G1246" s="14">
        <f t="shared" ref="G1246:H1246" si="240">SUM(G1247)</f>
        <v>499.5</v>
      </c>
      <c r="H1246" s="14">
        <f t="shared" si="240"/>
        <v>499.5</v>
      </c>
    </row>
    <row r="1247" spans="1:8" ht="31.5" x14ac:dyDescent="0.25">
      <c r="A1247" s="69" t="s">
        <v>49</v>
      </c>
      <c r="B1247" s="2"/>
      <c r="C1247" s="2" t="s">
        <v>14</v>
      </c>
      <c r="D1247" s="2" t="s">
        <v>31</v>
      </c>
      <c r="E1247" s="2" t="s">
        <v>701</v>
      </c>
      <c r="F1247" s="2" t="s">
        <v>88</v>
      </c>
      <c r="G1247" s="14">
        <v>499.5</v>
      </c>
      <c r="H1247" s="14">
        <v>499.5</v>
      </c>
    </row>
    <row r="1248" spans="1:8" hidden="1" x14ac:dyDescent="0.25">
      <c r="A1248" s="69" t="s">
        <v>148</v>
      </c>
      <c r="B1248" s="2"/>
      <c r="C1248" s="2" t="s">
        <v>14</v>
      </c>
      <c r="D1248" s="2" t="s">
        <v>31</v>
      </c>
      <c r="E1248" s="2" t="s">
        <v>702</v>
      </c>
      <c r="F1248" s="2"/>
      <c r="G1248" s="14">
        <f t="shared" ref="G1248:H1250" si="241">SUM(G1249)</f>
        <v>0</v>
      </c>
      <c r="H1248" s="14">
        <f t="shared" si="241"/>
        <v>0</v>
      </c>
    </row>
    <row r="1249" spans="1:8" hidden="1" x14ac:dyDescent="0.25">
      <c r="A1249" s="69" t="s">
        <v>256</v>
      </c>
      <c r="B1249" s="2"/>
      <c r="C1249" s="2" t="s">
        <v>14</v>
      </c>
      <c r="D1249" s="2" t="s">
        <v>31</v>
      </c>
      <c r="E1249" s="2" t="s">
        <v>703</v>
      </c>
      <c r="F1249" s="2"/>
      <c r="G1249" s="14">
        <f>SUM(G1250)</f>
        <v>0</v>
      </c>
      <c r="H1249" s="14">
        <f>SUM(H1250)</f>
        <v>0</v>
      </c>
    </row>
    <row r="1250" spans="1:8" hidden="1" x14ac:dyDescent="0.25">
      <c r="A1250" s="69" t="s">
        <v>138</v>
      </c>
      <c r="B1250" s="2"/>
      <c r="C1250" s="2" t="s">
        <v>14</v>
      </c>
      <c r="D1250" s="2" t="s">
        <v>31</v>
      </c>
      <c r="E1250" s="2" t="s">
        <v>704</v>
      </c>
      <c r="F1250" s="2"/>
      <c r="G1250" s="14">
        <f t="shared" si="241"/>
        <v>0</v>
      </c>
      <c r="H1250" s="14">
        <f t="shared" si="241"/>
        <v>0</v>
      </c>
    </row>
    <row r="1251" spans="1:8" ht="31.5" hidden="1" x14ac:dyDescent="0.25">
      <c r="A1251" s="69" t="s">
        <v>118</v>
      </c>
      <c r="B1251" s="2"/>
      <c r="C1251" s="2" t="s">
        <v>14</v>
      </c>
      <c r="D1251" s="2" t="s">
        <v>31</v>
      </c>
      <c r="E1251" s="2" t="s">
        <v>704</v>
      </c>
      <c r="F1251" s="2" t="s">
        <v>119</v>
      </c>
      <c r="G1251" s="14"/>
      <c r="H1251" s="14"/>
    </row>
    <row r="1252" spans="1:8" x14ac:dyDescent="0.25">
      <c r="A1252" s="69" t="s">
        <v>646</v>
      </c>
      <c r="B1252" s="2"/>
      <c r="C1252" s="2" t="s">
        <v>14</v>
      </c>
      <c r="D1252" s="2" t="s">
        <v>31</v>
      </c>
      <c r="E1252" s="2" t="s">
        <v>112</v>
      </c>
      <c r="F1252" s="2"/>
      <c r="G1252" s="14">
        <f>SUM(G1253+G1266+G1272+G1276)</f>
        <v>131331.4</v>
      </c>
      <c r="H1252" s="14">
        <f>SUM(H1253+H1266+H1272+H1276)</f>
        <v>130217.59999999999</v>
      </c>
    </row>
    <row r="1253" spans="1:8" x14ac:dyDescent="0.25">
      <c r="A1253" s="69" t="s">
        <v>122</v>
      </c>
      <c r="B1253" s="2"/>
      <c r="C1253" s="2" t="s">
        <v>14</v>
      </c>
      <c r="D1253" s="2" t="s">
        <v>31</v>
      </c>
      <c r="E1253" s="2" t="s">
        <v>123</v>
      </c>
      <c r="F1253" s="2"/>
      <c r="G1253" s="14">
        <f>SUM(G1254+G1257+G1261)</f>
        <v>62567.199999999997</v>
      </c>
      <c r="H1253" s="14">
        <f>SUM(H1254+H1257+H1261)</f>
        <v>62195.599999999991</v>
      </c>
    </row>
    <row r="1254" spans="1:8" ht="47.25" x14ac:dyDescent="0.25">
      <c r="A1254" s="69" t="s">
        <v>23</v>
      </c>
      <c r="B1254" s="2"/>
      <c r="C1254" s="2" t="s">
        <v>14</v>
      </c>
      <c r="D1254" s="2" t="s">
        <v>31</v>
      </c>
      <c r="E1254" s="2" t="s">
        <v>124</v>
      </c>
      <c r="F1254" s="2"/>
      <c r="G1254" s="14">
        <f>G1255</f>
        <v>42465.2</v>
      </c>
      <c r="H1254" s="14">
        <f>H1255</f>
        <v>42465.2</v>
      </c>
    </row>
    <row r="1255" spans="1:8" x14ac:dyDescent="0.25">
      <c r="A1255" s="69" t="s">
        <v>125</v>
      </c>
      <c r="B1255" s="2"/>
      <c r="C1255" s="2" t="s">
        <v>14</v>
      </c>
      <c r="D1255" s="2" t="s">
        <v>31</v>
      </c>
      <c r="E1255" s="2" t="s">
        <v>126</v>
      </c>
      <c r="F1255" s="2"/>
      <c r="G1255" s="14">
        <f t="shared" ref="G1255:H1255" si="242">G1256</f>
        <v>42465.2</v>
      </c>
      <c r="H1255" s="14">
        <f t="shared" si="242"/>
        <v>42465.2</v>
      </c>
    </row>
    <row r="1256" spans="1:8" ht="31.5" x14ac:dyDescent="0.25">
      <c r="A1256" s="69" t="s">
        <v>118</v>
      </c>
      <c r="B1256" s="2"/>
      <c r="C1256" s="2" t="s">
        <v>14</v>
      </c>
      <c r="D1256" s="2" t="s">
        <v>31</v>
      </c>
      <c r="E1256" s="2" t="s">
        <v>126</v>
      </c>
      <c r="F1256" s="2" t="s">
        <v>119</v>
      </c>
      <c r="G1256" s="14">
        <v>42465.2</v>
      </c>
      <c r="H1256" s="14">
        <v>42465.2</v>
      </c>
    </row>
    <row r="1257" spans="1:8" hidden="1" x14ac:dyDescent="0.25">
      <c r="A1257" s="69" t="s">
        <v>148</v>
      </c>
      <c r="B1257" s="2"/>
      <c r="C1257" s="2" t="s">
        <v>14</v>
      </c>
      <c r="D1257" s="2" t="s">
        <v>31</v>
      </c>
      <c r="E1257" s="2" t="s">
        <v>582</v>
      </c>
      <c r="F1257" s="2"/>
      <c r="G1257" s="14">
        <f t="shared" ref="G1257:H1259" si="243">SUM(G1258)</f>
        <v>0</v>
      </c>
      <c r="H1257" s="14">
        <f t="shared" si="243"/>
        <v>0</v>
      </c>
    </row>
    <row r="1258" spans="1:8" hidden="1" x14ac:dyDescent="0.25">
      <c r="A1258" s="69" t="s">
        <v>125</v>
      </c>
      <c r="B1258" s="2"/>
      <c r="C1258" s="2" t="s">
        <v>14</v>
      </c>
      <c r="D1258" s="2" t="s">
        <v>31</v>
      </c>
      <c r="E1258" s="2" t="s">
        <v>583</v>
      </c>
      <c r="F1258" s="2"/>
      <c r="G1258" s="14">
        <f t="shared" si="243"/>
        <v>0</v>
      </c>
      <c r="H1258" s="14">
        <f t="shared" si="243"/>
        <v>0</v>
      </c>
    </row>
    <row r="1259" spans="1:8" hidden="1" x14ac:dyDescent="0.25">
      <c r="A1259" s="69" t="s">
        <v>327</v>
      </c>
      <c r="B1259" s="2"/>
      <c r="C1259" s="2" t="s">
        <v>14</v>
      </c>
      <c r="D1259" s="2" t="s">
        <v>31</v>
      </c>
      <c r="E1259" s="2" t="s">
        <v>584</v>
      </c>
      <c r="F1259" s="2"/>
      <c r="G1259" s="14">
        <f t="shared" si="243"/>
        <v>0</v>
      </c>
      <c r="H1259" s="14">
        <f t="shared" si="243"/>
        <v>0</v>
      </c>
    </row>
    <row r="1260" spans="1:8" ht="31.5" hidden="1" x14ac:dyDescent="0.25">
      <c r="A1260" s="69" t="s">
        <v>118</v>
      </c>
      <c r="B1260" s="2"/>
      <c r="C1260" s="2" t="s">
        <v>14</v>
      </c>
      <c r="D1260" s="2" t="s">
        <v>31</v>
      </c>
      <c r="E1260" s="2" t="s">
        <v>584</v>
      </c>
      <c r="F1260" s="2" t="s">
        <v>119</v>
      </c>
      <c r="G1260" s="14"/>
      <c r="H1260" s="14"/>
    </row>
    <row r="1261" spans="1:8" ht="31.5" x14ac:dyDescent="0.25">
      <c r="A1261" s="69" t="s">
        <v>42</v>
      </c>
      <c r="B1261" s="2"/>
      <c r="C1261" s="2" t="s">
        <v>14</v>
      </c>
      <c r="D1261" s="2" t="s">
        <v>31</v>
      </c>
      <c r="E1261" s="2" t="s">
        <v>127</v>
      </c>
      <c r="F1261" s="2"/>
      <c r="G1261" s="14">
        <f>G1262</f>
        <v>20102</v>
      </c>
      <c r="H1261" s="14">
        <f>H1262</f>
        <v>19730.399999999998</v>
      </c>
    </row>
    <row r="1262" spans="1:8" x14ac:dyDescent="0.25">
      <c r="A1262" s="69" t="s">
        <v>125</v>
      </c>
      <c r="B1262" s="2"/>
      <c r="C1262" s="2" t="s">
        <v>14</v>
      </c>
      <c r="D1262" s="2" t="s">
        <v>31</v>
      </c>
      <c r="E1262" s="2" t="s">
        <v>128</v>
      </c>
      <c r="F1262" s="2"/>
      <c r="G1262" s="14">
        <f>G1263+G1264+G1265</f>
        <v>20102</v>
      </c>
      <c r="H1262" s="14">
        <f>H1263+H1264+H1265</f>
        <v>19730.399999999998</v>
      </c>
    </row>
    <row r="1263" spans="1:8" ht="47.25" x14ac:dyDescent="0.25">
      <c r="A1263" s="69" t="s">
        <v>48</v>
      </c>
      <c r="B1263" s="2"/>
      <c r="C1263" s="2" t="s">
        <v>14</v>
      </c>
      <c r="D1263" s="2" t="s">
        <v>31</v>
      </c>
      <c r="E1263" s="2" t="s">
        <v>128</v>
      </c>
      <c r="F1263" s="2" t="s">
        <v>86</v>
      </c>
      <c r="G1263" s="14">
        <v>17148.3</v>
      </c>
      <c r="H1263" s="14">
        <v>16845.599999999999</v>
      </c>
    </row>
    <row r="1264" spans="1:8" ht="31.5" x14ac:dyDescent="0.25">
      <c r="A1264" s="69" t="s">
        <v>49</v>
      </c>
      <c r="B1264" s="2"/>
      <c r="C1264" s="2" t="s">
        <v>14</v>
      </c>
      <c r="D1264" s="2" t="s">
        <v>31</v>
      </c>
      <c r="E1264" s="2" t="s">
        <v>128</v>
      </c>
      <c r="F1264" s="2" t="s">
        <v>88</v>
      </c>
      <c r="G1264" s="62">
        <v>2592.9</v>
      </c>
      <c r="H1264" s="62">
        <v>2525.5</v>
      </c>
    </row>
    <row r="1265" spans="1:8" x14ac:dyDescent="0.25">
      <c r="A1265" s="69" t="s">
        <v>19</v>
      </c>
      <c r="B1265" s="2"/>
      <c r="C1265" s="2" t="s">
        <v>14</v>
      </c>
      <c r="D1265" s="2" t="s">
        <v>31</v>
      </c>
      <c r="E1265" s="2" t="s">
        <v>128</v>
      </c>
      <c r="F1265" s="2" t="s">
        <v>93</v>
      </c>
      <c r="G1265" s="14">
        <v>360.8</v>
      </c>
      <c r="H1265" s="14">
        <v>359.3</v>
      </c>
    </row>
    <row r="1266" spans="1:8" x14ac:dyDescent="0.25">
      <c r="A1266" s="69" t="s">
        <v>130</v>
      </c>
      <c r="B1266" s="2"/>
      <c r="C1266" s="2" t="s">
        <v>14</v>
      </c>
      <c r="D1266" s="2" t="s">
        <v>31</v>
      </c>
      <c r="E1266" s="2" t="s">
        <v>131</v>
      </c>
      <c r="F1266" s="2"/>
      <c r="G1266" s="14">
        <f t="shared" ref="G1266:H1266" si="244">G1267</f>
        <v>52283.5</v>
      </c>
      <c r="H1266" s="14">
        <f t="shared" si="244"/>
        <v>51854.2</v>
      </c>
    </row>
    <row r="1267" spans="1:8" ht="31.5" x14ac:dyDescent="0.25">
      <c r="A1267" s="69" t="s">
        <v>42</v>
      </c>
      <c r="B1267" s="2"/>
      <c r="C1267" s="2" t="s">
        <v>14</v>
      </c>
      <c r="D1267" s="2" t="s">
        <v>31</v>
      </c>
      <c r="E1267" s="2" t="s">
        <v>132</v>
      </c>
      <c r="F1267" s="2"/>
      <c r="G1267" s="14">
        <f>G1268</f>
        <v>52283.5</v>
      </c>
      <c r="H1267" s="14">
        <f>H1268</f>
        <v>51854.2</v>
      </c>
    </row>
    <row r="1268" spans="1:8" x14ac:dyDescent="0.25">
      <c r="A1268" s="69" t="s">
        <v>133</v>
      </c>
      <c r="B1268" s="2"/>
      <c r="C1268" s="2" t="s">
        <v>14</v>
      </c>
      <c r="D1268" s="2" t="s">
        <v>31</v>
      </c>
      <c r="E1268" s="2" t="s">
        <v>134</v>
      </c>
      <c r="F1268" s="2"/>
      <c r="G1268" s="14">
        <f>G1269+G1270+G1271</f>
        <v>52283.5</v>
      </c>
      <c r="H1268" s="14">
        <f>H1269+H1270+H1271</f>
        <v>51854.2</v>
      </c>
    </row>
    <row r="1269" spans="1:8" ht="47.25" x14ac:dyDescent="0.25">
      <c r="A1269" s="69" t="s">
        <v>48</v>
      </c>
      <c r="B1269" s="2"/>
      <c r="C1269" s="2" t="s">
        <v>14</v>
      </c>
      <c r="D1269" s="2" t="s">
        <v>31</v>
      </c>
      <c r="E1269" s="2" t="s">
        <v>134</v>
      </c>
      <c r="F1269" s="2" t="s">
        <v>86</v>
      </c>
      <c r="G1269" s="14">
        <v>46367.4</v>
      </c>
      <c r="H1269" s="14">
        <v>46229.5</v>
      </c>
    </row>
    <row r="1270" spans="1:8" ht="31.5" x14ac:dyDescent="0.25">
      <c r="A1270" s="69" t="s">
        <v>49</v>
      </c>
      <c r="B1270" s="2"/>
      <c r="C1270" s="2" t="s">
        <v>14</v>
      </c>
      <c r="D1270" s="2" t="s">
        <v>31</v>
      </c>
      <c r="E1270" s="2" t="s">
        <v>134</v>
      </c>
      <c r="F1270" s="2" t="s">
        <v>88</v>
      </c>
      <c r="G1270" s="62">
        <v>5451.1</v>
      </c>
      <c r="H1270" s="62">
        <v>5159.7</v>
      </c>
    </row>
    <row r="1271" spans="1:8" x14ac:dyDescent="0.25">
      <c r="A1271" s="69" t="s">
        <v>19</v>
      </c>
      <c r="B1271" s="2"/>
      <c r="C1271" s="2" t="s">
        <v>14</v>
      </c>
      <c r="D1271" s="2" t="s">
        <v>31</v>
      </c>
      <c r="E1271" s="2" t="s">
        <v>134</v>
      </c>
      <c r="F1271" s="2" t="s">
        <v>93</v>
      </c>
      <c r="G1271" s="14">
        <v>465</v>
      </c>
      <c r="H1271" s="14">
        <v>465</v>
      </c>
    </row>
    <row r="1272" spans="1:8" x14ac:dyDescent="0.25">
      <c r="A1272" s="69" t="s">
        <v>135</v>
      </c>
      <c r="B1272" s="2"/>
      <c r="C1272" s="2" t="s">
        <v>14</v>
      </c>
      <c r="D1272" s="2" t="s">
        <v>31</v>
      </c>
      <c r="E1272" s="2" t="s">
        <v>136</v>
      </c>
      <c r="F1272" s="2"/>
      <c r="G1272" s="14">
        <f t="shared" ref="G1272:H1274" si="245">G1273</f>
        <v>10256.299999999999</v>
      </c>
      <c r="H1272" s="14">
        <f t="shared" si="245"/>
        <v>10256.299999999999</v>
      </c>
    </row>
    <row r="1273" spans="1:8" ht="47.25" x14ac:dyDescent="0.25">
      <c r="A1273" s="69" t="s">
        <v>23</v>
      </c>
      <c r="B1273" s="2"/>
      <c r="C1273" s="2" t="s">
        <v>14</v>
      </c>
      <c r="D1273" s="2" t="s">
        <v>31</v>
      </c>
      <c r="E1273" s="2" t="s">
        <v>137</v>
      </c>
      <c r="F1273" s="2"/>
      <c r="G1273" s="14">
        <f>G1274</f>
        <v>10256.299999999999</v>
      </c>
      <c r="H1273" s="14">
        <f>H1274</f>
        <v>10256.299999999999</v>
      </c>
    </row>
    <row r="1274" spans="1:8" x14ac:dyDescent="0.25">
      <c r="A1274" s="69" t="s">
        <v>138</v>
      </c>
      <c r="B1274" s="2"/>
      <c r="C1274" s="2" t="s">
        <v>14</v>
      </c>
      <c r="D1274" s="2" t="s">
        <v>31</v>
      </c>
      <c r="E1274" s="2" t="s">
        <v>139</v>
      </c>
      <c r="F1274" s="2"/>
      <c r="G1274" s="14">
        <f t="shared" si="245"/>
        <v>10256.299999999999</v>
      </c>
      <c r="H1274" s="14">
        <f t="shared" si="245"/>
        <v>10256.299999999999</v>
      </c>
    </row>
    <row r="1275" spans="1:8" ht="31.5" x14ac:dyDescent="0.25">
      <c r="A1275" s="69" t="s">
        <v>118</v>
      </c>
      <c r="B1275" s="2"/>
      <c r="C1275" s="2" t="s">
        <v>14</v>
      </c>
      <c r="D1275" s="2" t="s">
        <v>31</v>
      </c>
      <c r="E1275" s="2" t="s">
        <v>139</v>
      </c>
      <c r="F1275" s="2" t="s">
        <v>119</v>
      </c>
      <c r="G1275" s="14">
        <v>10256.299999999999</v>
      </c>
      <c r="H1275" s="14">
        <v>10256.299999999999</v>
      </c>
    </row>
    <row r="1276" spans="1:8" ht="31.5" x14ac:dyDescent="0.25">
      <c r="A1276" s="69" t="s">
        <v>153</v>
      </c>
      <c r="B1276" s="4"/>
      <c r="C1276" s="2" t="s">
        <v>14</v>
      </c>
      <c r="D1276" s="2" t="s">
        <v>31</v>
      </c>
      <c r="E1276" s="2" t="s">
        <v>154</v>
      </c>
      <c r="F1276" s="2"/>
      <c r="G1276" s="14">
        <f>SUM(G1277)+G1284+G1296</f>
        <v>6224.4</v>
      </c>
      <c r="H1276" s="14">
        <f>SUM(H1277)+H1284+H1296</f>
        <v>5911.5</v>
      </c>
    </row>
    <row r="1277" spans="1:8" x14ac:dyDescent="0.25">
      <c r="A1277" s="69" t="s">
        <v>32</v>
      </c>
      <c r="B1277" s="4"/>
      <c r="C1277" s="2" t="s">
        <v>14</v>
      </c>
      <c r="D1277" s="2" t="s">
        <v>31</v>
      </c>
      <c r="E1277" s="2" t="s">
        <v>404</v>
      </c>
      <c r="F1277" s="2"/>
      <c r="G1277" s="14">
        <f>SUM(G1278)+G1280</f>
        <v>2684.7999999999997</v>
      </c>
      <c r="H1277" s="14">
        <f>SUM(H1278)+H1280</f>
        <v>2376.6999999999998</v>
      </c>
    </row>
    <row r="1278" spans="1:8" x14ac:dyDescent="0.25">
      <c r="A1278" s="69" t="s">
        <v>125</v>
      </c>
      <c r="B1278" s="3"/>
      <c r="C1278" s="2" t="s">
        <v>14</v>
      </c>
      <c r="D1278" s="2" t="s">
        <v>31</v>
      </c>
      <c r="E1278" s="2" t="s">
        <v>405</v>
      </c>
      <c r="F1278" s="2"/>
      <c r="G1278" s="14">
        <f>G1279</f>
        <v>403.6</v>
      </c>
      <c r="H1278" s="14">
        <f>H1279</f>
        <v>403.6</v>
      </c>
    </row>
    <row r="1279" spans="1:8" ht="31.5" x14ac:dyDescent="0.25">
      <c r="A1279" s="69" t="s">
        <v>49</v>
      </c>
      <c r="B1279" s="3"/>
      <c r="C1279" s="2" t="s">
        <v>14</v>
      </c>
      <c r="D1279" s="2" t="s">
        <v>31</v>
      </c>
      <c r="E1279" s="2" t="s">
        <v>405</v>
      </c>
      <c r="F1279" s="2" t="s">
        <v>88</v>
      </c>
      <c r="G1279" s="14">
        <v>403.6</v>
      </c>
      <c r="H1279" s="14">
        <v>403.6</v>
      </c>
    </row>
    <row r="1280" spans="1:8" x14ac:dyDescent="0.25">
      <c r="A1280" s="69" t="s">
        <v>133</v>
      </c>
      <c r="B1280" s="4"/>
      <c r="C1280" s="2" t="s">
        <v>14</v>
      </c>
      <c r="D1280" s="2" t="s">
        <v>31</v>
      </c>
      <c r="E1280" s="2" t="s">
        <v>406</v>
      </c>
      <c r="F1280" s="2"/>
      <c r="G1280" s="14">
        <f>SUM(G1281)</f>
        <v>2281.1999999999998</v>
      </c>
      <c r="H1280" s="14">
        <f>SUM(H1281)</f>
        <v>1973.1</v>
      </c>
    </row>
    <row r="1281" spans="1:8" ht="31.5" x14ac:dyDescent="0.25">
      <c r="A1281" s="69" t="s">
        <v>49</v>
      </c>
      <c r="B1281" s="4"/>
      <c r="C1281" s="2" t="s">
        <v>14</v>
      </c>
      <c r="D1281" s="2" t="s">
        <v>31</v>
      </c>
      <c r="E1281" s="2" t="s">
        <v>406</v>
      </c>
      <c r="F1281" s="2" t="s">
        <v>88</v>
      </c>
      <c r="G1281" s="14">
        <v>2281.1999999999998</v>
      </c>
      <c r="H1281" s="14">
        <v>1973.1</v>
      </c>
    </row>
    <row r="1282" spans="1:8" hidden="1" x14ac:dyDescent="0.25">
      <c r="A1282" s="69" t="s">
        <v>503</v>
      </c>
      <c r="B1282" s="3"/>
      <c r="C1282" s="2" t="s">
        <v>14</v>
      </c>
      <c r="D1282" s="2" t="s">
        <v>31</v>
      </c>
      <c r="E1282" s="2" t="s">
        <v>407</v>
      </c>
      <c r="F1282" s="2"/>
      <c r="G1282" s="14">
        <f>G1283</f>
        <v>0</v>
      </c>
      <c r="H1282" s="14">
        <f>H1283</f>
        <v>0</v>
      </c>
    </row>
    <row r="1283" spans="1:8" ht="31.5" hidden="1" x14ac:dyDescent="0.25">
      <c r="A1283" s="69" t="s">
        <v>49</v>
      </c>
      <c r="B1283" s="3"/>
      <c r="C1283" s="2" t="s">
        <v>14</v>
      </c>
      <c r="D1283" s="2" t="s">
        <v>31</v>
      </c>
      <c r="E1283" s="2" t="s">
        <v>407</v>
      </c>
      <c r="F1283" s="2" t="s">
        <v>88</v>
      </c>
      <c r="G1283" s="14"/>
      <c r="H1283" s="14"/>
    </row>
    <row r="1284" spans="1:8" x14ac:dyDescent="0.25">
      <c r="A1284" s="69" t="s">
        <v>148</v>
      </c>
      <c r="B1284" s="4"/>
      <c r="C1284" s="2" t="s">
        <v>14</v>
      </c>
      <c r="D1284" s="2" t="s">
        <v>31</v>
      </c>
      <c r="E1284" s="2" t="s">
        <v>155</v>
      </c>
      <c r="F1284" s="2"/>
      <c r="G1284" s="14">
        <f>G1285+G1288+G1291</f>
        <v>3539.6</v>
      </c>
      <c r="H1284" s="14">
        <f>H1285+H1288+H1291</f>
        <v>3534.8</v>
      </c>
    </row>
    <row r="1285" spans="1:8" x14ac:dyDescent="0.25">
      <c r="A1285" s="69" t="s">
        <v>408</v>
      </c>
      <c r="B1285" s="4"/>
      <c r="C1285" s="2" t="s">
        <v>14</v>
      </c>
      <c r="D1285" s="2" t="s">
        <v>31</v>
      </c>
      <c r="E1285" s="2" t="s">
        <v>409</v>
      </c>
      <c r="F1285" s="2"/>
      <c r="G1285" s="14">
        <f>G1286</f>
        <v>770.7</v>
      </c>
      <c r="H1285" s="14">
        <f>H1286</f>
        <v>765.9</v>
      </c>
    </row>
    <row r="1286" spans="1:8" x14ac:dyDescent="0.25">
      <c r="A1286" s="69" t="s">
        <v>125</v>
      </c>
      <c r="B1286" s="4"/>
      <c r="C1286" s="2" t="s">
        <v>14</v>
      </c>
      <c r="D1286" s="2" t="s">
        <v>31</v>
      </c>
      <c r="E1286" s="2" t="s">
        <v>426</v>
      </c>
      <c r="F1286" s="2"/>
      <c r="G1286" s="14">
        <f t="shared" ref="G1286:H1286" si="246">G1287</f>
        <v>770.7</v>
      </c>
      <c r="H1286" s="14">
        <f t="shared" si="246"/>
        <v>765.9</v>
      </c>
    </row>
    <row r="1287" spans="1:8" ht="27" customHeight="1" x14ac:dyDescent="0.25">
      <c r="A1287" s="69" t="s">
        <v>118</v>
      </c>
      <c r="B1287" s="4"/>
      <c r="C1287" s="2" t="s">
        <v>14</v>
      </c>
      <c r="D1287" s="2" t="s">
        <v>31</v>
      </c>
      <c r="E1287" s="2" t="s">
        <v>426</v>
      </c>
      <c r="F1287" s="2" t="s">
        <v>119</v>
      </c>
      <c r="G1287" s="14">
        <v>770.7</v>
      </c>
      <c r="H1287" s="14">
        <v>765.9</v>
      </c>
    </row>
    <row r="1288" spans="1:8" ht="31.5" x14ac:dyDescent="0.25">
      <c r="A1288" s="69" t="s">
        <v>257</v>
      </c>
      <c r="B1288" s="4"/>
      <c r="C1288" s="2" t="s">
        <v>14</v>
      </c>
      <c r="D1288" s="2" t="s">
        <v>31</v>
      </c>
      <c r="E1288" s="2" t="s">
        <v>427</v>
      </c>
      <c r="F1288" s="2"/>
      <c r="G1288" s="14">
        <f t="shared" ref="G1288:H1289" si="247">G1289</f>
        <v>1607</v>
      </c>
      <c r="H1288" s="14">
        <f t="shared" si="247"/>
        <v>1607</v>
      </c>
    </row>
    <row r="1289" spans="1:8" x14ac:dyDescent="0.25">
      <c r="A1289" s="69" t="s">
        <v>125</v>
      </c>
      <c r="B1289" s="4"/>
      <c r="C1289" s="2" t="s">
        <v>14</v>
      </c>
      <c r="D1289" s="2" t="s">
        <v>31</v>
      </c>
      <c r="E1289" s="2" t="s">
        <v>429</v>
      </c>
      <c r="F1289" s="2"/>
      <c r="G1289" s="14">
        <f t="shared" si="247"/>
        <v>1607</v>
      </c>
      <c r="H1289" s="14">
        <f t="shared" si="247"/>
        <v>1607</v>
      </c>
    </row>
    <row r="1290" spans="1:8" ht="31.5" x14ac:dyDescent="0.25">
      <c r="A1290" s="69" t="s">
        <v>118</v>
      </c>
      <c r="B1290" s="4"/>
      <c r="C1290" s="2" t="s">
        <v>14</v>
      </c>
      <c r="D1290" s="2" t="s">
        <v>31</v>
      </c>
      <c r="E1290" s="2" t="s">
        <v>429</v>
      </c>
      <c r="F1290" s="2" t="s">
        <v>119</v>
      </c>
      <c r="G1290" s="14">
        <v>1607</v>
      </c>
      <c r="H1290" s="14">
        <v>1607</v>
      </c>
    </row>
    <row r="1291" spans="1:8" ht="14.25" customHeight="1" x14ac:dyDescent="0.25">
      <c r="A1291" s="69" t="s">
        <v>327</v>
      </c>
      <c r="B1291" s="4"/>
      <c r="C1291" s="2" t="s">
        <v>14</v>
      </c>
      <c r="D1291" s="2" t="s">
        <v>31</v>
      </c>
      <c r="E1291" s="2" t="s">
        <v>411</v>
      </c>
      <c r="F1291" s="2"/>
      <c r="G1291" s="14">
        <f>G1292+G1294</f>
        <v>1161.9000000000001</v>
      </c>
      <c r="H1291" s="14">
        <f>H1292+H1294</f>
        <v>1161.9000000000001</v>
      </c>
    </row>
    <row r="1292" spans="1:8" x14ac:dyDescent="0.25">
      <c r="A1292" s="69" t="s">
        <v>125</v>
      </c>
      <c r="B1292" s="4"/>
      <c r="C1292" s="2" t="s">
        <v>14</v>
      </c>
      <c r="D1292" s="2" t="s">
        <v>31</v>
      </c>
      <c r="E1292" s="2" t="s">
        <v>462</v>
      </c>
      <c r="F1292" s="2"/>
      <c r="G1292" s="14">
        <f>G1293</f>
        <v>1161.9000000000001</v>
      </c>
      <c r="H1292" s="14">
        <f>H1293</f>
        <v>1161.9000000000001</v>
      </c>
    </row>
    <row r="1293" spans="1:8" ht="31.5" x14ac:dyDescent="0.25">
      <c r="A1293" s="69" t="s">
        <v>118</v>
      </c>
      <c r="B1293" s="4"/>
      <c r="C1293" s="2" t="s">
        <v>14</v>
      </c>
      <c r="D1293" s="2" t="s">
        <v>31</v>
      </c>
      <c r="E1293" s="2" t="s">
        <v>462</v>
      </c>
      <c r="F1293" s="2" t="s">
        <v>119</v>
      </c>
      <c r="G1293" s="14">
        <v>1161.9000000000001</v>
      </c>
      <c r="H1293" s="14">
        <v>1161.9000000000001</v>
      </c>
    </row>
    <row r="1294" spans="1:8" hidden="1" x14ac:dyDescent="0.25">
      <c r="A1294" s="69" t="s">
        <v>138</v>
      </c>
      <c r="B1294" s="4"/>
      <c r="C1294" s="2" t="s">
        <v>14</v>
      </c>
      <c r="D1294" s="2" t="s">
        <v>31</v>
      </c>
      <c r="E1294" s="2" t="s">
        <v>598</v>
      </c>
      <c r="F1294" s="2"/>
      <c r="G1294" s="14">
        <f>G1295</f>
        <v>0</v>
      </c>
      <c r="H1294" s="14">
        <f>H1295</f>
        <v>0</v>
      </c>
    </row>
    <row r="1295" spans="1:8" ht="31.5" hidden="1" x14ac:dyDescent="0.25">
      <c r="A1295" s="69" t="s">
        <v>118</v>
      </c>
      <c r="B1295" s="4"/>
      <c r="C1295" s="2" t="s">
        <v>14</v>
      </c>
      <c r="D1295" s="2" t="s">
        <v>31</v>
      </c>
      <c r="E1295" s="2" t="s">
        <v>598</v>
      </c>
      <c r="F1295" s="2" t="s">
        <v>119</v>
      </c>
      <c r="G1295" s="14"/>
      <c r="H1295" s="14"/>
    </row>
    <row r="1296" spans="1:8" hidden="1" x14ac:dyDescent="0.25">
      <c r="A1296" s="69" t="s">
        <v>880</v>
      </c>
      <c r="B1296" s="4"/>
      <c r="C1296" s="2" t="s">
        <v>14</v>
      </c>
      <c r="D1296" s="2" t="s">
        <v>31</v>
      </c>
      <c r="E1296" s="2" t="s">
        <v>708</v>
      </c>
      <c r="F1296" s="2"/>
      <c r="G1296" s="14"/>
      <c r="H1296" s="14">
        <f>SUM(H1297)</f>
        <v>0</v>
      </c>
    </row>
    <row r="1297" spans="1:8" ht="31.5" hidden="1" x14ac:dyDescent="0.25">
      <c r="A1297" s="69" t="s">
        <v>851</v>
      </c>
      <c r="B1297" s="4"/>
      <c r="C1297" s="2" t="s">
        <v>14</v>
      </c>
      <c r="D1297" s="2" t="s">
        <v>31</v>
      </c>
      <c r="E1297" s="2" t="s">
        <v>850</v>
      </c>
      <c r="F1297" s="2"/>
      <c r="G1297" s="14"/>
      <c r="H1297" s="14">
        <f>SUM(H1298)</f>
        <v>0</v>
      </c>
    </row>
    <row r="1298" spans="1:8" ht="31.5" hidden="1" x14ac:dyDescent="0.25">
      <c r="A1298" s="69" t="s">
        <v>49</v>
      </c>
      <c r="B1298" s="4"/>
      <c r="C1298" s="2" t="s">
        <v>14</v>
      </c>
      <c r="D1298" s="2" t="s">
        <v>31</v>
      </c>
      <c r="E1298" s="2" t="s">
        <v>850</v>
      </c>
      <c r="F1298" s="2" t="s">
        <v>88</v>
      </c>
      <c r="G1298" s="14"/>
      <c r="H1298" s="14">
        <v>0</v>
      </c>
    </row>
    <row r="1299" spans="1:8" ht="31.5" hidden="1" x14ac:dyDescent="0.25">
      <c r="A1299" s="69" t="s">
        <v>486</v>
      </c>
      <c r="B1299" s="28"/>
      <c r="C1299" s="100" t="s">
        <v>14</v>
      </c>
      <c r="D1299" s="100" t="s">
        <v>31</v>
      </c>
      <c r="E1299" s="19" t="s">
        <v>15</v>
      </c>
      <c r="F1299" s="19"/>
      <c r="G1299" s="62">
        <f t="shared" ref="G1299:H1302" si="248">G1300</f>
        <v>0</v>
      </c>
      <c r="H1299" s="62">
        <f t="shared" si="248"/>
        <v>0</v>
      </c>
    </row>
    <row r="1300" spans="1:8" hidden="1" x14ac:dyDescent="0.25">
      <c r="A1300" s="69" t="s">
        <v>81</v>
      </c>
      <c r="B1300" s="28"/>
      <c r="C1300" s="100" t="s">
        <v>14</v>
      </c>
      <c r="D1300" s="100" t="s">
        <v>31</v>
      </c>
      <c r="E1300" s="19" t="s">
        <v>65</v>
      </c>
      <c r="F1300" s="19"/>
      <c r="G1300" s="62">
        <f t="shared" si="248"/>
        <v>0</v>
      </c>
      <c r="H1300" s="62">
        <f t="shared" si="248"/>
        <v>0</v>
      </c>
    </row>
    <row r="1301" spans="1:8" hidden="1" x14ac:dyDescent="0.25">
      <c r="A1301" s="69" t="s">
        <v>32</v>
      </c>
      <c r="B1301" s="28"/>
      <c r="C1301" s="100" t="s">
        <v>14</v>
      </c>
      <c r="D1301" s="100" t="s">
        <v>31</v>
      </c>
      <c r="E1301" s="19" t="s">
        <v>413</v>
      </c>
      <c r="F1301" s="19"/>
      <c r="G1301" s="62">
        <f t="shared" si="248"/>
        <v>0</v>
      </c>
      <c r="H1301" s="62">
        <f t="shared" si="248"/>
        <v>0</v>
      </c>
    </row>
    <row r="1302" spans="1:8" hidden="1" x14ac:dyDescent="0.25">
      <c r="A1302" s="69" t="s">
        <v>34</v>
      </c>
      <c r="B1302" s="28"/>
      <c r="C1302" s="100" t="s">
        <v>14</v>
      </c>
      <c r="D1302" s="100" t="s">
        <v>31</v>
      </c>
      <c r="E1302" s="19" t="s">
        <v>414</v>
      </c>
      <c r="F1302" s="19"/>
      <c r="G1302" s="62">
        <f t="shared" si="248"/>
        <v>0</v>
      </c>
      <c r="H1302" s="62">
        <f t="shared" si="248"/>
        <v>0</v>
      </c>
    </row>
    <row r="1303" spans="1:8" ht="31.5" hidden="1" x14ac:dyDescent="0.25">
      <c r="A1303" s="69" t="s">
        <v>118</v>
      </c>
      <c r="B1303" s="28"/>
      <c r="C1303" s="100" t="s">
        <v>14</v>
      </c>
      <c r="D1303" s="100" t="s">
        <v>31</v>
      </c>
      <c r="E1303" s="19" t="s">
        <v>414</v>
      </c>
      <c r="F1303" s="19">
        <v>600</v>
      </c>
      <c r="G1303" s="62"/>
      <c r="H1303" s="62"/>
    </row>
    <row r="1304" spans="1:8" x14ac:dyDescent="0.25">
      <c r="A1304" s="69" t="s">
        <v>140</v>
      </c>
      <c r="B1304" s="4"/>
      <c r="C1304" s="2" t="s">
        <v>14</v>
      </c>
      <c r="D1304" s="2" t="s">
        <v>12</v>
      </c>
      <c r="E1304" s="2"/>
      <c r="F1304" s="4"/>
      <c r="G1304" s="14">
        <f>G1308+G1305</f>
        <v>35566.9</v>
      </c>
      <c r="H1304" s="14">
        <f t="shared" ref="H1304" si="249">H1308+H1305</f>
        <v>35480.1</v>
      </c>
    </row>
    <row r="1305" spans="1:8" ht="31.5" x14ac:dyDescent="0.25">
      <c r="A1305" s="99" t="s">
        <v>618</v>
      </c>
      <c r="B1305" s="4"/>
      <c r="C1305" s="2" t="s">
        <v>14</v>
      </c>
      <c r="D1305" s="2" t="s">
        <v>12</v>
      </c>
      <c r="E1305" s="2" t="s">
        <v>225</v>
      </c>
      <c r="F1305" s="4"/>
      <c r="G1305" s="14">
        <f>SUM(G1306)</f>
        <v>82</v>
      </c>
      <c r="H1305" s="14">
        <f t="shared" ref="H1305" si="250">SUM(H1306)</f>
        <v>82</v>
      </c>
    </row>
    <row r="1306" spans="1:8" ht="31.5" x14ac:dyDescent="0.25">
      <c r="A1306" s="99" t="s">
        <v>95</v>
      </c>
      <c r="B1306" s="4"/>
      <c r="C1306" s="2" t="s">
        <v>14</v>
      </c>
      <c r="D1306" s="2" t="s">
        <v>12</v>
      </c>
      <c r="E1306" s="2" t="s">
        <v>681</v>
      </c>
      <c r="F1306" s="4"/>
      <c r="G1306" s="14">
        <f>SUM(G1307)</f>
        <v>82</v>
      </c>
      <c r="H1306" s="14">
        <f t="shared" ref="H1306" si="251">SUM(H1307)</f>
        <v>82</v>
      </c>
    </row>
    <row r="1307" spans="1:8" ht="31.5" x14ac:dyDescent="0.25">
      <c r="A1307" s="1" t="s">
        <v>49</v>
      </c>
      <c r="B1307" s="4"/>
      <c r="C1307" s="2" t="s">
        <v>14</v>
      </c>
      <c r="D1307" s="2" t="s">
        <v>12</v>
      </c>
      <c r="E1307" s="2" t="s">
        <v>681</v>
      </c>
      <c r="F1307" s="2" t="s">
        <v>88</v>
      </c>
      <c r="G1307" s="14">
        <v>82</v>
      </c>
      <c r="H1307" s="14">
        <v>82</v>
      </c>
    </row>
    <row r="1308" spans="1:8" x14ac:dyDescent="0.25">
      <c r="A1308" s="69" t="s">
        <v>646</v>
      </c>
      <c r="B1308" s="4"/>
      <c r="C1308" s="2" t="s">
        <v>14</v>
      </c>
      <c r="D1308" s="2" t="s">
        <v>12</v>
      </c>
      <c r="E1308" s="2" t="s">
        <v>112</v>
      </c>
      <c r="F1308" s="4"/>
      <c r="G1308" s="14">
        <f>G1309+G1317+G1333+G1344</f>
        <v>35484.9</v>
      </c>
      <c r="H1308" s="14">
        <f>H1309+H1317+H1333+H1344</f>
        <v>35398.1</v>
      </c>
    </row>
    <row r="1309" spans="1:8" ht="31.5" hidden="1" x14ac:dyDescent="0.25">
      <c r="A1309" s="69" t="s">
        <v>146</v>
      </c>
      <c r="B1309" s="4"/>
      <c r="C1309" s="2" t="s">
        <v>14</v>
      </c>
      <c r="D1309" s="2" t="s">
        <v>12</v>
      </c>
      <c r="E1309" s="2" t="s">
        <v>147</v>
      </c>
      <c r="F1309" s="4"/>
      <c r="G1309" s="14">
        <f>G1313+G1310</f>
        <v>0</v>
      </c>
      <c r="H1309" s="14">
        <f>H1313+H1310</f>
        <v>0</v>
      </c>
    </row>
    <row r="1310" spans="1:8" hidden="1" x14ac:dyDescent="0.25">
      <c r="A1310" s="69" t="s">
        <v>32</v>
      </c>
      <c r="B1310" s="4"/>
      <c r="C1310" s="2" t="s">
        <v>14</v>
      </c>
      <c r="D1310" s="2" t="s">
        <v>12</v>
      </c>
      <c r="E1310" s="2" t="s">
        <v>400</v>
      </c>
      <c r="F1310" s="4"/>
      <c r="G1310" s="14">
        <f t="shared" ref="G1310:H1311" si="252">G1311</f>
        <v>0</v>
      </c>
      <c r="H1310" s="14">
        <f t="shared" si="252"/>
        <v>0</v>
      </c>
    </row>
    <row r="1311" spans="1:8" hidden="1" x14ac:dyDescent="0.25">
      <c r="A1311" s="69" t="s">
        <v>125</v>
      </c>
      <c r="B1311" s="4"/>
      <c r="C1311" s="2" t="s">
        <v>14</v>
      </c>
      <c r="D1311" s="2" t="s">
        <v>12</v>
      </c>
      <c r="E1311" s="2" t="s">
        <v>401</v>
      </c>
      <c r="F1311" s="4"/>
      <c r="G1311" s="14">
        <f t="shared" si="252"/>
        <v>0</v>
      </c>
      <c r="H1311" s="14">
        <f t="shared" si="252"/>
        <v>0</v>
      </c>
    </row>
    <row r="1312" spans="1:8" ht="31.5" hidden="1" x14ac:dyDescent="0.25">
      <c r="A1312" s="69" t="s">
        <v>49</v>
      </c>
      <c r="B1312" s="4"/>
      <c r="C1312" s="2" t="s">
        <v>14</v>
      </c>
      <c r="D1312" s="2" t="s">
        <v>12</v>
      </c>
      <c r="E1312" s="2" t="s">
        <v>401</v>
      </c>
      <c r="F1312" s="2" t="s">
        <v>88</v>
      </c>
      <c r="G1312" s="14"/>
      <c r="H1312" s="14"/>
    </row>
    <row r="1313" spans="1:8" hidden="1" x14ac:dyDescent="0.25">
      <c r="A1313" s="69" t="s">
        <v>148</v>
      </c>
      <c r="B1313" s="4"/>
      <c r="C1313" s="2" t="s">
        <v>14</v>
      </c>
      <c r="D1313" s="2" t="s">
        <v>12</v>
      </c>
      <c r="E1313" s="2" t="s">
        <v>149</v>
      </c>
      <c r="F1313" s="2"/>
      <c r="G1313" s="14">
        <f t="shared" ref="G1313:H1315" si="253">G1314</f>
        <v>0</v>
      </c>
      <c r="H1313" s="14">
        <f t="shared" si="253"/>
        <v>0</v>
      </c>
    </row>
    <row r="1314" spans="1:8" hidden="1" x14ac:dyDescent="0.25">
      <c r="A1314" s="69" t="s">
        <v>138</v>
      </c>
      <c r="B1314" s="4"/>
      <c r="C1314" s="2" t="s">
        <v>14</v>
      </c>
      <c r="D1314" s="2" t="s">
        <v>12</v>
      </c>
      <c r="E1314" s="2" t="s">
        <v>398</v>
      </c>
      <c r="F1314" s="2"/>
      <c r="G1314" s="14">
        <f t="shared" si="253"/>
        <v>0</v>
      </c>
      <c r="H1314" s="14">
        <f t="shared" si="253"/>
        <v>0</v>
      </c>
    </row>
    <row r="1315" spans="1:8" hidden="1" x14ac:dyDescent="0.25">
      <c r="A1315" s="69" t="s">
        <v>327</v>
      </c>
      <c r="B1315" s="4"/>
      <c r="C1315" s="2" t="s">
        <v>14</v>
      </c>
      <c r="D1315" s="2" t="s">
        <v>12</v>
      </c>
      <c r="E1315" s="2" t="s">
        <v>399</v>
      </c>
      <c r="F1315" s="2"/>
      <c r="G1315" s="14">
        <f t="shared" si="253"/>
        <v>0</v>
      </c>
      <c r="H1315" s="14">
        <f t="shared" si="253"/>
        <v>0</v>
      </c>
    </row>
    <row r="1316" spans="1:8" ht="31.5" hidden="1" x14ac:dyDescent="0.25">
      <c r="A1316" s="69" t="s">
        <v>69</v>
      </c>
      <c r="B1316" s="4"/>
      <c r="C1316" s="2" t="s">
        <v>14</v>
      </c>
      <c r="D1316" s="2" t="s">
        <v>12</v>
      </c>
      <c r="E1316" s="2" t="s">
        <v>399</v>
      </c>
      <c r="F1316" s="2" t="s">
        <v>119</v>
      </c>
      <c r="G1316" s="14"/>
      <c r="H1316" s="14"/>
    </row>
    <row r="1317" spans="1:8" x14ac:dyDescent="0.25">
      <c r="A1317" s="69" t="s">
        <v>151</v>
      </c>
      <c r="B1317" s="4"/>
      <c r="C1317" s="2" t="s">
        <v>14</v>
      </c>
      <c r="D1317" s="2" t="s">
        <v>12</v>
      </c>
      <c r="E1317" s="2" t="s">
        <v>152</v>
      </c>
      <c r="F1317" s="2"/>
      <c r="G1317" s="14">
        <f>G1318+G1322</f>
        <v>2619.4</v>
      </c>
      <c r="H1317" s="14">
        <f>H1318+H1322</f>
        <v>2618.6</v>
      </c>
    </row>
    <row r="1318" spans="1:8" x14ac:dyDescent="0.25">
      <c r="A1318" s="69" t="s">
        <v>32</v>
      </c>
      <c r="B1318" s="4"/>
      <c r="C1318" s="2" t="s">
        <v>14</v>
      </c>
      <c r="D1318" s="2" t="s">
        <v>12</v>
      </c>
      <c r="E1318" s="2" t="s">
        <v>402</v>
      </c>
      <c r="F1318" s="2"/>
      <c r="G1318" s="14">
        <f>G1319</f>
        <v>880.5</v>
      </c>
      <c r="H1318" s="14">
        <f>H1319</f>
        <v>879.8</v>
      </c>
    </row>
    <row r="1319" spans="1:8" s="77" customFormat="1" ht="14.25" customHeight="1" x14ac:dyDescent="0.25">
      <c r="A1319" s="69" t="s">
        <v>150</v>
      </c>
      <c r="B1319" s="4"/>
      <c r="C1319" s="2" t="s">
        <v>14</v>
      </c>
      <c r="D1319" s="2" t="s">
        <v>12</v>
      </c>
      <c r="E1319" s="2" t="s">
        <v>403</v>
      </c>
      <c r="F1319" s="2"/>
      <c r="G1319" s="14">
        <f>G1320+G1321</f>
        <v>880.5</v>
      </c>
      <c r="H1319" s="14">
        <f>H1320+H1321</f>
        <v>879.8</v>
      </c>
    </row>
    <row r="1320" spans="1:8" ht="18.75" hidden="1" customHeight="1" x14ac:dyDescent="0.25">
      <c r="A1320" s="69" t="s">
        <v>129</v>
      </c>
      <c r="B1320" s="4"/>
      <c r="C1320" s="2" t="s">
        <v>14</v>
      </c>
      <c r="D1320" s="2" t="s">
        <v>12</v>
      </c>
      <c r="E1320" s="2" t="s">
        <v>403</v>
      </c>
      <c r="F1320" s="2" t="s">
        <v>86</v>
      </c>
      <c r="G1320" s="14"/>
      <c r="H1320" s="14"/>
    </row>
    <row r="1321" spans="1:8" ht="30.75" customHeight="1" x14ac:dyDescent="0.25">
      <c r="A1321" s="69" t="s">
        <v>49</v>
      </c>
      <c r="B1321" s="4"/>
      <c r="C1321" s="2" t="s">
        <v>14</v>
      </c>
      <c r="D1321" s="2" t="s">
        <v>12</v>
      </c>
      <c r="E1321" s="2" t="s">
        <v>403</v>
      </c>
      <c r="F1321" s="2" t="s">
        <v>88</v>
      </c>
      <c r="G1321" s="14">
        <v>880.5</v>
      </c>
      <c r="H1321" s="14">
        <v>879.8</v>
      </c>
    </row>
    <row r="1322" spans="1:8" x14ac:dyDescent="0.25">
      <c r="A1322" s="69" t="s">
        <v>148</v>
      </c>
      <c r="B1322" s="2"/>
      <c r="C1322" s="2" t="s">
        <v>14</v>
      </c>
      <c r="D1322" s="2" t="s">
        <v>12</v>
      </c>
      <c r="E1322" s="2" t="s">
        <v>519</v>
      </c>
      <c r="F1322" s="4"/>
      <c r="G1322" s="14">
        <f>SUM(G1323+G1328)</f>
        <v>1738.9</v>
      </c>
      <c r="H1322" s="14">
        <f t="shared" ref="H1322" si="254">SUM(H1323+H1328)</f>
        <v>1738.8</v>
      </c>
    </row>
    <row r="1323" spans="1:8" ht="31.5" x14ac:dyDescent="0.25">
      <c r="A1323" s="69" t="s">
        <v>257</v>
      </c>
      <c r="B1323" s="3"/>
      <c r="C1323" s="2" t="s">
        <v>14</v>
      </c>
      <c r="D1323" s="2" t="s">
        <v>12</v>
      </c>
      <c r="E1323" s="2" t="s">
        <v>935</v>
      </c>
      <c r="F1323" s="4"/>
      <c r="G1323" s="14">
        <f>SUM(G1324+G1326)</f>
        <v>526.5</v>
      </c>
      <c r="H1323" s="14">
        <f t="shared" ref="H1323" si="255">SUM(H1324+H1326)</f>
        <v>526.5</v>
      </c>
    </row>
    <row r="1324" spans="1:8" x14ac:dyDescent="0.25">
      <c r="A1324" s="69" t="s">
        <v>125</v>
      </c>
      <c r="B1324" s="3"/>
      <c r="C1324" s="2" t="s">
        <v>14</v>
      </c>
      <c r="D1324" s="2" t="s">
        <v>12</v>
      </c>
      <c r="E1324" s="2" t="s">
        <v>936</v>
      </c>
      <c r="F1324" s="4"/>
      <c r="G1324" s="14">
        <f>SUM(G1325)</f>
        <v>363.9</v>
      </c>
      <c r="H1324" s="14">
        <f t="shared" ref="H1324" si="256">SUM(H1325)</f>
        <v>363.9</v>
      </c>
    </row>
    <row r="1325" spans="1:8" ht="31.5" x14ac:dyDescent="0.25">
      <c r="A1325" s="69" t="s">
        <v>118</v>
      </c>
      <c r="B1325" s="3"/>
      <c r="C1325" s="2" t="s">
        <v>14</v>
      </c>
      <c r="D1325" s="2" t="s">
        <v>12</v>
      </c>
      <c r="E1325" s="2" t="s">
        <v>936</v>
      </c>
      <c r="F1325" s="2" t="s">
        <v>119</v>
      </c>
      <c r="G1325" s="14">
        <v>363.9</v>
      </c>
      <c r="H1325" s="14">
        <v>363.9</v>
      </c>
    </row>
    <row r="1326" spans="1:8" x14ac:dyDescent="0.25">
      <c r="A1326" s="69" t="s">
        <v>590</v>
      </c>
      <c r="B1326" s="3"/>
      <c r="C1326" s="2" t="s">
        <v>14</v>
      </c>
      <c r="D1326" s="2" t="s">
        <v>12</v>
      </c>
      <c r="E1326" s="2" t="s">
        <v>938</v>
      </c>
      <c r="F1326" s="2"/>
      <c r="G1326" s="14">
        <f>SUM(G1327)</f>
        <v>162.6</v>
      </c>
      <c r="H1326" s="14">
        <f t="shared" ref="H1326" si="257">SUM(H1327)</f>
        <v>162.6</v>
      </c>
    </row>
    <row r="1327" spans="1:8" ht="31.5" x14ac:dyDescent="0.25">
      <c r="A1327" s="69" t="s">
        <v>118</v>
      </c>
      <c r="B1327" s="3"/>
      <c r="C1327" s="2" t="s">
        <v>14</v>
      </c>
      <c r="D1327" s="2" t="s">
        <v>12</v>
      </c>
      <c r="E1327" s="2" t="s">
        <v>938</v>
      </c>
      <c r="F1327" s="2" t="s">
        <v>119</v>
      </c>
      <c r="G1327" s="14">
        <v>162.6</v>
      </c>
      <c r="H1327" s="14">
        <v>162.6</v>
      </c>
    </row>
    <row r="1328" spans="1:8" x14ac:dyDescent="0.25">
      <c r="A1328" s="69" t="s">
        <v>327</v>
      </c>
      <c r="B1328" s="3"/>
      <c r="C1328" s="2" t="s">
        <v>14</v>
      </c>
      <c r="D1328" s="2" t="s">
        <v>12</v>
      </c>
      <c r="E1328" s="2" t="s">
        <v>937</v>
      </c>
      <c r="F1328" s="2"/>
      <c r="G1328" s="14">
        <f>SUM(G1329)+G1331</f>
        <v>1212.4000000000001</v>
      </c>
      <c r="H1328" s="14">
        <f t="shared" ref="H1328" si="258">SUM(H1329)+H1331</f>
        <v>1212.3</v>
      </c>
    </row>
    <row r="1329" spans="1:8" x14ac:dyDescent="0.25">
      <c r="A1329" s="69" t="s">
        <v>125</v>
      </c>
      <c r="B1329" s="3"/>
      <c r="C1329" s="2" t="s">
        <v>14</v>
      </c>
      <c r="D1329" s="2" t="s">
        <v>12</v>
      </c>
      <c r="E1329" s="2" t="s">
        <v>520</v>
      </c>
      <c r="F1329" s="4"/>
      <c r="G1329" s="14">
        <f t="shared" ref="G1329:H1329" si="259">G1330</f>
        <v>1101.5</v>
      </c>
      <c r="H1329" s="14">
        <f t="shared" si="259"/>
        <v>1101.5</v>
      </c>
    </row>
    <row r="1330" spans="1:8" ht="31.5" x14ac:dyDescent="0.25">
      <c r="A1330" s="69" t="s">
        <v>118</v>
      </c>
      <c r="B1330" s="3"/>
      <c r="C1330" s="2" t="s">
        <v>14</v>
      </c>
      <c r="D1330" s="2" t="s">
        <v>12</v>
      </c>
      <c r="E1330" s="2" t="s">
        <v>520</v>
      </c>
      <c r="F1330" s="2" t="s">
        <v>119</v>
      </c>
      <c r="G1330" s="14">
        <v>1101.5</v>
      </c>
      <c r="H1330" s="14">
        <v>1101.5</v>
      </c>
    </row>
    <row r="1331" spans="1:8" x14ac:dyDescent="0.25">
      <c r="A1331" s="69" t="s">
        <v>590</v>
      </c>
      <c r="B1331" s="3"/>
      <c r="C1331" s="2" t="s">
        <v>14</v>
      </c>
      <c r="D1331" s="2" t="s">
        <v>12</v>
      </c>
      <c r="E1331" s="2" t="s">
        <v>591</v>
      </c>
      <c r="F1331" s="2"/>
      <c r="G1331" s="14">
        <f t="shared" ref="G1331:H1331" si="260">SUM(G1332)</f>
        <v>110.9</v>
      </c>
      <c r="H1331" s="14">
        <f t="shared" si="260"/>
        <v>110.8</v>
      </c>
    </row>
    <row r="1332" spans="1:8" ht="31.5" x14ac:dyDescent="0.25">
      <c r="A1332" s="69" t="s">
        <v>118</v>
      </c>
      <c r="B1332" s="3"/>
      <c r="C1332" s="2" t="s">
        <v>14</v>
      </c>
      <c r="D1332" s="2" t="s">
        <v>12</v>
      </c>
      <c r="E1332" s="2" t="s">
        <v>591</v>
      </c>
      <c r="F1332" s="2" t="s">
        <v>119</v>
      </c>
      <c r="G1332" s="14">
        <v>110.9</v>
      </c>
      <c r="H1332" s="14">
        <v>110.8</v>
      </c>
    </row>
    <row r="1333" spans="1:8" ht="31.5" hidden="1" x14ac:dyDescent="0.25">
      <c r="A1333" s="69" t="s">
        <v>153</v>
      </c>
      <c r="B1333" s="4"/>
      <c r="C1333" s="2" t="s">
        <v>14</v>
      </c>
      <c r="D1333" s="2" t="s">
        <v>12</v>
      </c>
      <c r="E1333" s="2" t="s">
        <v>154</v>
      </c>
      <c r="F1333" s="4"/>
      <c r="G1333" s="14">
        <f>SUM(G1334)</f>
        <v>0</v>
      </c>
      <c r="H1333" s="14">
        <f>SUM(H1334)</f>
        <v>0</v>
      </c>
    </row>
    <row r="1334" spans="1:8" hidden="1" x14ac:dyDescent="0.25">
      <c r="A1334" s="69" t="s">
        <v>148</v>
      </c>
      <c r="B1334" s="4"/>
      <c r="C1334" s="2" t="s">
        <v>14</v>
      </c>
      <c r="D1334" s="2" t="s">
        <v>12</v>
      </c>
      <c r="E1334" s="2" t="s">
        <v>155</v>
      </c>
      <c r="F1334" s="4"/>
      <c r="G1334" s="14">
        <f>SUM(G1335+G1338+G1341)</f>
        <v>0</v>
      </c>
      <c r="H1334" s="14">
        <f>SUM(H1335+H1338+H1341)</f>
        <v>0</v>
      </c>
    </row>
    <row r="1335" spans="1:8" hidden="1" x14ac:dyDescent="0.25">
      <c r="A1335" s="69" t="s">
        <v>408</v>
      </c>
      <c r="B1335" s="4"/>
      <c r="C1335" s="2" t="s">
        <v>14</v>
      </c>
      <c r="D1335" s="2" t="s">
        <v>12</v>
      </c>
      <c r="E1335" s="2" t="s">
        <v>409</v>
      </c>
      <c r="F1335" s="2"/>
      <c r="G1335" s="14">
        <f t="shared" ref="G1335:H1336" si="261">G1336</f>
        <v>0</v>
      </c>
      <c r="H1335" s="14">
        <f t="shared" si="261"/>
        <v>0</v>
      </c>
    </row>
    <row r="1336" spans="1:8" hidden="1" x14ac:dyDescent="0.25">
      <c r="A1336" s="69" t="s">
        <v>116</v>
      </c>
      <c r="B1336" s="4"/>
      <c r="C1336" s="2" t="s">
        <v>14</v>
      </c>
      <c r="D1336" s="2" t="s">
        <v>12</v>
      </c>
      <c r="E1336" s="2" t="s">
        <v>410</v>
      </c>
      <c r="F1336" s="2"/>
      <c r="G1336" s="14">
        <f t="shared" si="261"/>
        <v>0</v>
      </c>
      <c r="H1336" s="14">
        <f t="shared" si="261"/>
        <v>0</v>
      </c>
    </row>
    <row r="1337" spans="1:8" ht="31.5" hidden="1" x14ac:dyDescent="0.25">
      <c r="A1337" s="69" t="s">
        <v>118</v>
      </c>
      <c r="B1337" s="4"/>
      <c r="C1337" s="2" t="s">
        <v>14</v>
      </c>
      <c r="D1337" s="2" t="s">
        <v>12</v>
      </c>
      <c r="E1337" s="2" t="s">
        <v>410</v>
      </c>
      <c r="F1337" s="2" t="s">
        <v>119</v>
      </c>
      <c r="G1337" s="14"/>
      <c r="H1337" s="14"/>
    </row>
    <row r="1338" spans="1:8" ht="31.5" hidden="1" x14ac:dyDescent="0.25">
      <c r="A1338" s="69" t="s">
        <v>257</v>
      </c>
      <c r="B1338" s="4"/>
      <c r="C1338" s="2" t="s">
        <v>14</v>
      </c>
      <c r="D1338" s="2" t="s">
        <v>12</v>
      </c>
      <c r="E1338" s="2" t="s">
        <v>427</v>
      </c>
      <c r="F1338" s="2"/>
      <c r="G1338" s="14">
        <f t="shared" ref="G1338:H1339" si="262">G1339</f>
        <v>0</v>
      </c>
      <c r="H1338" s="14">
        <f t="shared" si="262"/>
        <v>0</v>
      </c>
    </row>
    <row r="1339" spans="1:8" hidden="1" x14ac:dyDescent="0.25">
      <c r="A1339" s="69" t="s">
        <v>116</v>
      </c>
      <c r="B1339" s="4"/>
      <c r="C1339" s="2" t="s">
        <v>14</v>
      </c>
      <c r="D1339" s="2" t="s">
        <v>12</v>
      </c>
      <c r="E1339" s="2" t="s">
        <v>428</v>
      </c>
      <c r="F1339" s="2"/>
      <c r="G1339" s="14">
        <f t="shared" si="262"/>
        <v>0</v>
      </c>
      <c r="H1339" s="14">
        <f t="shared" si="262"/>
        <v>0</v>
      </c>
    </row>
    <row r="1340" spans="1:8" ht="30.75" hidden="1" customHeight="1" x14ac:dyDescent="0.25">
      <c r="A1340" s="69" t="s">
        <v>118</v>
      </c>
      <c r="B1340" s="4"/>
      <c r="C1340" s="2" t="s">
        <v>14</v>
      </c>
      <c r="D1340" s="2" t="s">
        <v>12</v>
      </c>
      <c r="E1340" s="2" t="s">
        <v>428</v>
      </c>
      <c r="F1340" s="2" t="s">
        <v>119</v>
      </c>
      <c r="G1340" s="14"/>
      <c r="H1340" s="14"/>
    </row>
    <row r="1341" spans="1:8" ht="30.75" hidden="1" customHeight="1" x14ac:dyDescent="0.25">
      <c r="A1341" s="69" t="s">
        <v>327</v>
      </c>
      <c r="B1341" s="4"/>
      <c r="C1341" s="2" t="s">
        <v>14</v>
      </c>
      <c r="D1341" s="2" t="s">
        <v>12</v>
      </c>
      <c r="E1341" s="2" t="s">
        <v>411</v>
      </c>
      <c r="F1341" s="2"/>
      <c r="G1341" s="14">
        <f t="shared" ref="G1341:H1342" si="263">G1342</f>
        <v>0</v>
      </c>
      <c r="H1341" s="14">
        <f t="shared" si="263"/>
        <v>0</v>
      </c>
    </row>
    <row r="1342" spans="1:8" ht="30.75" hidden="1" customHeight="1" x14ac:dyDescent="0.25">
      <c r="A1342" s="69" t="s">
        <v>116</v>
      </c>
      <c r="B1342" s="4"/>
      <c r="C1342" s="2" t="s">
        <v>14</v>
      </c>
      <c r="D1342" s="2" t="s">
        <v>12</v>
      </c>
      <c r="E1342" s="2" t="s">
        <v>412</v>
      </c>
      <c r="F1342" s="2"/>
      <c r="G1342" s="14">
        <f t="shared" si="263"/>
        <v>0</v>
      </c>
      <c r="H1342" s="14">
        <f t="shared" si="263"/>
        <v>0</v>
      </c>
    </row>
    <row r="1343" spans="1:8" ht="31.5" hidden="1" x14ac:dyDescent="0.25">
      <c r="A1343" s="69" t="s">
        <v>118</v>
      </c>
      <c r="B1343" s="4"/>
      <c r="C1343" s="2" t="s">
        <v>14</v>
      </c>
      <c r="D1343" s="2" t="s">
        <v>12</v>
      </c>
      <c r="E1343" s="2" t="s">
        <v>412</v>
      </c>
      <c r="F1343" s="2" t="s">
        <v>119</v>
      </c>
      <c r="G1343" s="14"/>
      <c r="H1343" s="14"/>
    </row>
    <row r="1344" spans="1:8" ht="31.5" x14ac:dyDescent="0.25">
      <c r="A1344" s="69" t="s">
        <v>581</v>
      </c>
      <c r="B1344" s="4"/>
      <c r="C1344" s="2" t="s">
        <v>14</v>
      </c>
      <c r="D1344" s="2" t="s">
        <v>12</v>
      </c>
      <c r="E1344" s="2" t="s">
        <v>143</v>
      </c>
      <c r="F1344" s="2"/>
      <c r="G1344" s="14">
        <f>G1350+G1345+G1348</f>
        <v>32865.5</v>
      </c>
      <c r="H1344" s="14">
        <f>H1350+H1345+H1348</f>
        <v>32779.5</v>
      </c>
    </row>
    <row r="1345" spans="1:8" x14ac:dyDescent="0.25">
      <c r="A1345" s="34" t="s">
        <v>77</v>
      </c>
      <c r="B1345" s="35"/>
      <c r="C1345" s="35" t="s">
        <v>14</v>
      </c>
      <c r="D1345" s="35" t="s">
        <v>12</v>
      </c>
      <c r="E1345" s="41" t="s">
        <v>504</v>
      </c>
      <c r="F1345" s="35"/>
      <c r="G1345" s="37">
        <f>+G1346+G1347</f>
        <v>2919.3</v>
      </c>
      <c r="H1345" s="37">
        <f>+H1346+H1347</f>
        <v>2853.5</v>
      </c>
    </row>
    <row r="1346" spans="1:8" ht="47.25" x14ac:dyDescent="0.25">
      <c r="A1346" s="34" t="s">
        <v>48</v>
      </c>
      <c r="B1346" s="35"/>
      <c r="C1346" s="35" t="s">
        <v>14</v>
      </c>
      <c r="D1346" s="35" t="s">
        <v>12</v>
      </c>
      <c r="E1346" s="41" t="s">
        <v>504</v>
      </c>
      <c r="F1346" s="35" t="s">
        <v>86</v>
      </c>
      <c r="G1346" s="37">
        <v>2919.3</v>
      </c>
      <c r="H1346" s="37">
        <v>2853.5</v>
      </c>
    </row>
    <row r="1347" spans="1:8" ht="31.5" x14ac:dyDescent="0.25">
      <c r="A1347" s="34" t="s">
        <v>49</v>
      </c>
      <c r="B1347" s="35"/>
      <c r="C1347" s="35" t="s">
        <v>14</v>
      </c>
      <c r="D1347" s="35" t="s">
        <v>12</v>
      </c>
      <c r="E1347" s="41" t="s">
        <v>504</v>
      </c>
      <c r="F1347" s="35" t="s">
        <v>88</v>
      </c>
      <c r="G1347" s="37">
        <v>0</v>
      </c>
      <c r="H1347" s="37"/>
    </row>
    <row r="1348" spans="1:8" ht="24" hidden="1" customHeight="1" x14ac:dyDescent="0.25">
      <c r="A1348" s="69" t="s">
        <v>95</v>
      </c>
      <c r="B1348" s="35"/>
      <c r="C1348" s="35" t="s">
        <v>14</v>
      </c>
      <c r="D1348" s="35" t="s">
        <v>12</v>
      </c>
      <c r="E1348" s="41" t="s">
        <v>585</v>
      </c>
      <c r="F1348" s="35"/>
      <c r="G1348" s="37">
        <f>SUM(G1349)</f>
        <v>0</v>
      </c>
      <c r="H1348" s="37">
        <f>SUM(H1349)</f>
        <v>0</v>
      </c>
    </row>
    <row r="1349" spans="1:8" ht="31.5" hidden="1" x14ac:dyDescent="0.25">
      <c r="A1349" s="34" t="s">
        <v>49</v>
      </c>
      <c r="B1349" s="35"/>
      <c r="C1349" s="35" t="s">
        <v>14</v>
      </c>
      <c r="D1349" s="35" t="s">
        <v>12</v>
      </c>
      <c r="E1349" s="41" t="s">
        <v>585</v>
      </c>
      <c r="F1349" s="35" t="s">
        <v>88</v>
      </c>
      <c r="G1349" s="37"/>
      <c r="H1349" s="37"/>
    </row>
    <row r="1350" spans="1:8" ht="31.5" x14ac:dyDescent="0.25">
      <c r="A1350" s="69" t="s">
        <v>42</v>
      </c>
      <c r="B1350" s="3"/>
      <c r="C1350" s="2" t="s">
        <v>14</v>
      </c>
      <c r="D1350" s="2" t="s">
        <v>12</v>
      </c>
      <c r="E1350" s="2" t="s">
        <v>144</v>
      </c>
      <c r="F1350" s="2"/>
      <c r="G1350" s="14">
        <f>G1351</f>
        <v>29946.2</v>
      </c>
      <c r="H1350" s="14">
        <f>H1351</f>
        <v>29926</v>
      </c>
    </row>
    <row r="1351" spans="1:8" x14ac:dyDescent="0.25">
      <c r="A1351" s="69" t="s">
        <v>521</v>
      </c>
      <c r="B1351" s="3"/>
      <c r="C1351" s="2" t="s">
        <v>14</v>
      </c>
      <c r="D1351" s="2" t="s">
        <v>12</v>
      </c>
      <c r="E1351" s="2" t="s">
        <v>145</v>
      </c>
      <c r="F1351" s="2"/>
      <c r="G1351" s="14">
        <f>G1352+G1353+G1354</f>
        <v>29946.2</v>
      </c>
      <c r="H1351" s="14">
        <f>H1352+H1353+H1354</f>
        <v>29926</v>
      </c>
    </row>
    <row r="1352" spans="1:8" ht="47.25" x14ac:dyDescent="0.25">
      <c r="A1352" s="69" t="s">
        <v>48</v>
      </c>
      <c r="B1352" s="4"/>
      <c r="C1352" s="2" t="s">
        <v>14</v>
      </c>
      <c r="D1352" s="2" t="s">
        <v>12</v>
      </c>
      <c r="E1352" s="2" t="s">
        <v>145</v>
      </c>
      <c r="F1352" s="2" t="s">
        <v>86</v>
      </c>
      <c r="G1352" s="14">
        <f>27829.7+448.3</f>
        <v>28278</v>
      </c>
      <c r="H1352" s="14">
        <v>28277.8</v>
      </c>
    </row>
    <row r="1353" spans="1:8" s="75" customFormat="1" ht="31.5" x14ac:dyDescent="0.25">
      <c r="A1353" s="69" t="s">
        <v>49</v>
      </c>
      <c r="B1353" s="4"/>
      <c r="C1353" s="2" t="s">
        <v>14</v>
      </c>
      <c r="D1353" s="2" t="s">
        <v>12</v>
      </c>
      <c r="E1353" s="2" t="s">
        <v>145</v>
      </c>
      <c r="F1353" s="2" t="s">
        <v>88</v>
      </c>
      <c r="G1353" s="14">
        <v>1664.8</v>
      </c>
      <c r="H1353" s="14">
        <v>1644.8</v>
      </c>
    </row>
    <row r="1354" spans="1:8" x14ac:dyDescent="0.25">
      <c r="A1354" s="69" t="s">
        <v>19</v>
      </c>
      <c r="B1354" s="4"/>
      <c r="C1354" s="2" t="s">
        <v>14</v>
      </c>
      <c r="D1354" s="2" t="s">
        <v>12</v>
      </c>
      <c r="E1354" s="2" t="s">
        <v>145</v>
      </c>
      <c r="F1354" s="2" t="s">
        <v>93</v>
      </c>
      <c r="G1354" s="14">
        <v>3.4</v>
      </c>
      <c r="H1354" s="14">
        <v>3.4</v>
      </c>
    </row>
    <row r="1355" spans="1:8" x14ac:dyDescent="0.25">
      <c r="A1355" s="69" t="s">
        <v>27</v>
      </c>
      <c r="B1355" s="70"/>
      <c r="C1355" s="100" t="s">
        <v>28</v>
      </c>
      <c r="D1355" s="100" t="s">
        <v>29</v>
      </c>
      <c r="E1355" s="19"/>
      <c r="F1355" s="19"/>
      <c r="G1355" s="62">
        <f>SUM(G1356)</f>
        <v>455</v>
      </c>
      <c r="H1355" s="62">
        <f>SUM(H1356)</f>
        <v>451.09999999999997</v>
      </c>
    </row>
    <row r="1356" spans="1:8" x14ac:dyDescent="0.25">
      <c r="A1356" s="69" t="s">
        <v>50</v>
      </c>
      <c r="B1356" s="2"/>
      <c r="C1356" s="2" t="s">
        <v>28</v>
      </c>
      <c r="D1356" s="2" t="s">
        <v>51</v>
      </c>
      <c r="E1356" s="23"/>
      <c r="F1356" s="2"/>
      <c r="G1356" s="14">
        <f t="shared" ref="G1356:H1357" si="264">G1357</f>
        <v>455</v>
      </c>
      <c r="H1356" s="14">
        <f t="shared" si="264"/>
        <v>451.09999999999997</v>
      </c>
    </row>
    <row r="1357" spans="1:8" ht="31.5" x14ac:dyDescent="0.25">
      <c r="A1357" s="69" t="s">
        <v>505</v>
      </c>
      <c r="B1357" s="27"/>
      <c r="C1357" s="100" t="s">
        <v>28</v>
      </c>
      <c r="D1357" s="100" t="s">
        <v>51</v>
      </c>
      <c r="E1357" s="100" t="s">
        <v>355</v>
      </c>
      <c r="F1357" s="19"/>
      <c r="G1357" s="30">
        <f t="shared" si="264"/>
        <v>455</v>
      </c>
      <c r="H1357" s="30">
        <f t="shared" si="264"/>
        <v>451.09999999999997</v>
      </c>
    </row>
    <row r="1358" spans="1:8" ht="31.5" x14ac:dyDescent="0.25">
      <c r="A1358" s="69" t="s">
        <v>365</v>
      </c>
      <c r="B1358" s="27"/>
      <c r="C1358" s="100" t="s">
        <v>28</v>
      </c>
      <c r="D1358" s="100" t="s">
        <v>51</v>
      </c>
      <c r="E1358" s="100" t="s">
        <v>366</v>
      </c>
      <c r="F1358" s="19"/>
      <c r="G1358" s="30">
        <f>SUM(G1359)</f>
        <v>455</v>
      </c>
      <c r="H1358" s="30">
        <f>SUM(H1359)</f>
        <v>451.09999999999997</v>
      </c>
    </row>
    <row r="1359" spans="1:8" ht="47.25" x14ac:dyDescent="0.25">
      <c r="A1359" s="69" t="s">
        <v>377</v>
      </c>
      <c r="B1359" s="27"/>
      <c r="C1359" s="100" t="s">
        <v>28</v>
      </c>
      <c r="D1359" s="100" t="s">
        <v>51</v>
      </c>
      <c r="E1359" s="100" t="s">
        <v>550</v>
      </c>
      <c r="F1359" s="19"/>
      <c r="G1359" s="30">
        <f>SUM(G1360:G1361)</f>
        <v>455</v>
      </c>
      <c r="H1359" s="30">
        <f t="shared" ref="H1359" si="265">SUM(H1360:H1361)</f>
        <v>451.09999999999997</v>
      </c>
    </row>
    <row r="1360" spans="1:8" x14ac:dyDescent="0.25">
      <c r="A1360" s="69" t="s">
        <v>39</v>
      </c>
      <c r="B1360" s="27"/>
      <c r="C1360" s="100" t="s">
        <v>28</v>
      </c>
      <c r="D1360" s="100" t="s">
        <v>51</v>
      </c>
      <c r="E1360" s="100" t="s">
        <v>550</v>
      </c>
      <c r="F1360" s="19">
        <v>300</v>
      </c>
      <c r="G1360" s="30">
        <v>315.3</v>
      </c>
      <c r="H1360" s="30">
        <v>311.39999999999998</v>
      </c>
    </row>
    <row r="1361" spans="1:8" ht="31.5" x14ac:dyDescent="0.25">
      <c r="A1361" s="69" t="s">
        <v>118</v>
      </c>
      <c r="B1361" s="27"/>
      <c r="C1361" s="100" t="s">
        <v>28</v>
      </c>
      <c r="D1361" s="100" t="s">
        <v>51</v>
      </c>
      <c r="E1361" s="100" t="s">
        <v>550</v>
      </c>
      <c r="F1361" s="19">
        <v>600</v>
      </c>
      <c r="G1361" s="30">
        <v>139.69999999999999</v>
      </c>
      <c r="H1361" s="30">
        <v>139.69999999999999</v>
      </c>
    </row>
    <row r="1362" spans="1:8" hidden="1" x14ac:dyDescent="0.25">
      <c r="A1362" s="11"/>
      <c r="B1362" s="27"/>
      <c r="C1362" s="100"/>
      <c r="D1362" s="100"/>
      <c r="E1362" s="100"/>
      <c r="F1362" s="19"/>
      <c r="G1362" s="30"/>
      <c r="H1362" s="26"/>
    </row>
    <row r="1363" spans="1:8" x14ac:dyDescent="0.25">
      <c r="A1363" s="11" t="s">
        <v>186</v>
      </c>
      <c r="B1363" s="25"/>
      <c r="C1363" s="17"/>
      <c r="D1363" s="17"/>
      <c r="E1363" s="17"/>
      <c r="F1363" s="17"/>
      <c r="G1363" s="26">
        <f>SUM(G10+G35+G54+G519+G557+G1208+G781)+G905</f>
        <v>5607214.7999999989</v>
      </c>
      <c r="H1363" s="26">
        <f>SUM(H10+H35+H54+H519+H557+H1208+H781)+H905+H1362</f>
        <v>5525415.6999999993</v>
      </c>
    </row>
    <row r="1364" spans="1:8" hidden="1" x14ac:dyDescent="0.25"/>
    <row r="1365" spans="1:8" hidden="1" x14ac:dyDescent="0.25"/>
    <row r="1366" spans="1:8" hidden="1" x14ac:dyDescent="0.25">
      <c r="G1366" s="101">
        <f>5602195.8+5019</f>
        <v>5607214.7999999998</v>
      </c>
      <c r="H1366" s="101">
        <v>5913265.8999999994</v>
      </c>
    </row>
    <row r="1367" spans="1:8" hidden="1" x14ac:dyDescent="0.25">
      <c r="G1367" s="101"/>
      <c r="H1367" s="101"/>
    </row>
    <row r="1368" spans="1:8" hidden="1" x14ac:dyDescent="0.25">
      <c r="G1368" s="101">
        <f>SUM(G1366-G1363)</f>
        <v>9.3132257461547852E-10</v>
      </c>
      <c r="H1368" s="101">
        <f>SUM(H1366-H1363)</f>
        <v>387850.20000000019</v>
      </c>
    </row>
    <row r="1369" spans="1:8" hidden="1" x14ac:dyDescent="0.25">
      <c r="G1369" s="9"/>
    </row>
  </sheetData>
  <mergeCells count="2">
    <mergeCell ref="A8:A9"/>
    <mergeCell ref="B8:F8"/>
  </mergeCells>
  <pageMargins left="0.51181102362204722" right="0.11811023622047245" top="0" bottom="0" header="0" footer="0"/>
  <pageSetup paperSize="9" scale="65" fitToHeight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3"/>
  <sheetViews>
    <sheetView topLeftCell="A52" workbookViewId="0">
      <selection activeCell="A81" sqref="A81"/>
    </sheetView>
  </sheetViews>
  <sheetFormatPr defaultRowHeight="15.75" x14ac:dyDescent="0.25"/>
  <cols>
    <col min="1" max="1" width="55.5703125" style="44" customWidth="1"/>
    <col min="2" max="2" width="14.42578125" style="45" customWidth="1"/>
    <col min="3" max="3" width="14.7109375" style="45" customWidth="1"/>
    <col min="4" max="4" width="16.28515625" style="45" hidden="1" customWidth="1"/>
    <col min="5" max="5" width="16.28515625" style="45" customWidth="1"/>
    <col min="6" max="16384" width="9.140625" style="45"/>
  </cols>
  <sheetData>
    <row r="1" spans="1:5" x14ac:dyDescent="0.25">
      <c r="C1" s="46"/>
      <c r="E1" s="6" t="s">
        <v>1236</v>
      </c>
    </row>
    <row r="2" spans="1:5" ht="15.75" customHeight="1" x14ac:dyDescent="0.25">
      <c r="C2" s="47"/>
      <c r="E2" s="47" t="s">
        <v>0</v>
      </c>
    </row>
    <row r="3" spans="1:5" x14ac:dyDescent="0.25">
      <c r="C3" s="47"/>
      <c r="E3" s="47" t="s">
        <v>1</v>
      </c>
    </row>
    <row r="4" spans="1:5" x14ac:dyDescent="0.25">
      <c r="C4" s="47"/>
      <c r="E4" s="47" t="s">
        <v>2</v>
      </c>
    </row>
    <row r="5" spans="1:5" x14ac:dyDescent="0.25">
      <c r="C5" s="8"/>
      <c r="E5" s="8"/>
    </row>
    <row r="6" spans="1:5" ht="46.5" customHeight="1" x14ac:dyDescent="0.25">
      <c r="A6" s="185" t="s">
        <v>970</v>
      </c>
      <c r="B6" s="175"/>
      <c r="C6" s="175"/>
      <c r="D6" s="186"/>
      <c r="E6" s="186"/>
    </row>
    <row r="7" spans="1:5" x14ac:dyDescent="0.25">
      <c r="D7" s="48"/>
      <c r="E7" s="48" t="s">
        <v>508</v>
      </c>
    </row>
    <row r="8" spans="1:5" ht="31.5" x14ac:dyDescent="0.25">
      <c r="A8" s="49" t="s">
        <v>156</v>
      </c>
      <c r="B8" s="50" t="s">
        <v>158</v>
      </c>
      <c r="C8" s="50" t="s">
        <v>159</v>
      </c>
      <c r="D8" s="50" t="s">
        <v>967</v>
      </c>
      <c r="E8" s="50" t="s">
        <v>968</v>
      </c>
    </row>
    <row r="9" spans="1:5" s="54" customFormat="1" x14ac:dyDescent="0.25">
      <c r="A9" s="51" t="s">
        <v>84</v>
      </c>
      <c r="B9" s="52" t="s">
        <v>31</v>
      </c>
      <c r="C9" s="52" t="s">
        <v>29</v>
      </c>
      <c r="D9" s="53">
        <f>SUM(D10:D17)</f>
        <v>308682.5</v>
      </c>
      <c r="E9" s="104">
        <f>SUM(E10:E17)</f>
        <v>298070.8</v>
      </c>
    </row>
    <row r="10" spans="1:5" ht="47.25" x14ac:dyDescent="0.25">
      <c r="A10" s="55" t="s">
        <v>160</v>
      </c>
      <c r="B10" s="56" t="s">
        <v>31</v>
      </c>
      <c r="C10" s="56" t="s">
        <v>41</v>
      </c>
      <c r="D10" s="57">
        <f>Ведомственная!G56</f>
        <v>2401.8000000000002</v>
      </c>
      <c r="E10" s="71">
        <f>Ведомственная!H56</f>
        <v>2401.8000000000002</v>
      </c>
    </row>
    <row r="11" spans="1:5" ht="63" x14ac:dyDescent="0.25">
      <c r="A11" s="55" t="s">
        <v>161</v>
      </c>
      <c r="B11" s="56" t="s">
        <v>31</v>
      </c>
      <c r="C11" s="56" t="s">
        <v>51</v>
      </c>
      <c r="D11" s="57">
        <f>Ведомственная!G12</f>
        <v>17028.2</v>
      </c>
      <c r="E11" s="71">
        <f>Ведомственная!H12</f>
        <v>16995.900000000001</v>
      </c>
    </row>
    <row r="12" spans="1:5" ht="63" x14ac:dyDescent="0.25">
      <c r="A12" s="55" t="s">
        <v>162</v>
      </c>
      <c r="B12" s="56" t="s">
        <v>31</v>
      </c>
      <c r="C12" s="56" t="s">
        <v>12</v>
      </c>
      <c r="D12" s="57">
        <f>Ведомственная!G60</f>
        <v>121051.4</v>
      </c>
      <c r="E12" s="71">
        <f>Ведомственная!H60</f>
        <v>120969</v>
      </c>
    </row>
    <row r="13" spans="1:5" x14ac:dyDescent="0.25">
      <c r="A13" s="55" t="s">
        <v>163</v>
      </c>
      <c r="B13" s="56" t="s">
        <v>31</v>
      </c>
      <c r="C13" s="56" t="s">
        <v>164</v>
      </c>
      <c r="D13" s="57">
        <f>Ведомственная!G81</f>
        <v>24.8</v>
      </c>
      <c r="E13" s="71">
        <f>Ведомственная!H81</f>
        <v>23.9</v>
      </c>
    </row>
    <row r="14" spans="1:5" ht="47.25" x14ac:dyDescent="0.25">
      <c r="A14" s="55" t="s">
        <v>99</v>
      </c>
      <c r="B14" s="56" t="s">
        <v>31</v>
      </c>
      <c r="C14" s="56" t="s">
        <v>75</v>
      </c>
      <c r="D14" s="57">
        <f>Ведомственная!G37+Ведомственная!G521</f>
        <v>33904.300000000003</v>
      </c>
      <c r="E14" s="71">
        <f>Ведомственная!H37+Ведомственная!H521</f>
        <v>33893.299999999996</v>
      </c>
    </row>
    <row r="15" spans="1:5" x14ac:dyDescent="0.25">
      <c r="A15" s="55" t="s">
        <v>595</v>
      </c>
      <c r="B15" s="56" t="s">
        <v>31</v>
      </c>
      <c r="C15" s="56" t="s">
        <v>110</v>
      </c>
      <c r="D15" s="57">
        <f>SUM(Ведомственная!G85)</f>
        <v>4357.1000000000004</v>
      </c>
      <c r="E15" s="57">
        <f>SUM(Ведомственная!H85)</f>
        <v>4357.1000000000004</v>
      </c>
    </row>
    <row r="16" spans="1:5" x14ac:dyDescent="0.25">
      <c r="A16" s="55" t="s">
        <v>141</v>
      </c>
      <c r="B16" s="56" t="s">
        <v>31</v>
      </c>
      <c r="C16" s="56" t="s">
        <v>165</v>
      </c>
      <c r="D16" s="57">
        <f>SUM(Ведомственная!G526)</f>
        <v>900</v>
      </c>
      <c r="E16" s="57">
        <f>SUM(Ведомственная!H526)</f>
        <v>0</v>
      </c>
    </row>
    <row r="17" spans="1:5" x14ac:dyDescent="0.25">
      <c r="A17" s="55" t="s">
        <v>90</v>
      </c>
      <c r="B17" s="56" t="s">
        <v>31</v>
      </c>
      <c r="C17" s="56" t="s">
        <v>91</v>
      </c>
      <c r="D17" s="57">
        <f>SUM(Ведомственная!G20+Ведомственная!G44+Ведомственная!G89+Ведомственная!G530)</f>
        <v>129014.90000000001</v>
      </c>
      <c r="E17" s="71">
        <f>SUM(Ведомственная!H20+Ведомственная!H44+Ведомственная!H89+Ведомственная!H530)</f>
        <v>119429.8</v>
      </c>
    </row>
    <row r="18" spans="1:5" s="54" customFormat="1" ht="31.5" x14ac:dyDescent="0.25">
      <c r="A18" s="51" t="s">
        <v>223</v>
      </c>
      <c r="B18" s="52" t="s">
        <v>51</v>
      </c>
      <c r="C18" s="52" t="s">
        <v>29</v>
      </c>
      <c r="D18" s="53">
        <f>SUM(D19:D20)</f>
        <v>31757.599999999999</v>
      </c>
      <c r="E18" s="53">
        <f>SUM(E19:E20)</f>
        <v>30395.8</v>
      </c>
    </row>
    <row r="19" spans="1:5" x14ac:dyDescent="0.25">
      <c r="A19" s="55" t="s">
        <v>166</v>
      </c>
      <c r="B19" s="56" t="s">
        <v>51</v>
      </c>
      <c r="C19" s="56" t="s">
        <v>12</v>
      </c>
      <c r="D19" s="57">
        <f>SUM(Ведомственная!G149)</f>
        <v>5081.5</v>
      </c>
      <c r="E19" s="57">
        <f>SUM(Ведомственная!H149)</f>
        <v>5081.5</v>
      </c>
    </row>
    <row r="20" spans="1:5" ht="47.25" x14ac:dyDescent="0.25">
      <c r="A20" s="55" t="s">
        <v>167</v>
      </c>
      <c r="B20" s="56" t="s">
        <v>51</v>
      </c>
      <c r="C20" s="56" t="s">
        <v>168</v>
      </c>
      <c r="D20" s="71">
        <f>SUM(Ведомственная!G157)</f>
        <v>26676.1</v>
      </c>
      <c r="E20" s="71">
        <f>SUM(Ведомственная!H157)</f>
        <v>25314.3</v>
      </c>
    </row>
    <row r="21" spans="1:5" s="54" customFormat="1" x14ac:dyDescent="0.25">
      <c r="A21" s="51" t="s">
        <v>11</v>
      </c>
      <c r="B21" s="52" t="s">
        <v>12</v>
      </c>
      <c r="C21" s="52" t="s">
        <v>29</v>
      </c>
      <c r="D21" s="53">
        <f>SUM(D22:D24)</f>
        <v>482308.8</v>
      </c>
      <c r="E21" s="104">
        <f>SUM(E22:E24)</f>
        <v>476128.00000000006</v>
      </c>
    </row>
    <row r="22" spans="1:5" x14ac:dyDescent="0.25">
      <c r="A22" s="55" t="s">
        <v>13</v>
      </c>
      <c r="B22" s="56" t="s">
        <v>12</v>
      </c>
      <c r="C22" s="56" t="s">
        <v>14</v>
      </c>
      <c r="D22" s="57">
        <f>Ведомственная!G184</f>
        <v>175465.60000000001</v>
      </c>
      <c r="E22" s="71">
        <f>Ведомственная!H184</f>
        <v>173985.4</v>
      </c>
    </row>
    <row r="23" spans="1:5" x14ac:dyDescent="0.25">
      <c r="A23" s="55" t="s">
        <v>169</v>
      </c>
      <c r="B23" s="56" t="s">
        <v>12</v>
      </c>
      <c r="C23" s="56" t="s">
        <v>168</v>
      </c>
      <c r="D23" s="57">
        <f>SUM(Ведомственная!G201)</f>
        <v>276291</v>
      </c>
      <c r="E23" s="71">
        <f>SUM(Ведомственная!H201)</f>
        <v>274210.90000000002</v>
      </c>
    </row>
    <row r="24" spans="1:5" x14ac:dyDescent="0.25">
      <c r="A24" s="55" t="s">
        <v>20</v>
      </c>
      <c r="B24" s="56" t="s">
        <v>12</v>
      </c>
      <c r="C24" s="56" t="s">
        <v>21</v>
      </c>
      <c r="D24" s="57">
        <f>Ведомственная!G224</f>
        <v>30552.2</v>
      </c>
      <c r="E24" s="71">
        <f>Ведомственная!H224</f>
        <v>27931.7</v>
      </c>
    </row>
    <row r="25" spans="1:5" ht="14.25" customHeight="1" x14ac:dyDescent="0.25">
      <c r="A25" s="51" t="s">
        <v>229</v>
      </c>
      <c r="B25" s="52" t="s">
        <v>164</v>
      </c>
      <c r="C25" s="52" t="s">
        <v>29</v>
      </c>
      <c r="D25" s="53">
        <f>SUM(D26:D29)</f>
        <v>401751.6</v>
      </c>
      <c r="E25" s="104">
        <f>SUM(E26:E29)</f>
        <v>374441.69999999995</v>
      </c>
    </row>
    <row r="26" spans="1:5" x14ac:dyDescent="0.25">
      <c r="A26" s="55" t="s">
        <v>170</v>
      </c>
      <c r="B26" s="56" t="s">
        <v>164</v>
      </c>
      <c r="C26" s="56" t="s">
        <v>31</v>
      </c>
      <c r="D26" s="57">
        <f>SUM(Ведомственная!G274)</f>
        <v>82676.600000000006</v>
      </c>
      <c r="E26" s="71">
        <f>SUM(Ведомственная!H274)</f>
        <v>72690.5</v>
      </c>
    </row>
    <row r="27" spans="1:5" x14ac:dyDescent="0.25">
      <c r="A27" s="55" t="s">
        <v>171</v>
      </c>
      <c r="B27" s="56" t="s">
        <v>164</v>
      </c>
      <c r="C27" s="56" t="s">
        <v>41</v>
      </c>
      <c r="D27" s="57">
        <f>SUM(Ведомственная!G284)</f>
        <v>76660</v>
      </c>
      <c r="E27" s="57">
        <f>SUM(Ведомственная!H284)</f>
        <v>62454</v>
      </c>
    </row>
    <row r="28" spans="1:5" x14ac:dyDescent="0.25">
      <c r="A28" s="55" t="s">
        <v>172</v>
      </c>
      <c r="B28" s="56" t="s">
        <v>164</v>
      </c>
      <c r="C28" s="56" t="s">
        <v>51</v>
      </c>
      <c r="D28" s="57">
        <f>SUM(Ведомственная!G314)</f>
        <v>200056.90000000002</v>
      </c>
      <c r="E28" s="57">
        <f>SUM(Ведомственная!H314)</f>
        <v>197001.60000000001</v>
      </c>
    </row>
    <row r="29" spans="1:5" ht="31.5" x14ac:dyDescent="0.25">
      <c r="A29" s="55" t="s">
        <v>173</v>
      </c>
      <c r="B29" s="56" t="s">
        <v>164</v>
      </c>
      <c r="C29" s="56" t="s">
        <v>164</v>
      </c>
      <c r="D29" s="57">
        <f>SUM(Ведомственная!G369)</f>
        <v>42358.1</v>
      </c>
      <c r="E29" s="57">
        <f>SUM(Ведомственная!H369)</f>
        <v>42295.6</v>
      </c>
    </row>
    <row r="30" spans="1:5" s="54" customFormat="1" x14ac:dyDescent="0.25">
      <c r="A30" s="51" t="s">
        <v>349</v>
      </c>
      <c r="B30" s="52" t="s">
        <v>75</v>
      </c>
      <c r="C30" s="52" t="s">
        <v>29</v>
      </c>
      <c r="D30" s="53">
        <f>SUM(D31:D32)</f>
        <v>10589.699999999999</v>
      </c>
      <c r="E30" s="53">
        <f>SUM(E31:E32)</f>
        <v>10564.599999999999</v>
      </c>
    </row>
    <row r="31" spans="1:5" ht="31.5" x14ac:dyDescent="0.25">
      <c r="A31" s="55" t="s">
        <v>235</v>
      </c>
      <c r="B31" s="56" t="s">
        <v>75</v>
      </c>
      <c r="C31" s="56" t="s">
        <v>51</v>
      </c>
      <c r="D31" s="57">
        <f>SUM(Ведомственная!G391)</f>
        <v>7319.2999999999993</v>
      </c>
      <c r="E31" s="57">
        <f>SUM(Ведомственная!H391)</f>
        <v>7295.7999999999993</v>
      </c>
    </row>
    <row r="32" spans="1:5" ht="31.5" x14ac:dyDescent="0.25">
      <c r="A32" s="55" t="s">
        <v>174</v>
      </c>
      <c r="B32" s="56" t="s">
        <v>75</v>
      </c>
      <c r="C32" s="56" t="s">
        <v>164</v>
      </c>
      <c r="D32" s="57">
        <f>SUM(Ведомственная!G397)</f>
        <v>3270.4</v>
      </c>
      <c r="E32" s="57">
        <f>SUM(Ведомственная!H397)</f>
        <v>3268.8</v>
      </c>
    </row>
    <row r="33" spans="1:6" s="54" customFormat="1" x14ac:dyDescent="0.25">
      <c r="A33" s="51" t="s">
        <v>109</v>
      </c>
      <c r="B33" s="52" t="s">
        <v>110</v>
      </c>
      <c r="C33" s="52" t="s">
        <v>29</v>
      </c>
      <c r="D33" s="53">
        <f>SUM(D34:D39)</f>
        <v>2576660.7999999998</v>
      </c>
      <c r="E33" s="104">
        <f>SUM(E34:E39)</f>
        <v>2573452.1</v>
      </c>
      <c r="F33" s="105"/>
    </row>
    <row r="34" spans="1:6" x14ac:dyDescent="0.25">
      <c r="A34" s="55" t="s">
        <v>175</v>
      </c>
      <c r="B34" s="56" t="s">
        <v>110</v>
      </c>
      <c r="C34" s="56" t="s">
        <v>31</v>
      </c>
      <c r="D34" s="57">
        <f>SUM(Ведомственная!G907)</f>
        <v>962231.69999999984</v>
      </c>
      <c r="E34" s="57">
        <f>SUM(Ведомственная!H907)</f>
        <v>961175.59999999986</v>
      </c>
    </row>
    <row r="35" spans="1:6" x14ac:dyDescent="0.25">
      <c r="A35" s="55" t="s">
        <v>176</v>
      </c>
      <c r="B35" s="56" t="s">
        <v>110</v>
      </c>
      <c r="C35" s="56" t="s">
        <v>41</v>
      </c>
      <c r="D35" s="57">
        <f>SUM(Ведомственная!G972)+Ведомственная!G411</f>
        <v>1340367</v>
      </c>
      <c r="E35" s="57">
        <f>SUM(Ведомственная!H972)+Ведомственная!H411</f>
        <v>1338226.3</v>
      </c>
    </row>
    <row r="36" spans="1:6" x14ac:dyDescent="0.25">
      <c r="A36" s="55" t="s">
        <v>111</v>
      </c>
      <c r="B36" s="56" t="s">
        <v>110</v>
      </c>
      <c r="C36" s="56" t="s">
        <v>51</v>
      </c>
      <c r="D36" s="57">
        <f>SUM(Ведомственная!G1210+Ведомственная!G1063)</f>
        <v>202006.09999999998</v>
      </c>
      <c r="E36" s="57">
        <f>SUM(Ведомственная!H1210+Ведомственная!H1063)</f>
        <v>202005.40000000002</v>
      </c>
    </row>
    <row r="37" spans="1:6" ht="31.5" x14ac:dyDescent="0.25">
      <c r="A37" s="15" t="s">
        <v>914</v>
      </c>
      <c r="B37" s="56" t="s">
        <v>110</v>
      </c>
      <c r="C37" s="56" t="s">
        <v>164</v>
      </c>
      <c r="D37" s="71">
        <f>SUM(Ведомственная!G559+Ведомственная!G543)+Ведомственная!G415+Ведомственная!G1088+Ведомственная!G34</f>
        <v>632.1</v>
      </c>
      <c r="E37" s="71">
        <f>SUM(Ведомственная!H559+Ведомственная!H543)+Ведомственная!H415+Ведомственная!H1088+Ведомственная!H34</f>
        <v>632</v>
      </c>
    </row>
    <row r="38" spans="1:6" x14ac:dyDescent="0.25">
      <c r="A38" s="55" t="s">
        <v>177</v>
      </c>
      <c r="B38" s="56" t="s">
        <v>110</v>
      </c>
      <c r="C38" s="56" t="s">
        <v>110</v>
      </c>
      <c r="D38" s="57">
        <f>SUM(Ведомственная!G1096)+Ведомственная!G568+Ведомственная!G783+Ведомственная!G1238</f>
        <v>6320.5999999999995</v>
      </c>
      <c r="E38" s="57">
        <f>SUM(Ведомственная!H1096)+Ведомственная!H568+Ведомственная!H783+Ведомственная!H1238</f>
        <v>6314.0999999999995</v>
      </c>
    </row>
    <row r="39" spans="1:6" x14ac:dyDescent="0.25">
      <c r="A39" s="55" t="s">
        <v>178</v>
      </c>
      <c r="B39" s="56" t="s">
        <v>110</v>
      </c>
      <c r="C39" s="56" t="s">
        <v>168</v>
      </c>
      <c r="D39" s="57">
        <f>SUM(Ведомственная!G1134)+Ведомственная!G432</f>
        <v>65103.3</v>
      </c>
      <c r="E39" s="71">
        <f>SUM(Ведомственная!H1134)+Ведомственная!H432</f>
        <v>65098.700000000004</v>
      </c>
    </row>
    <row r="40" spans="1:6" s="54" customFormat="1" x14ac:dyDescent="0.25">
      <c r="A40" s="51" t="s">
        <v>350</v>
      </c>
      <c r="B40" s="52" t="s">
        <v>14</v>
      </c>
      <c r="C40" s="52" t="s">
        <v>29</v>
      </c>
      <c r="D40" s="53">
        <f>SUM(D41:D42)</f>
        <v>167397.79999999999</v>
      </c>
      <c r="E40" s="53">
        <f>SUM(E41:E42)</f>
        <v>166197.19999999998</v>
      </c>
    </row>
    <row r="41" spans="1:6" x14ac:dyDescent="0.25">
      <c r="A41" s="55" t="s">
        <v>179</v>
      </c>
      <c r="B41" s="56" t="s">
        <v>14</v>
      </c>
      <c r="C41" s="56" t="s">
        <v>31</v>
      </c>
      <c r="D41" s="57">
        <f>SUM(Ведомственная!G1240)</f>
        <v>131830.9</v>
      </c>
      <c r="E41" s="57">
        <f>SUM(Ведомственная!H1240)</f>
        <v>130717.09999999999</v>
      </c>
    </row>
    <row r="42" spans="1:6" ht="31.5" x14ac:dyDescent="0.25">
      <c r="A42" s="55" t="s">
        <v>180</v>
      </c>
      <c r="B42" s="56" t="s">
        <v>14</v>
      </c>
      <c r="C42" s="56" t="s">
        <v>12</v>
      </c>
      <c r="D42" s="57">
        <f>SUM(Ведомственная!G1304)</f>
        <v>35566.9</v>
      </c>
      <c r="E42" s="57">
        <f>SUM(Ведомственная!H1304)</f>
        <v>35480.1</v>
      </c>
    </row>
    <row r="43" spans="1:6" s="54" customFormat="1" x14ac:dyDescent="0.25">
      <c r="A43" s="51" t="s">
        <v>27</v>
      </c>
      <c r="B43" s="52" t="s">
        <v>28</v>
      </c>
      <c r="C43" s="52" t="s">
        <v>29</v>
      </c>
      <c r="D43" s="53">
        <f>SUM(D44:D48)</f>
        <v>1322306</v>
      </c>
      <c r="E43" s="104">
        <f>SUM(E44:E48)</f>
        <v>1300987.7999999998</v>
      </c>
    </row>
    <row r="44" spans="1:6" x14ac:dyDescent="0.25">
      <c r="A44" s="55" t="s">
        <v>30</v>
      </c>
      <c r="B44" s="56" t="s">
        <v>28</v>
      </c>
      <c r="C44" s="56" t="s">
        <v>31</v>
      </c>
      <c r="D44" s="57">
        <f>SUM(Ведомственная!G576)</f>
        <v>12299.1</v>
      </c>
      <c r="E44" s="71">
        <f>SUM(Ведомственная!H576)</f>
        <v>12263.4</v>
      </c>
    </row>
    <row r="45" spans="1:6" x14ac:dyDescent="0.25">
      <c r="A45" s="55" t="s">
        <v>40</v>
      </c>
      <c r="B45" s="56" t="s">
        <v>28</v>
      </c>
      <c r="C45" s="56" t="s">
        <v>41</v>
      </c>
      <c r="D45" s="57">
        <f>SUM(Ведомственная!G583)</f>
        <v>88675.5</v>
      </c>
      <c r="E45" s="71">
        <f>SUM(Ведомственная!H583)</f>
        <v>88955.1</v>
      </c>
    </row>
    <row r="46" spans="1:6" x14ac:dyDescent="0.25">
      <c r="A46" s="55" t="s">
        <v>50</v>
      </c>
      <c r="B46" s="56" t="s">
        <v>28</v>
      </c>
      <c r="C46" s="56" t="s">
        <v>51</v>
      </c>
      <c r="D46" s="57">
        <f>SUM(Ведомственная!G442+Ведомственная!G608+Ведомственная!G1356)+Ведомственная!G1172</f>
        <v>811755.6</v>
      </c>
      <c r="E46" s="71">
        <f>SUM(Ведомственная!H442+Ведомственная!H608+Ведомственная!H1356)+Ведомственная!H1172</f>
        <v>794237.79999999981</v>
      </c>
    </row>
    <row r="47" spans="1:6" x14ac:dyDescent="0.25">
      <c r="A47" s="55" t="s">
        <v>181</v>
      </c>
      <c r="B47" s="56" t="s">
        <v>28</v>
      </c>
      <c r="C47" s="56" t="s">
        <v>12</v>
      </c>
      <c r="D47" s="57">
        <f>SUM(Ведомственная!G710+Ведомственная!G454+Ведомственная!G1182)</f>
        <v>358940.2</v>
      </c>
      <c r="E47" s="57">
        <f>SUM(Ведомственная!H710+Ведомственная!H454+Ведомственная!H1182)</f>
        <v>360740.8</v>
      </c>
    </row>
    <row r="48" spans="1:6" x14ac:dyDescent="0.25">
      <c r="A48" s="55" t="s">
        <v>74</v>
      </c>
      <c r="B48" s="56" t="s">
        <v>28</v>
      </c>
      <c r="C48" s="56" t="s">
        <v>75</v>
      </c>
      <c r="D48" s="57">
        <f>SUM(Ведомственная!G467+Ведомственная!G548+Ведомственная!G747+Ведомственная!G790+Ведомственная!G1195)</f>
        <v>50635.6</v>
      </c>
      <c r="E48" s="57">
        <f>SUM(Ведомственная!H467+Ведомственная!H548+Ведомственная!H747+Ведомственная!H790+Ведомственная!H1195)</f>
        <v>44790.7</v>
      </c>
    </row>
    <row r="49" spans="1:5" s="54" customFormat="1" x14ac:dyDescent="0.25">
      <c r="A49" s="51" t="s">
        <v>248</v>
      </c>
      <c r="B49" s="52" t="s">
        <v>165</v>
      </c>
      <c r="C49" s="52" t="s">
        <v>29</v>
      </c>
      <c r="D49" s="53">
        <f>SUM(D50:D53)</f>
        <v>305725.60000000003</v>
      </c>
      <c r="E49" s="104">
        <f>SUM(E50:E53)</f>
        <v>295177.7</v>
      </c>
    </row>
    <row r="50" spans="1:5" x14ac:dyDescent="0.25">
      <c r="A50" s="55" t="s">
        <v>182</v>
      </c>
      <c r="B50" s="56" t="s">
        <v>165</v>
      </c>
      <c r="C50" s="56" t="s">
        <v>31</v>
      </c>
      <c r="D50" s="57">
        <f>SUM(Ведомственная!G486+Ведомственная!G797)</f>
        <v>156723.60000000006</v>
      </c>
      <c r="E50" s="71">
        <f>SUM(Ведомственная!H486+Ведомственная!H797)</f>
        <v>156270.5</v>
      </c>
    </row>
    <row r="51" spans="1:5" x14ac:dyDescent="0.25">
      <c r="A51" s="55" t="s">
        <v>183</v>
      </c>
      <c r="B51" s="56" t="s">
        <v>165</v>
      </c>
      <c r="C51" s="56" t="s">
        <v>41</v>
      </c>
      <c r="D51" s="57">
        <f>Ведомственная!G835</f>
        <v>124377.9</v>
      </c>
      <c r="E51" s="71">
        <f>Ведомственная!H835</f>
        <v>114463</v>
      </c>
    </row>
    <row r="52" spans="1:5" ht="13.5" customHeight="1" x14ac:dyDescent="0.25">
      <c r="A52" s="55" t="s">
        <v>184</v>
      </c>
      <c r="B52" s="56" t="s">
        <v>165</v>
      </c>
      <c r="C52" s="56" t="s">
        <v>51</v>
      </c>
      <c r="D52" s="57">
        <f>Ведомственная!G873</f>
        <v>13171.8</v>
      </c>
      <c r="E52" s="57">
        <f>Ведомственная!H873</f>
        <v>13171.8</v>
      </c>
    </row>
    <row r="53" spans="1:5" ht="31.5" x14ac:dyDescent="0.25">
      <c r="A53" s="55" t="s">
        <v>185</v>
      </c>
      <c r="B53" s="56" t="s">
        <v>165</v>
      </c>
      <c r="C53" s="56" t="s">
        <v>164</v>
      </c>
      <c r="D53" s="57">
        <f>SUM(Ведомственная!G890)+Ведомственная!G1207</f>
        <v>11452.3</v>
      </c>
      <c r="E53" s="57">
        <f>SUM(Ведомственная!H890)+Ведомственная!H1207</f>
        <v>11272.399999999998</v>
      </c>
    </row>
    <row r="54" spans="1:5" ht="31.5" x14ac:dyDescent="0.25">
      <c r="A54" s="51" t="s">
        <v>953</v>
      </c>
      <c r="B54" s="52" t="s">
        <v>91</v>
      </c>
      <c r="C54" s="52" t="s">
        <v>29</v>
      </c>
      <c r="D54" s="53">
        <f>SUM(D55)</f>
        <v>34.4</v>
      </c>
      <c r="E54" s="53">
        <f t="shared" ref="E54" si="0">SUM(E55)</f>
        <v>0</v>
      </c>
    </row>
    <row r="55" spans="1:5" ht="31.5" x14ac:dyDescent="0.25">
      <c r="A55" s="55" t="s">
        <v>954</v>
      </c>
      <c r="B55" s="56" t="s">
        <v>91</v>
      </c>
      <c r="C55" s="56" t="s">
        <v>31</v>
      </c>
      <c r="D55" s="57">
        <f>SUM(Ведомственная!G556)</f>
        <v>34.4</v>
      </c>
      <c r="E55" s="57">
        <f>SUM(Ведомственная!H556)</f>
        <v>0</v>
      </c>
    </row>
    <row r="56" spans="1:5" x14ac:dyDescent="0.25">
      <c r="A56" s="51"/>
      <c r="B56" s="56"/>
      <c r="C56" s="56"/>
      <c r="D56" s="57"/>
      <c r="E56" s="53"/>
    </row>
    <row r="57" spans="1:5" s="54" customFormat="1" ht="20.25" customHeight="1" x14ac:dyDescent="0.25">
      <c r="A57" s="51" t="s">
        <v>186</v>
      </c>
      <c r="B57" s="58"/>
      <c r="C57" s="58"/>
      <c r="D57" s="59">
        <f>SUM(D9+D18+D21+D25+D30+D33+D40+D43+D49)+D54</f>
        <v>5607214.7999999998</v>
      </c>
      <c r="E57" s="59">
        <f>SUM(E9+E18+E21+E25+E30+E33+E40+E43+E49)+E54+E56</f>
        <v>5525415.7000000002</v>
      </c>
    </row>
    <row r="58" spans="1:5" x14ac:dyDescent="0.25">
      <c r="D58" s="60"/>
      <c r="E58" s="60"/>
    </row>
    <row r="59" spans="1:5" hidden="1" x14ac:dyDescent="0.25">
      <c r="D59" s="63">
        <f>SUM(Ведомственная!G1363)</f>
        <v>5607214.7999999989</v>
      </c>
      <c r="E59" s="63">
        <f>SUM(Ведомственная!H1363)</f>
        <v>5525415.6999999993</v>
      </c>
    </row>
    <row r="60" spans="1:5" hidden="1" x14ac:dyDescent="0.25">
      <c r="D60" s="65">
        <f>SUM(D59-D57)</f>
        <v>-9.3132257461547852E-10</v>
      </c>
      <c r="E60" s="65">
        <f>SUM(E59-E57)</f>
        <v>-9.3132257461547852E-10</v>
      </c>
    </row>
    <row r="61" spans="1:5" hidden="1" x14ac:dyDescent="0.25">
      <c r="D61" s="61"/>
      <c r="E61" s="61"/>
    </row>
    <row r="62" spans="1:5" hidden="1" x14ac:dyDescent="0.25"/>
    <row r="63" spans="1:5" hidden="1" x14ac:dyDescent="0.25"/>
  </sheetData>
  <mergeCells count="1">
    <mergeCell ref="A6:E6"/>
  </mergeCells>
  <conditionalFormatting sqref="E35 D9:D53 D56:E56 E37:E53">
    <cfRule type="cellIs" dxfId="2" priority="17" operator="lessThan">
      <formula>0</formula>
    </cfRule>
  </conditionalFormatting>
  <conditionalFormatting sqref="E9:E34 E36">
    <cfRule type="cellIs" dxfId="1" priority="3" operator="lessThan">
      <formula>0</formula>
    </cfRule>
  </conditionalFormatting>
  <conditionalFormatting sqref="D54:E55">
    <cfRule type="cellIs" dxfId="0" priority="1" operator="lessThan">
      <formula>0</formula>
    </cfRule>
  </conditionalFormatting>
  <pageMargins left="0.9055118110236221" right="0.11811023622047245" top="0.55118110236220474" bottom="0.15748031496062992" header="0.31496062992125984" footer="0"/>
  <pageSetup paperSize="9" scale="83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topLeftCell="A2" workbookViewId="0">
      <selection activeCell="G8" sqref="G8"/>
    </sheetView>
  </sheetViews>
  <sheetFormatPr defaultRowHeight="15.75" x14ac:dyDescent="0.25"/>
  <cols>
    <col min="1" max="1" width="43.85546875" style="81" customWidth="1"/>
    <col min="2" max="2" width="42" style="81" customWidth="1"/>
    <col min="3" max="3" width="18.42578125" style="106" customWidth="1"/>
    <col min="4" max="251" width="9.140625" style="80"/>
    <col min="252" max="252" width="27.5703125" style="80" customWidth="1"/>
    <col min="253" max="253" width="51.7109375" style="80" customWidth="1"/>
    <col min="254" max="254" width="0" style="80" hidden="1" customWidth="1"/>
    <col min="255" max="255" width="14.7109375" style="80" customWidth="1"/>
    <col min="256" max="257" width="0" style="80" hidden="1" customWidth="1"/>
    <col min="258" max="259" width="12.85546875" style="80" customWidth="1"/>
    <col min="260" max="507" width="9.140625" style="80"/>
    <col min="508" max="508" width="27.5703125" style="80" customWidth="1"/>
    <col min="509" max="509" width="51.7109375" style="80" customWidth="1"/>
    <col min="510" max="510" width="0" style="80" hidden="1" customWidth="1"/>
    <col min="511" max="511" width="14.7109375" style="80" customWidth="1"/>
    <col min="512" max="513" width="0" style="80" hidden="1" customWidth="1"/>
    <col min="514" max="515" width="12.85546875" style="80" customWidth="1"/>
    <col min="516" max="763" width="9.140625" style="80"/>
    <col min="764" max="764" width="27.5703125" style="80" customWidth="1"/>
    <col min="765" max="765" width="51.7109375" style="80" customWidth="1"/>
    <col min="766" max="766" width="0" style="80" hidden="1" customWidth="1"/>
    <col min="767" max="767" width="14.7109375" style="80" customWidth="1"/>
    <col min="768" max="769" width="0" style="80" hidden="1" customWidth="1"/>
    <col min="770" max="771" width="12.85546875" style="80" customWidth="1"/>
    <col min="772" max="1019" width="9.140625" style="80"/>
    <col min="1020" max="1020" width="27.5703125" style="80" customWidth="1"/>
    <col min="1021" max="1021" width="51.7109375" style="80" customWidth="1"/>
    <col min="1022" max="1022" width="0" style="80" hidden="1" customWidth="1"/>
    <col min="1023" max="1023" width="14.7109375" style="80" customWidth="1"/>
    <col min="1024" max="1025" width="0" style="80" hidden="1" customWidth="1"/>
    <col min="1026" max="1027" width="12.85546875" style="80" customWidth="1"/>
    <col min="1028" max="1275" width="9.140625" style="80"/>
    <col min="1276" max="1276" width="27.5703125" style="80" customWidth="1"/>
    <col min="1277" max="1277" width="51.7109375" style="80" customWidth="1"/>
    <col min="1278" max="1278" width="0" style="80" hidden="1" customWidth="1"/>
    <col min="1279" max="1279" width="14.7109375" style="80" customWidth="1"/>
    <col min="1280" max="1281" width="0" style="80" hidden="1" customWidth="1"/>
    <col min="1282" max="1283" width="12.85546875" style="80" customWidth="1"/>
    <col min="1284" max="1531" width="9.140625" style="80"/>
    <col min="1532" max="1532" width="27.5703125" style="80" customWidth="1"/>
    <col min="1533" max="1533" width="51.7109375" style="80" customWidth="1"/>
    <col min="1534" max="1534" width="0" style="80" hidden="1" customWidth="1"/>
    <col min="1535" max="1535" width="14.7109375" style="80" customWidth="1"/>
    <col min="1536" max="1537" width="0" style="80" hidden="1" customWidth="1"/>
    <col min="1538" max="1539" width="12.85546875" style="80" customWidth="1"/>
    <col min="1540" max="1787" width="9.140625" style="80"/>
    <col min="1788" max="1788" width="27.5703125" style="80" customWidth="1"/>
    <col min="1789" max="1789" width="51.7109375" style="80" customWidth="1"/>
    <col min="1790" max="1790" width="0" style="80" hidden="1" customWidth="1"/>
    <col min="1791" max="1791" width="14.7109375" style="80" customWidth="1"/>
    <col min="1792" max="1793" width="0" style="80" hidden="1" customWidth="1"/>
    <col min="1794" max="1795" width="12.85546875" style="80" customWidth="1"/>
    <col min="1796" max="2043" width="9.140625" style="80"/>
    <col min="2044" max="2044" width="27.5703125" style="80" customWidth="1"/>
    <col min="2045" max="2045" width="51.7109375" style="80" customWidth="1"/>
    <col min="2046" max="2046" width="0" style="80" hidden="1" customWidth="1"/>
    <col min="2047" max="2047" width="14.7109375" style="80" customWidth="1"/>
    <col min="2048" max="2049" width="0" style="80" hidden="1" customWidth="1"/>
    <col min="2050" max="2051" width="12.85546875" style="80" customWidth="1"/>
    <col min="2052" max="2299" width="9.140625" style="80"/>
    <col min="2300" max="2300" width="27.5703125" style="80" customWidth="1"/>
    <col min="2301" max="2301" width="51.7109375" style="80" customWidth="1"/>
    <col min="2302" max="2302" width="0" style="80" hidden="1" customWidth="1"/>
    <col min="2303" max="2303" width="14.7109375" style="80" customWidth="1"/>
    <col min="2304" max="2305" width="0" style="80" hidden="1" customWidth="1"/>
    <col min="2306" max="2307" width="12.85546875" style="80" customWidth="1"/>
    <col min="2308" max="2555" width="9.140625" style="80"/>
    <col min="2556" max="2556" width="27.5703125" style="80" customWidth="1"/>
    <col min="2557" max="2557" width="51.7109375" style="80" customWidth="1"/>
    <col min="2558" max="2558" width="0" style="80" hidden="1" customWidth="1"/>
    <col min="2559" max="2559" width="14.7109375" style="80" customWidth="1"/>
    <col min="2560" max="2561" width="0" style="80" hidden="1" customWidth="1"/>
    <col min="2562" max="2563" width="12.85546875" style="80" customWidth="1"/>
    <col min="2564" max="2811" width="9.140625" style="80"/>
    <col min="2812" max="2812" width="27.5703125" style="80" customWidth="1"/>
    <col min="2813" max="2813" width="51.7109375" style="80" customWidth="1"/>
    <col min="2814" max="2814" width="0" style="80" hidden="1" customWidth="1"/>
    <col min="2815" max="2815" width="14.7109375" style="80" customWidth="1"/>
    <col min="2816" max="2817" width="0" style="80" hidden="1" customWidth="1"/>
    <col min="2818" max="2819" width="12.85546875" style="80" customWidth="1"/>
    <col min="2820" max="3067" width="9.140625" style="80"/>
    <col min="3068" max="3068" width="27.5703125" style="80" customWidth="1"/>
    <col min="3069" max="3069" width="51.7109375" style="80" customWidth="1"/>
    <col min="3070" max="3070" width="0" style="80" hidden="1" customWidth="1"/>
    <col min="3071" max="3071" width="14.7109375" style="80" customWidth="1"/>
    <col min="3072" max="3073" width="0" style="80" hidden="1" customWidth="1"/>
    <col min="3074" max="3075" width="12.85546875" style="80" customWidth="1"/>
    <col min="3076" max="3323" width="9.140625" style="80"/>
    <col min="3324" max="3324" width="27.5703125" style="80" customWidth="1"/>
    <col min="3325" max="3325" width="51.7109375" style="80" customWidth="1"/>
    <col min="3326" max="3326" width="0" style="80" hidden="1" customWidth="1"/>
    <col min="3327" max="3327" width="14.7109375" style="80" customWidth="1"/>
    <col min="3328" max="3329" width="0" style="80" hidden="1" customWidth="1"/>
    <col min="3330" max="3331" width="12.85546875" style="80" customWidth="1"/>
    <col min="3332" max="3579" width="9.140625" style="80"/>
    <col min="3580" max="3580" width="27.5703125" style="80" customWidth="1"/>
    <col min="3581" max="3581" width="51.7109375" style="80" customWidth="1"/>
    <col min="3582" max="3582" width="0" style="80" hidden="1" customWidth="1"/>
    <col min="3583" max="3583" width="14.7109375" style="80" customWidth="1"/>
    <col min="3584" max="3585" width="0" style="80" hidden="1" customWidth="1"/>
    <col min="3586" max="3587" width="12.85546875" style="80" customWidth="1"/>
    <col min="3588" max="3835" width="9.140625" style="80"/>
    <col min="3836" max="3836" width="27.5703125" style="80" customWidth="1"/>
    <col min="3837" max="3837" width="51.7109375" style="80" customWidth="1"/>
    <col min="3838" max="3838" width="0" style="80" hidden="1" customWidth="1"/>
    <col min="3839" max="3839" width="14.7109375" style="80" customWidth="1"/>
    <col min="3840" max="3841" width="0" style="80" hidden="1" customWidth="1"/>
    <col min="3842" max="3843" width="12.85546875" style="80" customWidth="1"/>
    <col min="3844" max="4091" width="9.140625" style="80"/>
    <col min="4092" max="4092" width="27.5703125" style="80" customWidth="1"/>
    <col min="4093" max="4093" width="51.7109375" style="80" customWidth="1"/>
    <col min="4094" max="4094" width="0" style="80" hidden="1" customWidth="1"/>
    <col min="4095" max="4095" width="14.7109375" style="80" customWidth="1"/>
    <col min="4096" max="4097" width="0" style="80" hidden="1" customWidth="1"/>
    <col min="4098" max="4099" width="12.85546875" style="80" customWidth="1"/>
    <col min="4100" max="4347" width="9.140625" style="80"/>
    <col min="4348" max="4348" width="27.5703125" style="80" customWidth="1"/>
    <col min="4349" max="4349" width="51.7109375" style="80" customWidth="1"/>
    <col min="4350" max="4350" width="0" style="80" hidden="1" customWidth="1"/>
    <col min="4351" max="4351" width="14.7109375" style="80" customWidth="1"/>
    <col min="4352" max="4353" width="0" style="80" hidden="1" customWidth="1"/>
    <col min="4354" max="4355" width="12.85546875" style="80" customWidth="1"/>
    <col min="4356" max="4603" width="9.140625" style="80"/>
    <col min="4604" max="4604" width="27.5703125" style="80" customWidth="1"/>
    <col min="4605" max="4605" width="51.7109375" style="80" customWidth="1"/>
    <col min="4606" max="4606" width="0" style="80" hidden="1" customWidth="1"/>
    <col min="4607" max="4607" width="14.7109375" style="80" customWidth="1"/>
    <col min="4608" max="4609" width="0" style="80" hidden="1" customWidth="1"/>
    <col min="4610" max="4611" width="12.85546875" style="80" customWidth="1"/>
    <col min="4612" max="4859" width="9.140625" style="80"/>
    <col min="4860" max="4860" width="27.5703125" style="80" customWidth="1"/>
    <col min="4861" max="4861" width="51.7109375" style="80" customWidth="1"/>
    <col min="4862" max="4862" width="0" style="80" hidden="1" customWidth="1"/>
    <col min="4863" max="4863" width="14.7109375" style="80" customWidth="1"/>
    <col min="4864" max="4865" width="0" style="80" hidden="1" customWidth="1"/>
    <col min="4866" max="4867" width="12.85546875" style="80" customWidth="1"/>
    <col min="4868" max="5115" width="9.140625" style="80"/>
    <col min="5116" max="5116" width="27.5703125" style="80" customWidth="1"/>
    <col min="5117" max="5117" width="51.7109375" style="80" customWidth="1"/>
    <col min="5118" max="5118" width="0" style="80" hidden="1" customWidth="1"/>
    <col min="5119" max="5119" width="14.7109375" style="80" customWidth="1"/>
    <col min="5120" max="5121" width="0" style="80" hidden="1" customWidth="1"/>
    <col min="5122" max="5123" width="12.85546875" style="80" customWidth="1"/>
    <col min="5124" max="5371" width="9.140625" style="80"/>
    <col min="5372" max="5372" width="27.5703125" style="80" customWidth="1"/>
    <col min="5373" max="5373" width="51.7109375" style="80" customWidth="1"/>
    <col min="5374" max="5374" width="0" style="80" hidden="1" customWidth="1"/>
    <col min="5375" max="5375" width="14.7109375" style="80" customWidth="1"/>
    <col min="5376" max="5377" width="0" style="80" hidden="1" customWidth="1"/>
    <col min="5378" max="5379" width="12.85546875" style="80" customWidth="1"/>
    <col min="5380" max="5627" width="9.140625" style="80"/>
    <col min="5628" max="5628" width="27.5703125" style="80" customWidth="1"/>
    <col min="5629" max="5629" width="51.7109375" style="80" customWidth="1"/>
    <col min="5630" max="5630" width="0" style="80" hidden="1" customWidth="1"/>
    <col min="5631" max="5631" width="14.7109375" style="80" customWidth="1"/>
    <col min="5632" max="5633" width="0" style="80" hidden="1" customWidth="1"/>
    <col min="5634" max="5635" width="12.85546875" style="80" customWidth="1"/>
    <col min="5636" max="5883" width="9.140625" style="80"/>
    <col min="5884" max="5884" width="27.5703125" style="80" customWidth="1"/>
    <col min="5885" max="5885" width="51.7109375" style="80" customWidth="1"/>
    <col min="5886" max="5886" width="0" style="80" hidden="1" customWidth="1"/>
    <col min="5887" max="5887" width="14.7109375" style="80" customWidth="1"/>
    <col min="5888" max="5889" width="0" style="80" hidden="1" customWidth="1"/>
    <col min="5890" max="5891" width="12.85546875" style="80" customWidth="1"/>
    <col min="5892" max="6139" width="9.140625" style="80"/>
    <col min="6140" max="6140" width="27.5703125" style="80" customWidth="1"/>
    <col min="6141" max="6141" width="51.7109375" style="80" customWidth="1"/>
    <col min="6142" max="6142" width="0" style="80" hidden="1" customWidth="1"/>
    <col min="6143" max="6143" width="14.7109375" style="80" customWidth="1"/>
    <col min="6144" max="6145" width="0" style="80" hidden="1" customWidth="1"/>
    <col min="6146" max="6147" width="12.85546875" style="80" customWidth="1"/>
    <col min="6148" max="6395" width="9.140625" style="80"/>
    <col min="6396" max="6396" width="27.5703125" style="80" customWidth="1"/>
    <col min="6397" max="6397" width="51.7109375" style="80" customWidth="1"/>
    <col min="6398" max="6398" width="0" style="80" hidden="1" customWidth="1"/>
    <col min="6399" max="6399" width="14.7109375" style="80" customWidth="1"/>
    <col min="6400" max="6401" width="0" style="80" hidden="1" customWidth="1"/>
    <col min="6402" max="6403" width="12.85546875" style="80" customWidth="1"/>
    <col min="6404" max="6651" width="9.140625" style="80"/>
    <col min="6652" max="6652" width="27.5703125" style="80" customWidth="1"/>
    <col min="6653" max="6653" width="51.7109375" style="80" customWidth="1"/>
    <col min="6654" max="6654" width="0" style="80" hidden="1" customWidth="1"/>
    <col min="6655" max="6655" width="14.7109375" style="80" customWidth="1"/>
    <col min="6656" max="6657" width="0" style="80" hidden="1" customWidth="1"/>
    <col min="6658" max="6659" width="12.85546875" style="80" customWidth="1"/>
    <col min="6660" max="6907" width="9.140625" style="80"/>
    <col min="6908" max="6908" width="27.5703125" style="80" customWidth="1"/>
    <col min="6909" max="6909" width="51.7109375" style="80" customWidth="1"/>
    <col min="6910" max="6910" width="0" style="80" hidden="1" customWidth="1"/>
    <col min="6911" max="6911" width="14.7109375" style="80" customWidth="1"/>
    <col min="6912" max="6913" width="0" style="80" hidden="1" customWidth="1"/>
    <col min="6914" max="6915" width="12.85546875" style="80" customWidth="1"/>
    <col min="6916" max="7163" width="9.140625" style="80"/>
    <col min="7164" max="7164" width="27.5703125" style="80" customWidth="1"/>
    <col min="7165" max="7165" width="51.7109375" style="80" customWidth="1"/>
    <col min="7166" max="7166" width="0" style="80" hidden="1" customWidth="1"/>
    <col min="7167" max="7167" width="14.7109375" style="80" customWidth="1"/>
    <col min="7168" max="7169" width="0" style="80" hidden="1" customWidth="1"/>
    <col min="7170" max="7171" width="12.85546875" style="80" customWidth="1"/>
    <col min="7172" max="7419" width="9.140625" style="80"/>
    <col min="7420" max="7420" width="27.5703125" style="80" customWidth="1"/>
    <col min="7421" max="7421" width="51.7109375" style="80" customWidth="1"/>
    <col min="7422" max="7422" width="0" style="80" hidden="1" customWidth="1"/>
    <col min="7423" max="7423" width="14.7109375" style="80" customWidth="1"/>
    <col min="7424" max="7425" width="0" style="80" hidden="1" customWidth="1"/>
    <col min="7426" max="7427" width="12.85546875" style="80" customWidth="1"/>
    <col min="7428" max="7675" width="9.140625" style="80"/>
    <col min="7676" max="7676" width="27.5703125" style="80" customWidth="1"/>
    <col min="7677" max="7677" width="51.7109375" style="80" customWidth="1"/>
    <col min="7678" max="7678" width="0" style="80" hidden="1" customWidth="1"/>
    <col min="7679" max="7679" width="14.7109375" style="80" customWidth="1"/>
    <col min="7680" max="7681" width="0" style="80" hidden="1" customWidth="1"/>
    <col min="7682" max="7683" width="12.85546875" style="80" customWidth="1"/>
    <col min="7684" max="7931" width="9.140625" style="80"/>
    <col min="7932" max="7932" width="27.5703125" style="80" customWidth="1"/>
    <col min="7933" max="7933" width="51.7109375" style="80" customWidth="1"/>
    <col min="7934" max="7934" width="0" style="80" hidden="1" customWidth="1"/>
    <col min="7935" max="7935" width="14.7109375" style="80" customWidth="1"/>
    <col min="7936" max="7937" width="0" style="80" hidden="1" customWidth="1"/>
    <col min="7938" max="7939" width="12.85546875" style="80" customWidth="1"/>
    <col min="7940" max="8187" width="9.140625" style="80"/>
    <col min="8188" max="8188" width="27.5703125" style="80" customWidth="1"/>
    <col min="8189" max="8189" width="51.7109375" style="80" customWidth="1"/>
    <col min="8190" max="8190" width="0" style="80" hidden="1" customWidth="1"/>
    <col min="8191" max="8191" width="14.7109375" style="80" customWidth="1"/>
    <col min="8192" max="8193" width="0" style="80" hidden="1" customWidth="1"/>
    <col min="8194" max="8195" width="12.85546875" style="80" customWidth="1"/>
    <col min="8196" max="8443" width="9.140625" style="80"/>
    <col min="8444" max="8444" width="27.5703125" style="80" customWidth="1"/>
    <col min="8445" max="8445" width="51.7109375" style="80" customWidth="1"/>
    <col min="8446" max="8446" width="0" style="80" hidden="1" customWidth="1"/>
    <col min="8447" max="8447" width="14.7109375" style="80" customWidth="1"/>
    <col min="8448" max="8449" width="0" style="80" hidden="1" customWidth="1"/>
    <col min="8450" max="8451" width="12.85546875" style="80" customWidth="1"/>
    <col min="8452" max="8699" width="9.140625" style="80"/>
    <col min="8700" max="8700" width="27.5703125" style="80" customWidth="1"/>
    <col min="8701" max="8701" width="51.7109375" style="80" customWidth="1"/>
    <col min="8702" max="8702" width="0" style="80" hidden="1" customWidth="1"/>
    <col min="8703" max="8703" width="14.7109375" style="80" customWidth="1"/>
    <col min="8704" max="8705" width="0" style="80" hidden="1" customWidth="1"/>
    <col min="8706" max="8707" width="12.85546875" style="80" customWidth="1"/>
    <col min="8708" max="8955" width="9.140625" style="80"/>
    <col min="8956" max="8956" width="27.5703125" style="80" customWidth="1"/>
    <col min="8957" max="8957" width="51.7109375" style="80" customWidth="1"/>
    <col min="8958" max="8958" width="0" style="80" hidden="1" customWidth="1"/>
    <col min="8959" max="8959" width="14.7109375" style="80" customWidth="1"/>
    <col min="8960" max="8961" width="0" style="80" hidden="1" customWidth="1"/>
    <col min="8962" max="8963" width="12.85546875" style="80" customWidth="1"/>
    <col min="8964" max="9211" width="9.140625" style="80"/>
    <col min="9212" max="9212" width="27.5703125" style="80" customWidth="1"/>
    <col min="9213" max="9213" width="51.7109375" style="80" customWidth="1"/>
    <col min="9214" max="9214" width="0" style="80" hidden="1" customWidth="1"/>
    <col min="9215" max="9215" width="14.7109375" style="80" customWidth="1"/>
    <col min="9216" max="9217" width="0" style="80" hidden="1" customWidth="1"/>
    <col min="9218" max="9219" width="12.85546875" style="80" customWidth="1"/>
    <col min="9220" max="9467" width="9.140625" style="80"/>
    <col min="9468" max="9468" width="27.5703125" style="80" customWidth="1"/>
    <col min="9469" max="9469" width="51.7109375" style="80" customWidth="1"/>
    <col min="9470" max="9470" width="0" style="80" hidden="1" customWidth="1"/>
    <col min="9471" max="9471" width="14.7109375" style="80" customWidth="1"/>
    <col min="9472" max="9473" width="0" style="80" hidden="1" customWidth="1"/>
    <col min="9474" max="9475" width="12.85546875" style="80" customWidth="1"/>
    <col min="9476" max="9723" width="9.140625" style="80"/>
    <col min="9724" max="9724" width="27.5703125" style="80" customWidth="1"/>
    <col min="9725" max="9725" width="51.7109375" style="80" customWidth="1"/>
    <col min="9726" max="9726" width="0" style="80" hidden="1" customWidth="1"/>
    <col min="9727" max="9727" width="14.7109375" style="80" customWidth="1"/>
    <col min="9728" max="9729" width="0" style="80" hidden="1" customWidth="1"/>
    <col min="9730" max="9731" width="12.85546875" style="80" customWidth="1"/>
    <col min="9732" max="9979" width="9.140625" style="80"/>
    <col min="9980" max="9980" width="27.5703125" style="80" customWidth="1"/>
    <col min="9981" max="9981" width="51.7109375" style="80" customWidth="1"/>
    <col min="9982" max="9982" width="0" style="80" hidden="1" customWidth="1"/>
    <col min="9983" max="9983" width="14.7109375" style="80" customWidth="1"/>
    <col min="9984" max="9985" width="0" style="80" hidden="1" customWidth="1"/>
    <col min="9986" max="9987" width="12.85546875" style="80" customWidth="1"/>
    <col min="9988" max="10235" width="9.140625" style="80"/>
    <col min="10236" max="10236" width="27.5703125" style="80" customWidth="1"/>
    <col min="10237" max="10237" width="51.7109375" style="80" customWidth="1"/>
    <col min="10238" max="10238" width="0" style="80" hidden="1" customWidth="1"/>
    <col min="10239" max="10239" width="14.7109375" style="80" customWidth="1"/>
    <col min="10240" max="10241" width="0" style="80" hidden="1" customWidth="1"/>
    <col min="10242" max="10243" width="12.85546875" style="80" customWidth="1"/>
    <col min="10244" max="10491" width="9.140625" style="80"/>
    <col min="10492" max="10492" width="27.5703125" style="80" customWidth="1"/>
    <col min="10493" max="10493" width="51.7109375" style="80" customWidth="1"/>
    <col min="10494" max="10494" width="0" style="80" hidden="1" customWidth="1"/>
    <col min="10495" max="10495" width="14.7109375" style="80" customWidth="1"/>
    <col min="10496" max="10497" width="0" style="80" hidden="1" customWidth="1"/>
    <col min="10498" max="10499" width="12.85546875" style="80" customWidth="1"/>
    <col min="10500" max="10747" width="9.140625" style="80"/>
    <col min="10748" max="10748" width="27.5703125" style="80" customWidth="1"/>
    <col min="10749" max="10749" width="51.7109375" style="80" customWidth="1"/>
    <col min="10750" max="10750" width="0" style="80" hidden="1" customWidth="1"/>
    <col min="10751" max="10751" width="14.7109375" style="80" customWidth="1"/>
    <col min="10752" max="10753" width="0" style="80" hidden="1" customWidth="1"/>
    <col min="10754" max="10755" width="12.85546875" style="80" customWidth="1"/>
    <col min="10756" max="11003" width="9.140625" style="80"/>
    <col min="11004" max="11004" width="27.5703125" style="80" customWidth="1"/>
    <col min="11005" max="11005" width="51.7109375" style="80" customWidth="1"/>
    <col min="11006" max="11006" width="0" style="80" hidden="1" customWidth="1"/>
    <col min="11007" max="11007" width="14.7109375" style="80" customWidth="1"/>
    <col min="11008" max="11009" width="0" style="80" hidden="1" customWidth="1"/>
    <col min="11010" max="11011" width="12.85546875" style="80" customWidth="1"/>
    <col min="11012" max="11259" width="9.140625" style="80"/>
    <col min="11260" max="11260" width="27.5703125" style="80" customWidth="1"/>
    <col min="11261" max="11261" width="51.7109375" style="80" customWidth="1"/>
    <col min="11262" max="11262" width="0" style="80" hidden="1" customWidth="1"/>
    <col min="11263" max="11263" width="14.7109375" style="80" customWidth="1"/>
    <col min="11264" max="11265" width="0" style="80" hidden="1" customWidth="1"/>
    <col min="11266" max="11267" width="12.85546875" style="80" customWidth="1"/>
    <col min="11268" max="11515" width="9.140625" style="80"/>
    <col min="11516" max="11516" width="27.5703125" style="80" customWidth="1"/>
    <col min="11517" max="11517" width="51.7109375" style="80" customWidth="1"/>
    <col min="11518" max="11518" width="0" style="80" hidden="1" customWidth="1"/>
    <col min="11519" max="11519" width="14.7109375" style="80" customWidth="1"/>
    <col min="11520" max="11521" width="0" style="80" hidden="1" customWidth="1"/>
    <col min="11522" max="11523" width="12.85546875" style="80" customWidth="1"/>
    <col min="11524" max="11771" width="9.140625" style="80"/>
    <col min="11772" max="11772" width="27.5703125" style="80" customWidth="1"/>
    <col min="11773" max="11773" width="51.7109375" style="80" customWidth="1"/>
    <col min="11774" max="11774" width="0" style="80" hidden="1" customWidth="1"/>
    <col min="11775" max="11775" width="14.7109375" style="80" customWidth="1"/>
    <col min="11776" max="11777" width="0" style="80" hidden="1" customWidth="1"/>
    <col min="11778" max="11779" width="12.85546875" style="80" customWidth="1"/>
    <col min="11780" max="12027" width="9.140625" style="80"/>
    <col min="12028" max="12028" width="27.5703125" style="80" customWidth="1"/>
    <col min="12029" max="12029" width="51.7109375" style="80" customWidth="1"/>
    <col min="12030" max="12030" width="0" style="80" hidden="1" customWidth="1"/>
    <col min="12031" max="12031" width="14.7109375" style="80" customWidth="1"/>
    <col min="12032" max="12033" width="0" style="80" hidden="1" customWidth="1"/>
    <col min="12034" max="12035" width="12.85546875" style="80" customWidth="1"/>
    <col min="12036" max="12283" width="9.140625" style="80"/>
    <col min="12284" max="12284" width="27.5703125" style="80" customWidth="1"/>
    <col min="12285" max="12285" width="51.7109375" style="80" customWidth="1"/>
    <col min="12286" max="12286" width="0" style="80" hidden="1" customWidth="1"/>
    <col min="12287" max="12287" width="14.7109375" style="80" customWidth="1"/>
    <col min="12288" max="12289" width="0" style="80" hidden="1" customWidth="1"/>
    <col min="12290" max="12291" width="12.85546875" style="80" customWidth="1"/>
    <col min="12292" max="12539" width="9.140625" style="80"/>
    <col min="12540" max="12540" width="27.5703125" style="80" customWidth="1"/>
    <col min="12541" max="12541" width="51.7109375" style="80" customWidth="1"/>
    <col min="12542" max="12542" width="0" style="80" hidden="1" customWidth="1"/>
    <col min="12543" max="12543" width="14.7109375" style="80" customWidth="1"/>
    <col min="12544" max="12545" width="0" style="80" hidden="1" customWidth="1"/>
    <col min="12546" max="12547" width="12.85546875" style="80" customWidth="1"/>
    <col min="12548" max="12795" width="9.140625" style="80"/>
    <col min="12796" max="12796" width="27.5703125" style="80" customWidth="1"/>
    <col min="12797" max="12797" width="51.7109375" style="80" customWidth="1"/>
    <col min="12798" max="12798" width="0" style="80" hidden="1" customWidth="1"/>
    <col min="12799" max="12799" width="14.7109375" style="80" customWidth="1"/>
    <col min="12800" max="12801" width="0" style="80" hidden="1" customWidth="1"/>
    <col min="12802" max="12803" width="12.85546875" style="80" customWidth="1"/>
    <col min="12804" max="13051" width="9.140625" style="80"/>
    <col min="13052" max="13052" width="27.5703125" style="80" customWidth="1"/>
    <col min="13053" max="13053" width="51.7109375" style="80" customWidth="1"/>
    <col min="13054" max="13054" width="0" style="80" hidden="1" customWidth="1"/>
    <col min="13055" max="13055" width="14.7109375" style="80" customWidth="1"/>
    <col min="13056" max="13057" width="0" style="80" hidden="1" customWidth="1"/>
    <col min="13058" max="13059" width="12.85546875" style="80" customWidth="1"/>
    <col min="13060" max="13307" width="9.140625" style="80"/>
    <col min="13308" max="13308" width="27.5703125" style="80" customWidth="1"/>
    <col min="13309" max="13309" width="51.7109375" style="80" customWidth="1"/>
    <col min="13310" max="13310" width="0" style="80" hidden="1" customWidth="1"/>
    <col min="13311" max="13311" width="14.7109375" style="80" customWidth="1"/>
    <col min="13312" max="13313" width="0" style="80" hidden="1" customWidth="1"/>
    <col min="13314" max="13315" width="12.85546875" style="80" customWidth="1"/>
    <col min="13316" max="13563" width="9.140625" style="80"/>
    <col min="13564" max="13564" width="27.5703125" style="80" customWidth="1"/>
    <col min="13565" max="13565" width="51.7109375" style="80" customWidth="1"/>
    <col min="13566" max="13566" width="0" style="80" hidden="1" customWidth="1"/>
    <col min="13567" max="13567" width="14.7109375" style="80" customWidth="1"/>
    <col min="13568" max="13569" width="0" style="80" hidden="1" customWidth="1"/>
    <col min="13570" max="13571" width="12.85546875" style="80" customWidth="1"/>
    <col min="13572" max="13819" width="9.140625" style="80"/>
    <col min="13820" max="13820" width="27.5703125" style="80" customWidth="1"/>
    <col min="13821" max="13821" width="51.7109375" style="80" customWidth="1"/>
    <col min="13822" max="13822" width="0" style="80" hidden="1" customWidth="1"/>
    <col min="13823" max="13823" width="14.7109375" style="80" customWidth="1"/>
    <col min="13824" max="13825" width="0" style="80" hidden="1" customWidth="1"/>
    <col min="13826" max="13827" width="12.85546875" style="80" customWidth="1"/>
    <col min="13828" max="14075" width="9.140625" style="80"/>
    <col min="14076" max="14076" width="27.5703125" style="80" customWidth="1"/>
    <col min="14077" max="14077" width="51.7109375" style="80" customWidth="1"/>
    <col min="14078" max="14078" width="0" style="80" hidden="1" customWidth="1"/>
    <col min="14079" max="14079" width="14.7109375" style="80" customWidth="1"/>
    <col min="14080" max="14081" width="0" style="80" hidden="1" customWidth="1"/>
    <col min="14082" max="14083" width="12.85546875" style="80" customWidth="1"/>
    <col min="14084" max="14331" width="9.140625" style="80"/>
    <col min="14332" max="14332" width="27.5703125" style="80" customWidth="1"/>
    <col min="14333" max="14333" width="51.7109375" style="80" customWidth="1"/>
    <col min="14334" max="14334" width="0" style="80" hidden="1" customWidth="1"/>
    <col min="14335" max="14335" width="14.7109375" style="80" customWidth="1"/>
    <col min="14336" max="14337" width="0" style="80" hidden="1" customWidth="1"/>
    <col min="14338" max="14339" width="12.85546875" style="80" customWidth="1"/>
    <col min="14340" max="14587" width="9.140625" style="80"/>
    <col min="14588" max="14588" width="27.5703125" style="80" customWidth="1"/>
    <col min="14589" max="14589" width="51.7109375" style="80" customWidth="1"/>
    <col min="14590" max="14590" width="0" style="80" hidden="1" customWidth="1"/>
    <col min="14591" max="14591" width="14.7109375" style="80" customWidth="1"/>
    <col min="14592" max="14593" width="0" style="80" hidden="1" customWidth="1"/>
    <col min="14594" max="14595" width="12.85546875" style="80" customWidth="1"/>
    <col min="14596" max="14843" width="9.140625" style="80"/>
    <col min="14844" max="14844" width="27.5703125" style="80" customWidth="1"/>
    <col min="14845" max="14845" width="51.7109375" style="80" customWidth="1"/>
    <col min="14846" max="14846" width="0" style="80" hidden="1" customWidth="1"/>
    <col min="14847" max="14847" width="14.7109375" style="80" customWidth="1"/>
    <col min="14848" max="14849" width="0" style="80" hidden="1" customWidth="1"/>
    <col min="14850" max="14851" width="12.85546875" style="80" customWidth="1"/>
    <col min="14852" max="15099" width="9.140625" style="80"/>
    <col min="15100" max="15100" width="27.5703125" style="80" customWidth="1"/>
    <col min="15101" max="15101" width="51.7109375" style="80" customWidth="1"/>
    <col min="15102" max="15102" width="0" style="80" hidden="1" customWidth="1"/>
    <col min="15103" max="15103" width="14.7109375" style="80" customWidth="1"/>
    <col min="15104" max="15105" width="0" style="80" hidden="1" customWidth="1"/>
    <col min="15106" max="15107" width="12.85546875" style="80" customWidth="1"/>
    <col min="15108" max="15355" width="9.140625" style="80"/>
    <col min="15356" max="15356" width="27.5703125" style="80" customWidth="1"/>
    <col min="15357" max="15357" width="51.7109375" style="80" customWidth="1"/>
    <col min="15358" max="15358" width="0" style="80" hidden="1" customWidth="1"/>
    <col min="15359" max="15359" width="14.7109375" style="80" customWidth="1"/>
    <col min="15360" max="15361" width="0" style="80" hidden="1" customWidth="1"/>
    <col min="15362" max="15363" width="12.85546875" style="80" customWidth="1"/>
    <col min="15364" max="15611" width="9.140625" style="80"/>
    <col min="15612" max="15612" width="27.5703125" style="80" customWidth="1"/>
    <col min="15613" max="15613" width="51.7109375" style="80" customWidth="1"/>
    <col min="15614" max="15614" width="0" style="80" hidden="1" customWidth="1"/>
    <col min="15615" max="15615" width="14.7109375" style="80" customWidth="1"/>
    <col min="15616" max="15617" width="0" style="80" hidden="1" customWidth="1"/>
    <col min="15618" max="15619" width="12.85546875" style="80" customWidth="1"/>
    <col min="15620" max="15867" width="9.140625" style="80"/>
    <col min="15868" max="15868" width="27.5703125" style="80" customWidth="1"/>
    <col min="15869" max="15869" width="51.7109375" style="80" customWidth="1"/>
    <col min="15870" max="15870" width="0" style="80" hidden="1" customWidth="1"/>
    <col min="15871" max="15871" width="14.7109375" style="80" customWidth="1"/>
    <col min="15872" max="15873" width="0" style="80" hidden="1" customWidth="1"/>
    <col min="15874" max="15875" width="12.85546875" style="80" customWidth="1"/>
    <col min="15876" max="16123" width="9.140625" style="80"/>
    <col min="16124" max="16124" width="27.5703125" style="80" customWidth="1"/>
    <col min="16125" max="16125" width="51.7109375" style="80" customWidth="1"/>
    <col min="16126" max="16126" width="0" style="80" hidden="1" customWidth="1"/>
    <col min="16127" max="16127" width="14.7109375" style="80" customWidth="1"/>
    <col min="16128" max="16129" width="0" style="80" hidden="1" customWidth="1"/>
    <col min="16130" max="16131" width="12.85546875" style="80" customWidth="1"/>
    <col min="16132" max="16384" width="9.140625" style="80"/>
  </cols>
  <sheetData>
    <row r="1" spans="1:4" hidden="1" x14ac:dyDescent="0.25">
      <c r="B1" s="89" t="s">
        <v>872</v>
      </c>
    </row>
    <row r="2" spans="1:4" ht="17.25" customHeight="1" x14ac:dyDescent="0.25">
      <c r="A2" s="88" t="s">
        <v>1234</v>
      </c>
      <c r="B2" s="88"/>
      <c r="C2" s="6" t="s">
        <v>1237</v>
      </c>
      <c r="D2" s="147"/>
    </row>
    <row r="3" spans="1:4" ht="14.25" customHeight="1" x14ac:dyDescent="0.25">
      <c r="A3" s="87"/>
      <c r="B3" s="87"/>
      <c r="C3" s="149" t="s">
        <v>0</v>
      </c>
      <c r="D3" s="147"/>
    </row>
    <row r="4" spans="1:4" ht="17.25" customHeight="1" x14ac:dyDescent="0.25">
      <c r="A4" s="87"/>
      <c r="B4" s="87"/>
      <c r="C4" s="149" t="s">
        <v>1</v>
      </c>
      <c r="D4" s="147"/>
    </row>
    <row r="5" spans="1:4" x14ac:dyDescent="0.25">
      <c r="B5" s="87"/>
      <c r="C5" s="149" t="s">
        <v>2</v>
      </c>
      <c r="D5" s="147"/>
    </row>
    <row r="6" spans="1:4" ht="19.5" customHeight="1" x14ac:dyDescent="0.25">
      <c r="B6" s="86"/>
      <c r="C6" s="107"/>
    </row>
    <row r="7" spans="1:4" ht="51.75" customHeight="1" x14ac:dyDescent="0.25">
      <c r="A7" s="184" t="s">
        <v>1233</v>
      </c>
      <c r="B7" s="184"/>
      <c r="C7" s="184"/>
    </row>
    <row r="8" spans="1:4" s="81" customFormat="1" ht="20.25" customHeight="1" x14ac:dyDescent="0.25">
      <c r="C8" s="48" t="s">
        <v>974</v>
      </c>
    </row>
    <row r="9" spans="1:4" s="81" customFormat="1" ht="12.75" customHeight="1" x14ac:dyDescent="0.25">
      <c r="A9" s="176" t="s">
        <v>1231</v>
      </c>
      <c r="B9" s="179" t="s">
        <v>952</v>
      </c>
      <c r="C9" s="180" t="s">
        <v>972</v>
      </c>
    </row>
    <row r="10" spans="1:4" s="81" customFormat="1" ht="11.25" customHeight="1" x14ac:dyDescent="0.25">
      <c r="A10" s="177"/>
      <c r="B10" s="179"/>
      <c r="C10" s="180"/>
    </row>
    <row r="11" spans="1:4" s="85" customFormat="1" ht="29.25" customHeight="1" x14ac:dyDescent="0.25">
      <c r="A11" s="178"/>
      <c r="B11" s="179"/>
      <c r="C11" s="180"/>
    </row>
    <row r="12" spans="1:4" ht="30" customHeight="1" x14ac:dyDescent="0.25">
      <c r="A12" s="157" t="s">
        <v>1228</v>
      </c>
      <c r="B12" s="83" t="s">
        <v>951</v>
      </c>
      <c r="C12" s="148">
        <f>C13</f>
        <v>-37392</v>
      </c>
    </row>
    <row r="13" spans="1:4" ht="31.5" customHeight="1" x14ac:dyDescent="0.25">
      <c r="A13" s="157" t="s">
        <v>1232</v>
      </c>
      <c r="B13" s="83" t="s">
        <v>950</v>
      </c>
      <c r="C13" s="148">
        <f>C14+C15</f>
        <v>-37392</v>
      </c>
    </row>
    <row r="14" spans="1:4" ht="31.5" customHeight="1" x14ac:dyDescent="0.25">
      <c r="A14" s="157" t="s">
        <v>1229</v>
      </c>
      <c r="B14" s="83" t="s">
        <v>966</v>
      </c>
      <c r="C14" s="84">
        <v>-9372219.9000000004</v>
      </c>
    </row>
    <row r="15" spans="1:4" ht="37.5" customHeight="1" x14ac:dyDescent="0.25">
      <c r="A15" s="157" t="s">
        <v>1230</v>
      </c>
      <c r="B15" s="83" t="s">
        <v>949</v>
      </c>
      <c r="C15" s="82">
        <v>9334827.9000000004</v>
      </c>
    </row>
    <row r="18" spans="1:3" ht="12" customHeight="1" x14ac:dyDescent="0.25"/>
    <row r="19" spans="1:3" hidden="1" x14ac:dyDescent="0.25">
      <c r="A19" s="181"/>
      <c r="B19" s="182"/>
      <c r="C19" s="183"/>
    </row>
    <row r="20" spans="1:3" hidden="1" x14ac:dyDescent="0.25">
      <c r="A20" s="181"/>
      <c r="B20" s="182"/>
      <c r="C20" s="183"/>
    </row>
    <row r="21" spans="1:3" hidden="1" x14ac:dyDescent="0.25">
      <c r="A21" s="181"/>
      <c r="B21" s="182"/>
      <c r="C21" s="183"/>
    </row>
    <row r="22" spans="1:3" hidden="1" x14ac:dyDescent="0.25">
      <c r="A22" s="158"/>
      <c r="B22" s="159"/>
      <c r="C22" s="160"/>
    </row>
    <row r="23" spans="1:3" hidden="1" x14ac:dyDescent="0.25">
      <c r="A23" s="158"/>
      <c r="B23" s="159"/>
      <c r="C23" s="160"/>
    </row>
    <row r="24" spans="1:3" hidden="1" x14ac:dyDescent="0.25">
      <c r="A24" s="158"/>
      <c r="B24" s="159"/>
      <c r="C24" s="161"/>
    </row>
    <row r="25" spans="1:3" hidden="1" x14ac:dyDescent="0.25">
      <c r="A25" s="158"/>
      <c r="B25" s="159"/>
      <c r="C25" s="162"/>
    </row>
    <row r="26" spans="1:3" hidden="1" x14ac:dyDescent="0.25"/>
  </sheetData>
  <mergeCells count="7">
    <mergeCell ref="A9:A11"/>
    <mergeCell ref="B9:B11"/>
    <mergeCell ref="C9:C11"/>
    <mergeCell ref="A7:C7"/>
    <mergeCell ref="A19:A21"/>
    <mergeCell ref="B19:B21"/>
    <mergeCell ref="C19:C21"/>
  </mergeCells>
  <pageMargins left="0.70866141732283472" right="0.31496062992125984" top="0.35433070866141736" bottom="0.35433070866141736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Доходы</vt:lpstr>
      <vt:lpstr>Ведомственная</vt:lpstr>
      <vt:lpstr>Раздел, подраздел</vt:lpstr>
      <vt:lpstr>Источн</vt:lpstr>
      <vt:lpstr>Ведомственная!Заголовки_для_печати</vt:lpstr>
      <vt:lpstr>Доходы!Заголовки_для_печати</vt:lpstr>
      <vt:lpstr>'Раздел, подраздел'!Заголовки_для_печати</vt:lpstr>
      <vt:lpstr>Ведомственная!Область_печати</vt:lpstr>
      <vt:lpstr>Доходы!Область_печати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Ира Халявина</cp:lastModifiedBy>
  <cp:lastPrinted>2021-03-16T05:40:51Z</cp:lastPrinted>
  <dcterms:created xsi:type="dcterms:W3CDTF">2016-11-10T06:54:02Z</dcterms:created>
  <dcterms:modified xsi:type="dcterms:W3CDTF">2021-03-16T05:40:55Z</dcterms:modified>
</cp:coreProperties>
</file>