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05" windowWidth="20730" windowHeight="8190" activeTab="1"/>
  </bookViews>
  <sheets>
    <sheet name="Программы" sheetId="2" r:id="rId1"/>
    <sheet name="Ведомственная" sheetId="1" r:id="rId2"/>
    <sheet name="Раздел, подраздел" sheetId="3" r:id="rId3"/>
  </sheets>
  <definedNames>
    <definedName name="_xlnm.Print_Titles" localSheetId="1">Ведомственная!$8:$9</definedName>
    <definedName name="_xlnm.Print_Titles" localSheetId="0">Программы!$7:$8</definedName>
    <definedName name="_xlnm.Print_Titles" localSheetId="2">'Раздел, подраздел'!$8:$8</definedName>
    <definedName name="_xlnm.Print_Area" localSheetId="1">Ведомственная!$A$1:$I$1341</definedName>
    <definedName name="_xlnm.Print_Area" localSheetId="0">Программы!$A$1:$H$948</definedName>
  </definedNames>
  <calcPr calcId="145621"/>
</workbook>
</file>

<file path=xl/calcChain.xml><?xml version="1.0" encoding="utf-8"?>
<calcChain xmlns="http://schemas.openxmlformats.org/spreadsheetml/2006/main">
  <c r="G68" i="1" l="1"/>
  <c r="G515" i="1"/>
  <c r="G488" i="1" l="1"/>
  <c r="G234" i="1" l="1"/>
  <c r="G233" i="1"/>
  <c r="G1361" i="1" l="1"/>
  <c r="G952" i="1"/>
  <c r="G404" i="2"/>
  <c r="H404" i="2"/>
  <c r="F404" i="2"/>
  <c r="G410" i="2"/>
  <c r="G409" i="2" s="1"/>
  <c r="H410" i="2"/>
  <c r="H409" i="2" s="1"/>
  <c r="F410" i="2"/>
  <c r="F409" i="2" s="1"/>
  <c r="H1258" i="1"/>
  <c r="I1258" i="1"/>
  <c r="H1265" i="1"/>
  <c r="I1265" i="1"/>
  <c r="G1265" i="1"/>
  <c r="G271" i="1"/>
  <c r="G107" i="1"/>
  <c r="H941" i="2"/>
  <c r="H940" i="2" s="1"/>
  <c r="G942" i="2"/>
  <c r="G941" i="2" s="1"/>
  <c r="G940" i="2" s="1"/>
  <c r="H942" i="2"/>
  <c r="F942" i="2"/>
  <c r="F941" i="2" s="1"/>
  <c r="F940" i="2" s="1"/>
  <c r="H705" i="1"/>
  <c r="I705" i="1"/>
  <c r="G705" i="1"/>
  <c r="G86" i="2"/>
  <c r="H86" i="2"/>
  <c r="F86" i="2"/>
  <c r="H572" i="1"/>
  <c r="I572" i="1"/>
  <c r="G572" i="1"/>
  <c r="I706" i="1"/>
  <c r="H706" i="1"/>
  <c r="G706" i="1"/>
  <c r="G328" i="1"/>
  <c r="G329" i="1"/>
  <c r="G292" i="1" l="1"/>
  <c r="G185" i="1"/>
  <c r="I134" i="1"/>
  <c r="H135" i="1"/>
  <c r="H134" i="1" s="1"/>
  <c r="I135" i="1"/>
  <c r="G135" i="1"/>
  <c r="G134" i="1" s="1"/>
  <c r="H68" i="1" l="1"/>
  <c r="G209" i="1" l="1"/>
  <c r="G211" i="1"/>
  <c r="H1344" i="1" l="1"/>
  <c r="G947" i="2" l="1"/>
  <c r="H1340" i="1"/>
  <c r="E57" i="3"/>
  <c r="F286" i="2" l="1"/>
  <c r="G286" i="2"/>
  <c r="H286" i="2"/>
  <c r="H184" i="1"/>
  <c r="H183" i="1" s="1"/>
  <c r="H182" i="1" s="1"/>
  <c r="I184" i="1"/>
  <c r="I183" i="1" s="1"/>
  <c r="I182" i="1" s="1"/>
  <c r="G184" i="1"/>
  <c r="G183" i="1" s="1"/>
  <c r="G182" i="1" s="1"/>
  <c r="G438" i="1" l="1"/>
  <c r="G368" i="1"/>
  <c r="H101" i="1" l="1"/>
  <c r="H99" i="1"/>
  <c r="G1360" i="1" l="1"/>
  <c r="G1358" i="1"/>
  <c r="I107" i="1" l="1"/>
  <c r="I438" i="1"/>
  <c r="H107" i="1"/>
  <c r="H438" i="1"/>
  <c r="G505" i="2" l="1"/>
  <c r="H505" i="2"/>
  <c r="G506" i="2"/>
  <c r="H506" i="2"/>
  <c r="I1012" i="1"/>
  <c r="H1012" i="1"/>
  <c r="G1012" i="1"/>
  <c r="H961" i="1"/>
  <c r="I961" i="1"/>
  <c r="I389" i="1"/>
  <c r="H386" i="1"/>
  <c r="H389" i="1"/>
  <c r="H142" i="1" l="1"/>
  <c r="G142" i="1"/>
  <c r="G267" i="1"/>
  <c r="H208" i="1" l="1"/>
  <c r="I208" i="1"/>
  <c r="H1361" i="1" l="1"/>
  <c r="H1360" i="1"/>
  <c r="I1360" i="1"/>
  <c r="H1359" i="1"/>
  <c r="I1359" i="1"/>
  <c r="G1359" i="1"/>
  <c r="G1362" i="1" s="1"/>
  <c r="I1361" i="1"/>
  <c r="G712" i="2" l="1"/>
  <c r="H712" i="2"/>
  <c r="F712" i="2"/>
  <c r="G655" i="2" l="1"/>
  <c r="G654" i="2" s="1"/>
  <c r="H655" i="2"/>
  <c r="H654" i="2" s="1"/>
  <c r="F655" i="2"/>
  <c r="F654" i="2" s="1"/>
  <c r="G1128" i="1"/>
  <c r="G646" i="2"/>
  <c r="H646" i="2"/>
  <c r="F646" i="2"/>
  <c r="G495" i="2"/>
  <c r="H495" i="2"/>
  <c r="F495" i="2"/>
  <c r="G497" i="2"/>
  <c r="H497" i="2"/>
  <c r="F497" i="2"/>
  <c r="F496" i="2"/>
  <c r="G496" i="2"/>
  <c r="H496" i="2"/>
  <c r="I1156" i="1"/>
  <c r="H1156" i="1"/>
  <c r="G1156" i="1"/>
  <c r="I1120" i="1"/>
  <c r="I1119" i="1" s="1"/>
  <c r="H1120" i="1"/>
  <c r="H1119" i="1" s="1"/>
  <c r="G1120" i="1"/>
  <c r="G1119" i="1" s="1"/>
  <c r="G879" i="2"/>
  <c r="G878" i="2" s="1"/>
  <c r="G877" i="2" s="1"/>
  <c r="H879" i="2"/>
  <c r="H878" i="2" s="1"/>
  <c r="H877" i="2" s="1"/>
  <c r="F879" i="2"/>
  <c r="F878" i="2" s="1"/>
  <c r="F877" i="2" s="1"/>
  <c r="I1026" i="1"/>
  <c r="I1025" i="1" s="1"/>
  <c r="H1026" i="1"/>
  <c r="H1025" i="1" s="1"/>
  <c r="G1026" i="1"/>
  <c r="G1025" i="1" s="1"/>
  <c r="G809" i="2" l="1"/>
  <c r="G808" i="2" s="1"/>
  <c r="H809" i="2"/>
  <c r="H808" i="2" s="1"/>
  <c r="F809" i="2"/>
  <c r="F808" i="2" s="1"/>
  <c r="G720" i="1"/>
  <c r="G719" i="1" s="1"/>
  <c r="G718" i="1" s="1"/>
  <c r="H720" i="1"/>
  <c r="I720" i="1"/>
  <c r="G711" i="2" l="1"/>
  <c r="H711" i="2"/>
  <c r="F711" i="2"/>
  <c r="I818" i="1"/>
  <c r="H818" i="1"/>
  <c r="G818" i="1"/>
  <c r="G696" i="2" l="1"/>
  <c r="G695" i="2" s="1"/>
  <c r="H696" i="2"/>
  <c r="H695" i="2" s="1"/>
  <c r="F696" i="2"/>
  <c r="F695" i="2" s="1"/>
  <c r="H806" i="1" l="1"/>
  <c r="I806" i="1"/>
  <c r="J806" i="1"/>
  <c r="K806" i="1"/>
  <c r="L806" i="1"/>
  <c r="G806" i="1"/>
  <c r="G700" i="2"/>
  <c r="G699" i="2" s="1"/>
  <c r="H700" i="2"/>
  <c r="H699" i="2" s="1"/>
  <c r="F700" i="2"/>
  <c r="F699" i="2" s="1"/>
  <c r="G684" i="2"/>
  <c r="G683" i="2" s="1"/>
  <c r="H684" i="2"/>
  <c r="H683" i="2" s="1"/>
  <c r="F684" i="2"/>
  <c r="F683" i="2" s="1"/>
  <c r="G708" i="2"/>
  <c r="G707" i="2" s="1"/>
  <c r="H708" i="2"/>
  <c r="H707" i="2" s="1"/>
  <c r="F708" i="2"/>
  <c r="F707" i="2" s="1"/>
  <c r="G692" i="2"/>
  <c r="G691" i="2" s="1"/>
  <c r="H692" i="2"/>
  <c r="H691" i="2" s="1"/>
  <c r="F692" i="2"/>
  <c r="F691" i="2" s="1"/>
  <c r="I808" i="1"/>
  <c r="H808" i="1"/>
  <c r="G808" i="1"/>
  <c r="H802" i="1"/>
  <c r="I802" i="1"/>
  <c r="G802" i="1"/>
  <c r="H796" i="1"/>
  <c r="I796" i="1"/>
  <c r="G796" i="1"/>
  <c r="I319" i="1" l="1"/>
  <c r="H319" i="1"/>
  <c r="G813" i="2" l="1"/>
  <c r="H813" i="2"/>
  <c r="F813" i="2"/>
  <c r="I189" i="1"/>
  <c r="I188" i="1" s="1"/>
  <c r="I187" i="1" s="1"/>
  <c r="I186" i="1" s="1"/>
  <c r="H189" i="1"/>
  <c r="H188" i="1" s="1"/>
  <c r="H187" i="1" s="1"/>
  <c r="H186" i="1" s="1"/>
  <c r="G189" i="1"/>
  <c r="G188" i="1" s="1"/>
  <c r="G187" i="1" s="1"/>
  <c r="G186" i="1" s="1"/>
  <c r="G193" i="1"/>
  <c r="G192" i="1" s="1"/>
  <c r="G396" i="2" l="1"/>
  <c r="H396" i="2"/>
  <c r="F396" i="2"/>
  <c r="G367" i="2"/>
  <c r="G366" i="2" s="1"/>
  <c r="H367" i="2"/>
  <c r="H366" i="2" s="1"/>
  <c r="F367" i="2"/>
  <c r="F366" i="2" s="1"/>
  <c r="G374" i="2"/>
  <c r="H374" i="2"/>
  <c r="G375" i="2"/>
  <c r="H375" i="2"/>
  <c r="F375" i="2"/>
  <c r="F374" i="2"/>
  <c r="G372" i="2"/>
  <c r="G371" i="2" s="1"/>
  <c r="H372" i="2"/>
  <c r="H371" i="2" s="1"/>
  <c r="F372" i="2"/>
  <c r="F371" i="2" s="1"/>
  <c r="F370" i="2"/>
  <c r="G370" i="2"/>
  <c r="H370" i="2"/>
  <c r="G369" i="2"/>
  <c r="H369" i="2"/>
  <c r="F369" i="2"/>
  <c r="J1351" i="1"/>
  <c r="K1351" i="1"/>
  <c r="L1351" i="1"/>
  <c r="H1292" i="1"/>
  <c r="I1292" i="1"/>
  <c r="H1298" i="1"/>
  <c r="I1298" i="1"/>
  <c r="H1296" i="1"/>
  <c r="I1296" i="1"/>
  <c r="G1298" i="1"/>
  <c r="G1296" i="1"/>
  <c r="I1256" i="1"/>
  <c r="H1256" i="1"/>
  <c r="G1256" i="1"/>
  <c r="G327" i="2"/>
  <c r="G326" i="2" s="1"/>
  <c r="H327" i="2"/>
  <c r="H326" i="2" s="1"/>
  <c r="F327" i="2"/>
  <c r="F326" i="2" s="1"/>
  <c r="I1220" i="1"/>
  <c r="H1220" i="1"/>
  <c r="G1220" i="1"/>
  <c r="I1291" i="1" l="1"/>
  <c r="H1291" i="1"/>
  <c r="H373" i="2"/>
  <c r="F368" i="2"/>
  <c r="G368" i="2"/>
  <c r="F373" i="2"/>
  <c r="G373" i="2"/>
  <c r="H368" i="2"/>
  <c r="J1349" i="1"/>
  <c r="K1349" i="1"/>
  <c r="L1349" i="1"/>
  <c r="F365" i="2" l="1"/>
  <c r="H365" i="2"/>
  <c r="G365" i="2"/>
  <c r="H888" i="2" l="1"/>
  <c r="G460" i="2"/>
  <c r="G459" i="2" s="1"/>
  <c r="H460" i="2"/>
  <c r="H459" i="2" s="1"/>
  <c r="F460" i="2"/>
  <c r="F459" i="2" s="1"/>
  <c r="G312" i="2"/>
  <c r="G311" i="2" s="1"/>
  <c r="H312" i="2"/>
  <c r="H311" i="2" s="1"/>
  <c r="F312" i="2"/>
  <c r="F311" i="2" s="1"/>
  <c r="G242" i="2" l="1"/>
  <c r="G241" i="2" s="1"/>
  <c r="G240" i="2" s="1"/>
  <c r="H242" i="2"/>
  <c r="H241" i="2" s="1"/>
  <c r="H240" i="2" s="1"/>
  <c r="H296" i="1"/>
  <c r="I296" i="1"/>
  <c r="G296" i="1"/>
  <c r="H437" i="1"/>
  <c r="H436" i="1" s="1"/>
  <c r="I437" i="1"/>
  <c r="I436" i="1" s="1"/>
  <c r="G318" i="1" l="1"/>
  <c r="I318" i="1"/>
  <c r="G847" i="2" l="1"/>
  <c r="G846" i="2" s="1"/>
  <c r="H847" i="2"/>
  <c r="H846" i="2" s="1"/>
  <c r="F847" i="2"/>
  <c r="F846" i="2" s="1"/>
  <c r="H519" i="1"/>
  <c r="H518" i="1" s="1"/>
  <c r="H517" i="1" s="1"/>
  <c r="H516" i="1" s="1"/>
  <c r="I519" i="1"/>
  <c r="I518" i="1" s="1"/>
  <c r="I517" i="1" s="1"/>
  <c r="G519" i="1"/>
  <c r="G518" i="1" s="1"/>
  <c r="G517" i="1" s="1"/>
  <c r="G516" i="1" s="1"/>
  <c r="I516" i="1" l="1"/>
  <c r="F56" i="3"/>
  <c r="F55" i="3" s="1"/>
  <c r="D56" i="3"/>
  <c r="D55" i="3" s="1"/>
  <c r="E56" i="3"/>
  <c r="E55" i="3" s="1"/>
  <c r="H190" i="2" l="1"/>
  <c r="G190" i="2"/>
  <c r="F190" i="2"/>
  <c r="H158" i="1"/>
  <c r="H157" i="1" s="1"/>
  <c r="H156" i="1" s="1"/>
  <c r="I158" i="1"/>
  <c r="I157" i="1" s="1"/>
  <c r="I156" i="1" s="1"/>
  <c r="G158" i="1"/>
  <c r="G157" i="1" s="1"/>
  <c r="G156" i="1" s="1"/>
  <c r="J139" i="1" l="1"/>
  <c r="K139" i="1"/>
  <c r="L139" i="1"/>
  <c r="H165" i="1" l="1"/>
  <c r="I165" i="1"/>
  <c r="G165" i="1"/>
  <c r="G395" i="2" l="1"/>
  <c r="H395" i="2"/>
  <c r="F395" i="2"/>
  <c r="G394" i="2"/>
  <c r="G393" i="2" s="1"/>
  <c r="H394" i="2"/>
  <c r="H393" i="2" s="1"/>
  <c r="F394" i="2"/>
  <c r="F393" i="2" s="1"/>
  <c r="H1191" i="1"/>
  <c r="H1190" i="1" s="1"/>
  <c r="I1191" i="1"/>
  <c r="I1190" i="1" s="1"/>
  <c r="G1191" i="1"/>
  <c r="G1190" i="1" s="1"/>
  <c r="G921" i="2" l="1"/>
  <c r="H921" i="2"/>
  <c r="F921" i="2"/>
  <c r="H34" i="1"/>
  <c r="H33" i="1" s="1"/>
  <c r="H32" i="1" s="1"/>
  <c r="H31" i="1" s="1"/>
  <c r="I34" i="1"/>
  <c r="I33" i="1" s="1"/>
  <c r="I32" i="1" s="1"/>
  <c r="I31" i="1" s="1"/>
  <c r="G34" i="1"/>
  <c r="G33" i="1" s="1"/>
  <c r="G32" i="1" s="1"/>
  <c r="G31" i="1" s="1"/>
  <c r="G545" i="1" l="1"/>
  <c r="H545" i="1"/>
  <c r="I545" i="1"/>
  <c r="H834" i="1" l="1"/>
  <c r="I834" i="1"/>
  <c r="G834" i="1"/>
  <c r="H823" i="1"/>
  <c r="I823" i="1"/>
  <c r="G823" i="1"/>
  <c r="H812" i="1"/>
  <c r="I812" i="1"/>
  <c r="G812" i="1"/>
  <c r="H810" i="1"/>
  <c r="I810" i="1"/>
  <c r="G810" i="1"/>
  <c r="H798" i="1"/>
  <c r="H795" i="1" s="1"/>
  <c r="H794" i="1" s="1"/>
  <c r="I798" i="1"/>
  <c r="I795" i="1" s="1"/>
  <c r="I794" i="1" s="1"/>
  <c r="G798" i="1"/>
  <c r="G795" i="1" s="1"/>
  <c r="G794" i="1" s="1"/>
  <c r="H800" i="1"/>
  <c r="I800" i="1"/>
  <c r="G800" i="1"/>
  <c r="H850" i="1"/>
  <c r="I850" i="1"/>
  <c r="G850" i="1"/>
  <c r="I852" i="1"/>
  <c r="H852" i="1"/>
  <c r="G852" i="1"/>
  <c r="H1041" i="1"/>
  <c r="I1041" i="1"/>
  <c r="G1041" i="1"/>
  <c r="G1040" i="1" s="1"/>
  <c r="G95" i="1" l="1"/>
  <c r="G275" i="2" l="1"/>
  <c r="H275" i="2"/>
  <c r="F275" i="2"/>
  <c r="G196" i="2"/>
  <c r="H196" i="2"/>
  <c r="F196" i="2"/>
  <c r="H404" i="1"/>
  <c r="H403" i="1" s="1"/>
  <c r="H402" i="1" s="1"/>
  <c r="I404" i="1"/>
  <c r="I403" i="1" s="1"/>
  <c r="I402" i="1" s="1"/>
  <c r="G404" i="1"/>
  <c r="G403" i="1" s="1"/>
  <c r="G402" i="1" s="1"/>
  <c r="H407" i="1"/>
  <c r="H406" i="1" s="1"/>
  <c r="I407" i="1"/>
  <c r="I406" i="1" s="1"/>
  <c r="G407" i="1"/>
  <c r="G406" i="1" s="1"/>
  <c r="G557" i="2" l="1"/>
  <c r="G556" i="2" s="1"/>
  <c r="H557" i="2"/>
  <c r="H556" i="2" s="1"/>
  <c r="F557" i="2"/>
  <c r="F556" i="2" s="1"/>
  <c r="G501" i="2" l="1"/>
  <c r="G500" i="2" s="1"/>
  <c r="H501" i="2"/>
  <c r="H500" i="2" s="1"/>
  <c r="F501" i="2"/>
  <c r="F500" i="2" s="1"/>
  <c r="H959" i="1"/>
  <c r="I959" i="1"/>
  <c r="G959" i="1"/>
  <c r="G785" i="2" l="1"/>
  <c r="G784" i="2" s="1"/>
  <c r="H785" i="2"/>
  <c r="H784" i="2" s="1"/>
  <c r="F785" i="2"/>
  <c r="F784" i="2" s="1"/>
  <c r="G632" i="1"/>
  <c r="F156" i="2" l="1"/>
  <c r="G400" i="1"/>
  <c r="G399" i="1" s="1"/>
  <c r="F523" i="2"/>
  <c r="G662" i="2" l="1"/>
  <c r="H662" i="2"/>
  <c r="F662" i="2"/>
  <c r="G650" i="2"/>
  <c r="H650" i="2"/>
  <c r="F650" i="2"/>
  <c r="H1059" i="1"/>
  <c r="H1058" i="1" s="1"/>
  <c r="I1059" i="1"/>
  <c r="I1058" i="1" s="1"/>
  <c r="G1059" i="1"/>
  <c r="G1058" i="1" s="1"/>
  <c r="H1056" i="1"/>
  <c r="I1056" i="1"/>
  <c r="G1056" i="1"/>
  <c r="G516" i="2"/>
  <c r="H516" i="2"/>
  <c r="F516" i="2"/>
  <c r="H1074" i="1"/>
  <c r="I1074" i="1"/>
  <c r="G1074" i="1"/>
  <c r="G515" i="2"/>
  <c r="H515" i="2"/>
  <c r="F515" i="2"/>
  <c r="F506" i="2"/>
  <c r="F505" i="2"/>
  <c r="G504" i="2"/>
  <c r="H504" i="2"/>
  <c r="G961" i="1"/>
  <c r="G572" i="2"/>
  <c r="H572" i="2"/>
  <c r="F572" i="2"/>
  <c r="H900" i="1"/>
  <c r="I900" i="1"/>
  <c r="G900" i="1"/>
  <c r="G945" i="2"/>
  <c r="H945" i="2"/>
  <c r="F946" i="2"/>
  <c r="F945" i="2" s="1"/>
  <c r="H1055" i="1" l="1"/>
  <c r="H1054" i="1" s="1"/>
  <c r="H1053" i="1" s="1"/>
  <c r="G1055" i="1"/>
  <c r="G1054" i="1" s="1"/>
  <c r="G1053" i="1" s="1"/>
  <c r="I1055" i="1"/>
  <c r="I1054" i="1" s="1"/>
  <c r="I1053" i="1" s="1"/>
  <c r="F504" i="2"/>
  <c r="G764" i="2"/>
  <c r="G763" i="2" s="1"/>
  <c r="G762" i="2" s="1"/>
  <c r="H764" i="2"/>
  <c r="H763" i="2" s="1"/>
  <c r="H762" i="2" s="1"/>
  <c r="F764" i="2"/>
  <c r="F763" i="2" s="1"/>
  <c r="F762" i="2" s="1"/>
  <c r="G750" i="2"/>
  <c r="H750" i="2"/>
  <c r="F750" i="2"/>
  <c r="H827" i="1"/>
  <c r="I827" i="1"/>
  <c r="G827" i="1"/>
  <c r="G735" i="2"/>
  <c r="H735" i="2"/>
  <c r="G736" i="2"/>
  <c r="H736" i="2"/>
  <c r="F736" i="2"/>
  <c r="F735" i="2"/>
  <c r="H855" i="1"/>
  <c r="I855" i="1"/>
  <c r="G855" i="1"/>
  <c r="H697" i="1"/>
  <c r="H696" i="1" s="1"/>
  <c r="I697" i="1"/>
  <c r="I696" i="1" s="1"/>
  <c r="G697" i="1"/>
  <c r="G696" i="1" s="1"/>
  <c r="G178" i="1"/>
  <c r="G734" i="2" l="1"/>
  <c r="G733" i="2" s="1"/>
  <c r="H734" i="2"/>
  <c r="H733" i="2" s="1"/>
  <c r="F734" i="2"/>
  <c r="F733" i="2" s="1"/>
  <c r="G98" i="1" l="1"/>
  <c r="G114" i="2" l="1"/>
  <c r="H114" i="2"/>
  <c r="F114" i="2"/>
  <c r="G94" i="2"/>
  <c r="H94" i="2"/>
  <c r="F94" i="2"/>
  <c r="G27" i="2"/>
  <c r="H27" i="2"/>
  <c r="F27" i="2"/>
  <c r="G826" i="2"/>
  <c r="H826" i="2"/>
  <c r="F826" i="2"/>
  <c r="H530" i="1"/>
  <c r="I530" i="1"/>
  <c r="G530" i="1"/>
  <c r="H528" i="1"/>
  <c r="I528" i="1"/>
  <c r="G528" i="1"/>
  <c r="H526" i="1"/>
  <c r="I526" i="1"/>
  <c r="J526" i="1"/>
  <c r="K526" i="1"/>
  <c r="L526" i="1"/>
  <c r="G526" i="1"/>
  <c r="H524" i="1"/>
  <c r="I524" i="1"/>
  <c r="J524" i="1"/>
  <c r="K524" i="1"/>
  <c r="L524" i="1"/>
  <c r="G524" i="1"/>
  <c r="G523" i="1" l="1"/>
  <c r="G379" i="2" l="1"/>
  <c r="G378" i="2" s="1"/>
  <c r="H379" i="2"/>
  <c r="H378" i="2" s="1"/>
  <c r="F379" i="2"/>
  <c r="F378" i="2" s="1"/>
  <c r="G381" i="2"/>
  <c r="G380" i="2" s="1"/>
  <c r="H381" i="2"/>
  <c r="H380" i="2" s="1"/>
  <c r="F381" i="2"/>
  <c r="F380" i="2" s="1"/>
  <c r="H1304" i="1"/>
  <c r="I1304" i="1"/>
  <c r="G1304" i="1"/>
  <c r="H1302" i="1"/>
  <c r="I1302" i="1"/>
  <c r="G1302" i="1"/>
  <c r="G565" i="2"/>
  <c r="H565" i="2"/>
  <c r="F565" i="2"/>
  <c r="H1162" i="1"/>
  <c r="H1161" i="1" s="1"/>
  <c r="I1162" i="1"/>
  <c r="I1161" i="1" s="1"/>
  <c r="G1162" i="1"/>
  <c r="G1161" i="1" s="1"/>
  <c r="H377" i="2" l="1"/>
  <c r="I1301" i="1"/>
  <c r="F377" i="2"/>
  <c r="G377" i="2"/>
  <c r="G1301" i="1"/>
  <c r="H1301" i="1"/>
  <c r="G550" i="2" l="1"/>
  <c r="H550" i="2"/>
  <c r="F550" i="2"/>
  <c r="H1038" i="1"/>
  <c r="H1037" i="1" s="1"/>
  <c r="I1038" i="1"/>
  <c r="I1037" i="1" s="1"/>
  <c r="G1038" i="1"/>
  <c r="G1037" i="1" s="1"/>
  <c r="G549" i="2"/>
  <c r="H549" i="2"/>
  <c r="F549" i="2"/>
  <c r="H986" i="1"/>
  <c r="I986" i="1"/>
  <c r="G986" i="1"/>
  <c r="G546" i="2"/>
  <c r="G545" i="2" s="1"/>
  <c r="H546" i="2"/>
  <c r="H545" i="2" s="1"/>
  <c r="F546" i="2"/>
  <c r="F545" i="2" s="1"/>
  <c r="H984" i="1"/>
  <c r="I984" i="1"/>
  <c r="G984" i="1"/>
  <c r="G529" i="2"/>
  <c r="H529" i="2"/>
  <c r="F529" i="2"/>
  <c r="G522" i="2"/>
  <c r="H522" i="2"/>
  <c r="F522" i="2"/>
  <c r="F511" i="2"/>
  <c r="G511" i="2"/>
  <c r="H511" i="2"/>
  <c r="G512" i="2"/>
  <c r="H512" i="2"/>
  <c r="F512" i="2"/>
  <c r="H975" i="1"/>
  <c r="I975" i="1"/>
  <c r="G975" i="1"/>
  <c r="H970" i="1"/>
  <c r="I970" i="1"/>
  <c r="G970" i="1"/>
  <c r="H964" i="1"/>
  <c r="I964" i="1"/>
  <c r="G964" i="1"/>
  <c r="G469" i="2"/>
  <c r="G468" i="2" s="1"/>
  <c r="H469" i="2"/>
  <c r="H468" i="2" s="1"/>
  <c r="F469" i="2"/>
  <c r="F468" i="2" s="1"/>
  <c r="G947" i="1"/>
  <c r="H941" i="1"/>
  <c r="I941" i="1"/>
  <c r="G941" i="1"/>
  <c r="H983" i="1" l="1"/>
  <c r="G983" i="1"/>
  <c r="I983" i="1"/>
  <c r="F510" i="2"/>
  <c r="H510" i="2"/>
  <c r="G510" i="2"/>
  <c r="G548" i="2" l="1"/>
  <c r="H548" i="2"/>
  <c r="F548" i="2"/>
  <c r="J893" i="1"/>
  <c r="K893" i="1"/>
  <c r="L893" i="1"/>
  <c r="H894" i="1"/>
  <c r="H893" i="1" s="1"/>
  <c r="I894" i="1"/>
  <c r="I893" i="1" s="1"/>
  <c r="G894" i="1"/>
  <c r="G893" i="1" s="1"/>
  <c r="G528" i="2"/>
  <c r="G527" i="2" s="1"/>
  <c r="H528" i="2"/>
  <c r="H527" i="2" s="1"/>
  <c r="F528" i="2"/>
  <c r="F527" i="2" s="1"/>
  <c r="H885" i="1"/>
  <c r="I885" i="1"/>
  <c r="G885" i="1"/>
  <c r="G883" i="2"/>
  <c r="H883" i="2"/>
  <c r="F883" i="2"/>
  <c r="G547" i="2" l="1"/>
  <c r="G544" i="2" s="1"/>
  <c r="F547" i="2"/>
  <c r="F544" i="2" s="1"/>
  <c r="H547" i="2"/>
  <c r="H544" i="2" s="1"/>
  <c r="G452" i="2" l="1"/>
  <c r="G451" i="2" s="1"/>
  <c r="G450" i="2" s="1"/>
  <c r="H452" i="2"/>
  <c r="H451" i="2" s="1"/>
  <c r="H450" i="2" s="1"/>
  <c r="F452" i="2"/>
  <c r="F451" i="2" s="1"/>
  <c r="F450" i="2" s="1"/>
  <c r="H346" i="1" l="1"/>
  <c r="I346" i="1"/>
  <c r="G347" i="1"/>
  <c r="G346" i="1" s="1"/>
  <c r="G442" i="2"/>
  <c r="G441" i="2" s="1"/>
  <c r="H442" i="2"/>
  <c r="H441" i="2" s="1"/>
  <c r="F442" i="2"/>
  <c r="F441" i="2" s="1"/>
  <c r="G337" i="1"/>
  <c r="G232" i="2"/>
  <c r="H232" i="2"/>
  <c r="F232" i="2"/>
  <c r="G207" i="2"/>
  <c r="H207" i="2"/>
  <c r="F207" i="2"/>
  <c r="G201" i="1"/>
  <c r="G200" i="1" s="1"/>
  <c r="G858" i="2" l="1"/>
  <c r="H858" i="2"/>
  <c r="F858" i="2"/>
  <c r="G141" i="2"/>
  <c r="H141" i="2"/>
  <c r="F141" i="2"/>
  <c r="H397" i="1"/>
  <c r="H396" i="1" s="1"/>
  <c r="I397" i="1"/>
  <c r="I396" i="1" s="1"/>
  <c r="H410" i="1"/>
  <c r="H409" i="1" s="1"/>
  <c r="G892" i="2" s="1"/>
  <c r="I410" i="1"/>
  <c r="I409" i="1" s="1"/>
  <c r="H892" i="2" s="1"/>
  <c r="H509" i="1"/>
  <c r="H508" i="1" s="1"/>
  <c r="H507" i="1" s="1"/>
  <c r="I509" i="1"/>
  <c r="I508" i="1" s="1"/>
  <c r="I507" i="1" s="1"/>
  <c r="G509" i="1"/>
  <c r="G508" i="1" s="1"/>
  <c r="G507" i="1" s="1"/>
  <c r="I395" i="1" l="1"/>
  <c r="F38" i="3" s="1"/>
  <c r="H395" i="1"/>
  <c r="E38" i="3" s="1"/>
  <c r="G397" i="1"/>
  <c r="G396" i="1" s="1"/>
  <c r="G410" i="1"/>
  <c r="G409" i="1" s="1"/>
  <c r="F892" i="2" s="1"/>
  <c r="G395" i="1" l="1"/>
  <c r="D38" i="3" s="1"/>
  <c r="J235" i="1" l="1"/>
  <c r="K235" i="1"/>
  <c r="L235" i="1"/>
  <c r="F886" i="2"/>
  <c r="F885" i="2" s="1"/>
  <c r="G885" i="2"/>
  <c r="H885" i="2"/>
  <c r="G254" i="1"/>
  <c r="G265" i="2"/>
  <c r="G264" i="2" s="1"/>
  <c r="H265" i="2"/>
  <c r="H264" i="2" s="1"/>
  <c r="G263" i="2"/>
  <c r="G262" i="2" s="1"/>
  <c r="H263" i="2"/>
  <c r="H262" i="2" s="1"/>
  <c r="F263" i="2"/>
  <c r="F262" i="2" s="1"/>
  <c r="F265" i="2"/>
  <c r="F264" i="2" s="1"/>
  <c r="H242" i="1"/>
  <c r="I242" i="1"/>
  <c r="G242" i="1"/>
  <c r="H244" i="1"/>
  <c r="I244" i="1"/>
  <c r="G244" i="1"/>
  <c r="G939" i="2" l="1"/>
  <c r="G938" i="2" s="1"/>
  <c r="H939" i="2"/>
  <c r="H938" i="2" s="1"/>
  <c r="F939" i="2"/>
  <c r="F938" i="2" s="1"/>
  <c r="G937" i="2"/>
  <c r="G936" i="2" s="1"/>
  <c r="H937" i="2"/>
  <c r="H936" i="2" s="1"/>
  <c r="F937" i="2"/>
  <c r="F936" i="2" s="1"/>
  <c r="H694" i="1"/>
  <c r="I694" i="1"/>
  <c r="G694" i="1"/>
  <c r="H692" i="1"/>
  <c r="I692" i="1"/>
  <c r="G692" i="1"/>
  <c r="I691" i="1" l="1"/>
  <c r="G691" i="1"/>
  <c r="H691" i="1"/>
  <c r="G437" i="1"/>
  <c r="G436" i="1" s="1"/>
  <c r="F242" i="2" l="1"/>
  <c r="F241" i="2" s="1"/>
  <c r="F240" i="2" s="1"/>
  <c r="G224" i="2" l="1"/>
  <c r="G223" i="2" s="1"/>
  <c r="H224" i="2"/>
  <c r="H223" i="2" s="1"/>
  <c r="F224" i="2"/>
  <c r="F223" i="2" s="1"/>
  <c r="G210" i="1"/>
  <c r="G208" i="1" s="1"/>
  <c r="G408" i="2" l="1"/>
  <c r="H408" i="2"/>
  <c r="F408" i="2"/>
  <c r="H1187" i="1"/>
  <c r="H1186" i="1" s="1"/>
  <c r="I1187" i="1"/>
  <c r="I1186" i="1" s="1"/>
  <c r="I1185" i="1" s="1"/>
  <c r="G1187" i="1"/>
  <c r="G1186" i="1" s="1"/>
  <c r="H1185" i="1" l="1"/>
  <c r="G1185" i="1"/>
  <c r="G753" i="2" l="1"/>
  <c r="H753" i="2"/>
  <c r="F753" i="2"/>
  <c r="H829" i="1"/>
  <c r="I829" i="1"/>
  <c r="G829" i="1"/>
  <c r="G755" i="2" l="1"/>
  <c r="G754" i="2" s="1"/>
  <c r="H755" i="2"/>
  <c r="H754" i="2" s="1"/>
  <c r="F755" i="2"/>
  <c r="F754" i="2" s="1"/>
  <c r="G832" i="1"/>
  <c r="G121" i="2" l="1"/>
  <c r="H121" i="2"/>
  <c r="F121" i="2"/>
  <c r="G161" i="2" l="1"/>
  <c r="H161" i="2"/>
  <c r="F161" i="2"/>
  <c r="G830" i="2" l="1"/>
  <c r="G829" i="2" s="1"/>
  <c r="H830" i="2"/>
  <c r="H829" i="2" s="1"/>
  <c r="F830" i="2"/>
  <c r="F829" i="2" s="1"/>
  <c r="H735" i="1" l="1"/>
  <c r="I735" i="1"/>
  <c r="G735" i="1"/>
  <c r="G74" i="2" l="1"/>
  <c r="H74" i="2"/>
  <c r="F74" i="2"/>
  <c r="G75" i="2"/>
  <c r="H75" i="2"/>
  <c r="F75" i="2"/>
  <c r="H1337" i="1"/>
  <c r="I1337" i="1"/>
  <c r="G1337" i="1"/>
  <c r="G449" i="2" l="1"/>
  <c r="G448" i="2" s="1"/>
  <c r="H449" i="2"/>
  <c r="H448" i="2" s="1"/>
  <c r="F449" i="2"/>
  <c r="F448" i="2" s="1"/>
  <c r="H344" i="1"/>
  <c r="I344" i="1"/>
  <c r="G344" i="1"/>
  <c r="G208" i="2"/>
  <c r="H208" i="2"/>
  <c r="F208" i="2"/>
  <c r="I316" i="1"/>
  <c r="G316" i="1"/>
  <c r="G287" i="2"/>
  <c r="H287" i="2"/>
  <c r="F287" i="2"/>
  <c r="G466" i="2"/>
  <c r="G465" i="2" s="1"/>
  <c r="H466" i="2"/>
  <c r="H465" i="2" s="1"/>
  <c r="F466" i="2"/>
  <c r="F465" i="2" s="1"/>
  <c r="I393" i="1"/>
  <c r="I392" i="1" s="1"/>
  <c r="I391" i="1" s="1"/>
  <c r="G393" i="1"/>
  <c r="G392" i="1" s="1"/>
  <c r="G391" i="1" s="1"/>
  <c r="H393" i="1"/>
  <c r="H392" i="1" s="1"/>
  <c r="H391" i="1" s="1"/>
  <c r="G301" i="2" l="1"/>
  <c r="G300" i="2" s="1"/>
  <c r="H301" i="2"/>
  <c r="H300" i="2" s="1"/>
  <c r="F301" i="2"/>
  <c r="F300" i="2" s="1"/>
  <c r="H266" i="1"/>
  <c r="I266" i="1"/>
  <c r="G266" i="1"/>
  <c r="G598" i="2" l="1"/>
  <c r="H598" i="2"/>
  <c r="G599" i="2"/>
  <c r="H599" i="2"/>
  <c r="F599" i="2"/>
  <c r="F598" i="2"/>
  <c r="H1011" i="1"/>
  <c r="I1011" i="1"/>
  <c r="G1011" i="1"/>
  <c r="G590" i="2"/>
  <c r="G589" i="2" s="1"/>
  <c r="F590" i="2"/>
  <c r="F589" i="2" s="1"/>
  <c r="H590" i="2"/>
  <c r="H589" i="2" s="1"/>
  <c r="H1007" i="1"/>
  <c r="G1007" i="1"/>
  <c r="F597" i="2" l="1"/>
  <c r="F596" i="2" s="1"/>
  <c r="H597" i="2"/>
  <c r="H596" i="2" s="1"/>
  <c r="G597" i="2"/>
  <c r="G596" i="2" s="1"/>
  <c r="I1007" i="1"/>
  <c r="H848" i="1" l="1"/>
  <c r="I848" i="1"/>
  <c r="G848" i="1"/>
  <c r="F503" i="2" l="1"/>
  <c r="F502" i="2" s="1"/>
  <c r="H1100" i="1"/>
  <c r="I1100" i="1"/>
  <c r="G1101" i="1"/>
  <c r="G1100" i="1" s="1"/>
  <c r="G502" i="2"/>
  <c r="H502" i="2"/>
  <c r="F291" i="2" l="1"/>
  <c r="G456" i="1"/>
  <c r="G455" i="1" s="1"/>
  <c r="G454" i="1" s="1"/>
  <c r="J57" i="1" l="1"/>
  <c r="J56" i="1"/>
  <c r="J55" i="1"/>
  <c r="J483" i="1"/>
  <c r="G747" i="2" l="1"/>
  <c r="G746" i="2" s="1"/>
  <c r="H747" i="2"/>
  <c r="H746" i="2" s="1"/>
  <c r="F747" i="2"/>
  <c r="F746" i="2" s="1"/>
  <c r="G752" i="2"/>
  <c r="G751" i="2" s="1"/>
  <c r="H752" i="2"/>
  <c r="H751" i="2" s="1"/>
  <c r="F752" i="2"/>
  <c r="G743" i="2"/>
  <c r="G742" i="2" s="1"/>
  <c r="H743" i="2"/>
  <c r="H742" i="2" s="1"/>
  <c r="F743" i="2"/>
  <c r="F742" i="2" s="1"/>
  <c r="H825" i="1"/>
  <c r="H822" i="1" s="1"/>
  <c r="I825" i="1"/>
  <c r="I822" i="1" s="1"/>
  <c r="G825" i="1"/>
  <c r="G822" i="1" s="1"/>
  <c r="F751" i="2" l="1"/>
  <c r="G706" i="2"/>
  <c r="G705" i="2" s="1"/>
  <c r="H706" i="2"/>
  <c r="H705" i="2" s="1"/>
  <c r="F706" i="2"/>
  <c r="F705" i="2" s="1"/>
  <c r="G698" i="2"/>
  <c r="G697" i="2" s="1"/>
  <c r="H698" i="2"/>
  <c r="H697" i="2" s="1"/>
  <c r="F698" i="2"/>
  <c r="F697" i="2" s="1"/>
  <c r="G690" i="2"/>
  <c r="G689" i="2" s="1"/>
  <c r="H690" i="2"/>
  <c r="H689" i="2" s="1"/>
  <c r="F690" i="2"/>
  <c r="F689" i="2" s="1"/>
  <c r="G682" i="2"/>
  <c r="G681" i="2" s="1"/>
  <c r="H682" i="2"/>
  <c r="H681" i="2" s="1"/>
  <c r="F682" i="2"/>
  <c r="F681" i="2" s="1"/>
  <c r="G770" i="2" l="1"/>
  <c r="G769" i="2" s="1"/>
  <c r="G768" i="2" s="1"/>
  <c r="H770" i="2"/>
  <c r="H769" i="2" s="1"/>
  <c r="H768" i="2" s="1"/>
  <c r="G745" i="2"/>
  <c r="G744" i="2" s="1"/>
  <c r="H745" i="2"/>
  <c r="H744" i="2" s="1"/>
  <c r="F745" i="2"/>
  <c r="F744" i="2" s="1"/>
  <c r="G741" i="2"/>
  <c r="G740" i="2" s="1"/>
  <c r="G739" i="2" s="1"/>
  <c r="H741" i="2"/>
  <c r="H740" i="2" s="1"/>
  <c r="H739" i="2" s="1"/>
  <c r="F741" i="2"/>
  <c r="F740" i="2" s="1"/>
  <c r="F739" i="2" s="1"/>
  <c r="H710" i="2"/>
  <c r="H709" i="2" s="1"/>
  <c r="H704" i="2"/>
  <c r="H703" i="2" s="1"/>
  <c r="H702" i="2"/>
  <c r="H701" i="2" s="1"/>
  <c r="H694" i="2"/>
  <c r="H693" i="2" s="1"/>
  <c r="H688" i="2"/>
  <c r="H687" i="2" s="1"/>
  <c r="H686" i="2"/>
  <c r="H685" i="2" s="1"/>
  <c r="G710" i="2"/>
  <c r="G709" i="2" s="1"/>
  <c r="G704" i="2"/>
  <c r="G703" i="2" s="1"/>
  <c r="G702" i="2"/>
  <c r="G701" i="2" s="1"/>
  <c r="G694" i="2"/>
  <c r="G693" i="2" s="1"/>
  <c r="G688" i="2"/>
  <c r="G687" i="2" s="1"/>
  <c r="G686" i="2"/>
  <c r="G685" i="2" s="1"/>
  <c r="F710" i="2"/>
  <c r="F709" i="2" s="1"/>
  <c r="F704" i="2"/>
  <c r="F703" i="2" s="1"/>
  <c r="F702" i="2"/>
  <c r="F701" i="2" s="1"/>
  <c r="F694" i="2"/>
  <c r="F693" i="2" s="1"/>
  <c r="F688" i="2"/>
  <c r="F687" i="2" s="1"/>
  <c r="F686" i="2"/>
  <c r="F685" i="2" s="1"/>
  <c r="F732" i="2"/>
  <c r="G732" i="2"/>
  <c r="H732" i="2"/>
  <c r="F717" i="2"/>
  <c r="G717" i="2"/>
  <c r="H717" i="2"/>
  <c r="G680" i="2" l="1"/>
  <c r="H680" i="2"/>
  <c r="F680" i="2"/>
  <c r="I854" i="1"/>
  <c r="I1352" i="1" s="1"/>
  <c r="I846" i="1"/>
  <c r="I845" i="1" s="1"/>
  <c r="I844" i="1" s="1"/>
  <c r="H846" i="1"/>
  <c r="H845" i="1" s="1"/>
  <c r="H844" i="1" s="1"/>
  <c r="G846" i="1"/>
  <c r="G845" i="1" s="1"/>
  <c r="G844" i="1" s="1"/>
  <c r="I839" i="1"/>
  <c r="I838" i="1" s="1"/>
  <c r="H839" i="1"/>
  <c r="H838" i="1" s="1"/>
  <c r="I836" i="1"/>
  <c r="I821" i="1" s="1"/>
  <c r="H836" i="1"/>
  <c r="H821" i="1" s="1"/>
  <c r="G836" i="1"/>
  <c r="G821" i="1" s="1"/>
  <c r="I816" i="1"/>
  <c r="H816" i="1"/>
  <c r="G816" i="1"/>
  <c r="I804" i="1"/>
  <c r="H804" i="1"/>
  <c r="G804" i="1"/>
  <c r="I793" i="1"/>
  <c r="H793" i="1"/>
  <c r="G793" i="1"/>
  <c r="F749" i="2"/>
  <c r="F748" i="2" s="1"/>
  <c r="F738" i="2" s="1"/>
  <c r="H731" i="2"/>
  <c r="G731" i="2"/>
  <c r="F731" i="2"/>
  <c r="H730" i="2"/>
  <c r="G730" i="2"/>
  <c r="F730" i="2"/>
  <c r="H716" i="2"/>
  <c r="G716" i="2"/>
  <c r="F716" i="2"/>
  <c r="H715" i="2"/>
  <c r="G715" i="2"/>
  <c r="F715" i="2"/>
  <c r="H714" i="2"/>
  <c r="G714" i="2"/>
  <c r="F714" i="2"/>
  <c r="I843" i="1" l="1"/>
  <c r="I842" i="1" s="1"/>
  <c r="I841" i="1" s="1"/>
  <c r="F729" i="2"/>
  <c r="F728" i="2" s="1"/>
  <c r="H820" i="1"/>
  <c r="H792" i="1" s="1"/>
  <c r="I820" i="1"/>
  <c r="I792" i="1" s="1"/>
  <c r="H713" i="2"/>
  <c r="H679" i="2" s="1"/>
  <c r="G729" i="2"/>
  <c r="G728" i="2" s="1"/>
  <c r="H729" i="2"/>
  <c r="H728" i="2" s="1"/>
  <c r="F713" i="2"/>
  <c r="F679" i="2" s="1"/>
  <c r="G713" i="2"/>
  <c r="G679" i="2" s="1"/>
  <c r="H854" i="1"/>
  <c r="G854" i="1"/>
  <c r="G779" i="1"/>
  <c r="G778" i="1" s="1"/>
  <c r="G839" i="1"/>
  <c r="G838" i="1" s="1"/>
  <c r="G820" i="1" s="1"/>
  <c r="F770" i="2"/>
  <c r="F769" i="2" s="1"/>
  <c r="F768" i="2" s="1"/>
  <c r="G757" i="1"/>
  <c r="G756" i="1" s="1"/>
  <c r="G773" i="1"/>
  <c r="H773" i="1"/>
  <c r="H772" i="1" s="1"/>
  <c r="I773" i="1"/>
  <c r="I772" i="1" s="1"/>
  <c r="H757" i="1"/>
  <c r="H756" i="1" s="1"/>
  <c r="I757" i="1"/>
  <c r="I756" i="1" s="1"/>
  <c r="G843" i="1" l="1"/>
  <c r="G842" i="1" s="1"/>
  <c r="G841" i="1" s="1"/>
  <c r="G1352" i="1"/>
  <c r="H843" i="1"/>
  <c r="H842" i="1" s="1"/>
  <c r="H841" i="1" s="1"/>
  <c r="H1352" i="1"/>
  <c r="G792" i="1"/>
  <c r="H531" i="2" l="1"/>
  <c r="H530" i="2" s="1"/>
  <c r="G531" i="2"/>
  <c r="G530" i="2" s="1"/>
  <c r="F531" i="2"/>
  <c r="F530" i="2" s="1"/>
  <c r="H1103" i="1"/>
  <c r="I1103" i="1"/>
  <c r="G1103" i="1"/>
  <c r="G521" i="2"/>
  <c r="G520" i="2" s="1"/>
  <c r="H521" i="2"/>
  <c r="H520" i="2" s="1"/>
  <c r="F521" i="2"/>
  <c r="F520" i="2" s="1"/>
  <c r="G645" i="2"/>
  <c r="G644" i="2" s="1"/>
  <c r="H645" i="2"/>
  <c r="H644" i="2" s="1"/>
  <c r="F645" i="2"/>
  <c r="F644" i="2" s="1"/>
  <c r="G657" i="2"/>
  <c r="G656" i="2" s="1"/>
  <c r="G653" i="2" s="1"/>
  <c r="H657" i="2"/>
  <c r="H656" i="2" s="1"/>
  <c r="H653" i="2" s="1"/>
  <c r="F657" i="2"/>
  <c r="F656" i="2" s="1"/>
  <c r="F653" i="2" s="1"/>
  <c r="I1130" i="1"/>
  <c r="I1127" i="1" s="1"/>
  <c r="H1130" i="1"/>
  <c r="H1127" i="1" s="1"/>
  <c r="G1130" i="1"/>
  <c r="G1127" i="1" s="1"/>
  <c r="G514" i="2"/>
  <c r="G513" i="2" s="1"/>
  <c r="H514" i="2"/>
  <c r="H513" i="2" s="1"/>
  <c r="F514" i="2"/>
  <c r="F513" i="2" s="1"/>
  <c r="G634" i="2"/>
  <c r="G633" i="2" s="1"/>
  <c r="H634" i="2"/>
  <c r="H633" i="2" s="1"/>
  <c r="F634" i="2"/>
  <c r="F633" i="2" s="1"/>
  <c r="G595" i="2"/>
  <c r="G594" i="2" s="1"/>
  <c r="G593" i="2" s="1"/>
  <c r="H595" i="2"/>
  <c r="H594" i="2" s="1"/>
  <c r="H593" i="2" s="1"/>
  <c r="F595" i="2"/>
  <c r="F594" i="2" s="1"/>
  <c r="F593" i="2" s="1"/>
  <c r="H1051" i="1"/>
  <c r="H1050" i="1" s="1"/>
  <c r="I1051" i="1"/>
  <c r="I1050" i="1" s="1"/>
  <c r="G1051" i="1"/>
  <c r="G1050" i="1" s="1"/>
  <c r="I1044" i="1"/>
  <c r="I1043" i="1" s="1"/>
  <c r="H1044" i="1"/>
  <c r="H1043" i="1" s="1"/>
  <c r="G1044" i="1"/>
  <c r="G1043" i="1" s="1"/>
  <c r="G639" i="2"/>
  <c r="G638" i="2" s="1"/>
  <c r="G637" i="2" s="1"/>
  <c r="H639" i="2"/>
  <c r="H638" i="2" s="1"/>
  <c r="H637" i="2" s="1"/>
  <c r="F639" i="2"/>
  <c r="F638" i="2" s="1"/>
  <c r="F637" i="2" s="1"/>
  <c r="H1023" i="1"/>
  <c r="H1022" i="1" s="1"/>
  <c r="H1021" i="1" s="1"/>
  <c r="I1023" i="1"/>
  <c r="I1022" i="1" s="1"/>
  <c r="I1021" i="1" s="1"/>
  <c r="G1023" i="1"/>
  <c r="G1022" i="1" s="1"/>
  <c r="G1021" i="1" s="1"/>
  <c r="G628" i="2"/>
  <c r="G627" i="2" s="1"/>
  <c r="H628" i="2"/>
  <c r="H627" i="2" s="1"/>
  <c r="F628" i="2"/>
  <c r="F627" i="2" s="1"/>
  <c r="I1019" i="1"/>
  <c r="I1016" i="1" s="1"/>
  <c r="H1019" i="1"/>
  <c r="H1016" i="1" s="1"/>
  <c r="G1019" i="1"/>
  <c r="G1016" i="1" s="1"/>
  <c r="G525" i="2"/>
  <c r="H525" i="2"/>
  <c r="F526" i="2"/>
  <c r="F525" i="2"/>
  <c r="F519" i="2"/>
  <c r="F518" i="2"/>
  <c r="G494" i="2"/>
  <c r="G493" i="2" s="1"/>
  <c r="H494" i="2"/>
  <c r="H493" i="2" s="1"/>
  <c r="F494" i="2"/>
  <c r="F493" i="2" s="1"/>
  <c r="I972" i="1"/>
  <c r="H972" i="1"/>
  <c r="G972" i="1"/>
  <c r="H519" i="2"/>
  <c r="G967" i="1"/>
  <c r="H956" i="1"/>
  <c r="I956" i="1"/>
  <c r="G956" i="1"/>
  <c r="G477" i="2"/>
  <c r="H477" i="2"/>
  <c r="F477" i="2"/>
  <c r="I947" i="1"/>
  <c r="I946" i="1" s="1"/>
  <c r="H947" i="1"/>
  <c r="H946" i="1" s="1"/>
  <c r="G946" i="1"/>
  <c r="G815" i="2"/>
  <c r="H815" i="2"/>
  <c r="F815" i="2"/>
  <c r="G636" i="2"/>
  <c r="G635" i="2" s="1"/>
  <c r="H636" i="2"/>
  <c r="H635" i="2" s="1"/>
  <c r="F636" i="2"/>
  <c r="G630" i="2"/>
  <c r="G629" i="2" s="1"/>
  <c r="H630" i="2"/>
  <c r="H629" i="2" s="1"/>
  <c r="F630" i="2"/>
  <c r="F629" i="2" s="1"/>
  <c r="I927" i="1"/>
  <c r="I924" i="1" s="1"/>
  <c r="H927" i="1"/>
  <c r="H924" i="1" s="1"/>
  <c r="G927" i="1"/>
  <c r="G924" i="1" s="1"/>
  <c r="I936" i="1"/>
  <c r="I935" i="1" s="1"/>
  <c r="I934" i="1" s="1"/>
  <c r="I933" i="1" s="1"/>
  <c r="H936" i="1"/>
  <c r="H935" i="1" s="1"/>
  <c r="H934" i="1" s="1"/>
  <c r="H933" i="1" s="1"/>
  <c r="G936" i="1"/>
  <c r="G935" i="1" s="1"/>
  <c r="G934" i="1" s="1"/>
  <c r="G933" i="1" s="1"/>
  <c r="I931" i="1"/>
  <c r="I930" i="1" s="1"/>
  <c r="I929" i="1" s="1"/>
  <c r="H931" i="1"/>
  <c r="H930" i="1" s="1"/>
  <c r="H929" i="1" s="1"/>
  <c r="G931" i="1"/>
  <c r="G930" i="1" s="1"/>
  <c r="G929" i="1" s="1"/>
  <c r="G1049" i="1" l="1"/>
  <c r="H632" i="2"/>
  <c r="H631" i="2" s="1"/>
  <c r="I1049" i="1"/>
  <c r="H1049" i="1"/>
  <c r="G632" i="2"/>
  <c r="G631" i="2" s="1"/>
  <c r="G518" i="2"/>
  <c r="G1015" i="1"/>
  <c r="I1015" i="1"/>
  <c r="H1015" i="1"/>
  <c r="F635" i="2"/>
  <c r="F632" i="2" s="1"/>
  <c r="F631" i="2" s="1"/>
  <c r="F517" i="2"/>
  <c r="F524" i="2"/>
  <c r="G519" i="2"/>
  <c r="I967" i="1"/>
  <c r="H518" i="2"/>
  <c r="H517" i="2" s="1"/>
  <c r="H526" i="2"/>
  <c r="H524" i="2" s="1"/>
  <c r="G526" i="2"/>
  <c r="G524" i="2" s="1"/>
  <c r="H967" i="1"/>
  <c r="I923" i="1"/>
  <c r="H923" i="1"/>
  <c r="G923" i="1"/>
  <c r="G517" i="2" l="1"/>
  <c r="G508" i="2" l="1"/>
  <c r="H508" i="2"/>
  <c r="G509" i="2"/>
  <c r="H509" i="2"/>
  <c r="F509" i="2"/>
  <c r="F508" i="2"/>
  <c r="G507" i="2" l="1"/>
  <c r="H507" i="2"/>
  <c r="F507" i="2"/>
  <c r="I882" i="1"/>
  <c r="H882" i="1"/>
  <c r="G882" i="1"/>
  <c r="G811" i="2" l="1"/>
  <c r="G810" i="2" s="1"/>
  <c r="H811" i="2"/>
  <c r="H810" i="2" s="1"/>
  <c r="F811" i="2"/>
  <c r="F810" i="2" s="1"/>
  <c r="I722" i="1"/>
  <c r="I719" i="1" s="1"/>
  <c r="I718" i="1" s="1"/>
  <c r="H722" i="1"/>
  <c r="H719" i="1" s="1"/>
  <c r="H718" i="1" s="1"/>
  <c r="H210" i="2" l="1"/>
  <c r="H209" i="2" s="1"/>
  <c r="H206" i="2" s="1"/>
  <c r="F210" i="2"/>
  <c r="F209" i="2" s="1"/>
  <c r="F206" i="2" s="1"/>
  <c r="G210" i="2"/>
  <c r="G209" i="2" s="1"/>
  <c r="G206" i="2" s="1"/>
  <c r="H318" i="1"/>
  <c r="H316" i="1" s="1"/>
  <c r="F422" i="2"/>
  <c r="F421" i="2" s="1"/>
  <c r="G422" i="2"/>
  <c r="G421" i="2" s="1"/>
  <c r="H422" i="2"/>
  <c r="H421" i="2" s="1"/>
  <c r="I1273" i="1"/>
  <c r="I1272" i="1" s="1"/>
  <c r="H1273" i="1"/>
  <c r="H1272" i="1" s="1"/>
  <c r="I514" i="1" l="1"/>
  <c r="I513" i="1" s="1"/>
  <c r="I512" i="1" s="1"/>
  <c r="I511" i="1" s="1"/>
  <c r="I505" i="1"/>
  <c r="I504" i="1" s="1"/>
  <c r="I501" i="1"/>
  <c r="I499" i="1"/>
  <c r="I496" i="1"/>
  <c r="I492" i="1"/>
  <c r="I491" i="1" s="1"/>
  <c r="I490" i="1" s="1"/>
  <c r="I487" i="1"/>
  <c r="I486" i="1" s="1"/>
  <c r="I485" i="1" s="1"/>
  <c r="H514" i="1"/>
  <c r="H513" i="1" s="1"/>
  <c r="H512" i="1" s="1"/>
  <c r="H511" i="1" s="1"/>
  <c r="H505" i="1"/>
  <c r="H504" i="1" s="1"/>
  <c r="H501" i="1"/>
  <c r="H499" i="1"/>
  <c r="H496" i="1"/>
  <c r="H492" i="1"/>
  <c r="H491" i="1" s="1"/>
  <c r="H490" i="1" s="1"/>
  <c r="H487" i="1"/>
  <c r="H486" i="1" s="1"/>
  <c r="H485" i="1" s="1"/>
  <c r="I52" i="1"/>
  <c r="I50" i="1"/>
  <c r="I47" i="1"/>
  <c r="I43" i="1"/>
  <c r="I40" i="1"/>
  <c r="I46" i="1" l="1"/>
  <c r="I45" i="1" s="1"/>
  <c r="I495" i="1"/>
  <c r="I494" i="1" s="1"/>
  <c r="I484" i="1" s="1"/>
  <c r="I483" i="1" s="1"/>
  <c r="I39" i="1"/>
  <c r="I38" i="1" s="1"/>
  <c r="H495" i="1"/>
  <c r="H494" i="1" s="1"/>
  <c r="H484" i="1" s="1"/>
  <c r="H483" i="1" s="1"/>
  <c r="I37" i="1" l="1"/>
  <c r="H52" i="1"/>
  <c r="H50" i="1"/>
  <c r="H47" i="1"/>
  <c r="H43" i="1"/>
  <c r="H40" i="1"/>
  <c r="H39" i="1" l="1"/>
  <c r="H38" i="1" s="1"/>
  <c r="H46" i="1"/>
  <c r="H45" i="1" s="1"/>
  <c r="I1336" i="1"/>
  <c r="I1335" i="1" s="1"/>
  <c r="I1334" i="1" s="1"/>
  <c r="I1333" i="1" s="1"/>
  <c r="I1329" i="1"/>
  <c r="I1328" i="1" s="1"/>
  <c r="I1326" i="1"/>
  <c r="I1323" i="1"/>
  <c r="I1320" i="1"/>
  <c r="I1319" i="1" s="1"/>
  <c r="I1317" i="1"/>
  <c r="I1316" i="1" s="1"/>
  <c r="I1314" i="1"/>
  <c r="I1313" i="1" s="1"/>
  <c r="I1309" i="1"/>
  <c r="I1307" i="1"/>
  <c r="I1288" i="1"/>
  <c r="I1287" i="1" s="1"/>
  <c r="I1286" i="1" s="1"/>
  <c r="I1284" i="1"/>
  <c r="I1283" i="1" s="1"/>
  <c r="I1278" i="1"/>
  <c r="I1277" i="1" s="1"/>
  <c r="I1276" i="1" s="1"/>
  <c r="I1275" i="1" s="1"/>
  <c r="I1270" i="1"/>
  <c r="I1268" i="1"/>
  <c r="I1263" i="1"/>
  <c r="I1262" i="1" s="1"/>
  <c r="I1260" i="1"/>
  <c r="I1254" i="1"/>
  <c r="I1252" i="1"/>
  <c r="I1248" i="1"/>
  <c r="I1242" i="1"/>
  <c r="I1236" i="1"/>
  <c r="I1233" i="1"/>
  <c r="I1232" i="1" s="1"/>
  <c r="I1231" i="1" s="1"/>
  <c r="I1229" i="1"/>
  <c r="I1224" i="1"/>
  <c r="I1218" i="1"/>
  <c r="I1217" i="1" s="1"/>
  <c r="I1214" i="1"/>
  <c r="I1213" i="1" s="1"/>
  <c r="I1209" i="1"/>
  <c r="I1208" i="1" s="1"/>
  <c r="I1207" i="1" s="1"/>
  <c r="I1206" i="1" s="1"/>
  <c r="I1205" i="1" s="1"/>
  <c r="I1203" i="1"/>
  <c r="I1202" i="1" s="1"/>
  <c r="I1351" i="1" s="1"/>
  <c r="I1200" i="1"/>
  <c r="I1197" i="1"/>
  <c r="I1195" i="1"/>
  <c r="I1183" i="1"/>
  <c r="I1175" i="1"/>
  <c r="I1174" i="1" s="1"/>
  <c r="I1173" i="1" s="1"/>
  <c r="I1172" i="1" s="1"/>
  <c r="I1171" i="1" s="1"/>
  <c r="I1170" i="1" s="1"/>
  <c r="I1168" i="1"/>
  <c r="I1166" i="1" s="1"/>
  <c r="I1165" i="1" s="1"/>
  <c r="I1164" i="1" s="1"/>
  <c r="I1159" i="1"/>
  <c r="I1155" i="1" s="1"/>
  <c r="I1154" i="1" s="1"/>
  <c r="I1151" i="1"/>
  <c r="I1150" i="1" s="1"/>
  <c r="I1149" i="1" s="1"/>
  <c r="I1141" i="1"/>
  <c r="I1140" i="1" s="1"/>
  <c r="I1139" i="1" s="1"/>
  <c r="I1145" i="1"/>
  <c r="I1144" i="1" s="1"/>
  <c r="I1143" i="1" s="1"/>
  <c r="I1133" i="1"/>
  <c r="I1132" i="1" s="1"/>
  <c r="I1124" i="1"/>
  <c r="I1122" i="1"/>
  <c r="I1116" i="1"/>
  <c r="I1113" i="1"/>
  <c r="I1112" i="1" s="1"/>
  <c r="I1109" i="1"/>
  <c r="I1106" i="1"/>
  <c r="I1093" i="1"/>
  <c r="I1092" i="1" s="1"/>
  <c r="I1090" i="1"/>
  <c r="I1089" i="1" s="1"/>
  <c r="I1085" i="1"/>
  <c r="I1080" i="1"/>
  <c r="I1071" i="1"/>
  <c r="I1070" i="1" s="1"/>
  <c r="I1069" i="1" s="1"/>
  <c r="I1066" i="1"/>
  <c r="I1065" i="1" s="1"/>
  <c r="I1063" i="1"/>
  <c r="I1062" i="1" s="1"/>
  <c r="I1047" i="1"/>
  <c r="I1046" i="1" s="1"/>
  <c r="I1035" i="1"/>
  <c r="I1034" i="1" s="1"/>
  <c r="I1032" i="1"/>
  <c r="I1031" i="1" s="1"/>
  <c r="I1009" i="1"/>
  <c r="I1006" i="1" s="1"/>
  <c r="I1002" i="1"/>
  <c r="I998" i="1"/>
  <c r="I995" i="1"/>
  <c r="I992" i="1"/>
  <c r="I989" i="1"/>
  <c r="I988" i="1" s="1"/>
  <c r="I982" i="1" s="1"/>
  <c r="I980" i="1"/>
  <c r="I978" i="1"/>
  <c r="I952" i="1"/>
  <c r="I951" i="1" s="1"/>
  <c r="I945" i="1"/>
  <c r="I943" i="1"/>
  <c r="I940" i="1" s="1"/>
  <c r="I921" i="1"/>
  <c r="I919" i="1"/>
  <c r="I917" i="1"/>
  <c r="I913" i="1"/>
  <c r="I911" i="1"/>
  <c r="I908" i="1"/>
  <c r="I904" i="1"/>
  <c r="I897" i="1"/>
  <c r="I896" i="1" s="1"/>
  <c r="I892" i="1" s="1"/>
  <c r="I890" i="1"/>
  <c r="I888" i="1"/>
  <c r="I878" i="1"/>
  <c r="I877" i="1" s="1"/>
  <c r="I869" i="1"/>
  <c r="I867" i="1"/>
  <c r="I864" i="1"/>
  <c r="I861" i="1"/>
  <c r="I789" i="1"/>
  <c r="I788" i="1" s="1"/>
  <c r="I786" i="1"/>
  <c r="I785" i="1" s="1"/>
  <c r="I783" i="1"/>
  <c r="I782" i="1" s="1"/>
  <c r="I770" i="1"/>
  <c r="I769" i="1" s="1"/>
  <c r="I767" i="1"/>
  <c r="I766" i="1" s="1"/>
  <c r="I763" i="1"/>
  <c r="I762" i="1" s="1"/>
  <c r="I750" i="1"/>
  <c r="I749" i="1" s="1"/>
  <c r="I748" i="1" s="1"/>
  <c r="I747" i="1" s="1"/>
  <c r="I746" i="1" s="1"/>
  <c r="I745" i="1" s="1"/>
  <c r="I743" i="1"/>
  <c r="I742" i="1" s="1"/>
  <c r="I741" i="1" s="1"/>
  <c r="I740" i="1" s="1"/>
  <c r="I739" i="1" s="1"/>
  <c r="I738" i="1" s="1"/>
  <c r="I732" i="1"/>
  <c r="I730" i="1"/>
  <c r="I728" i="1"/>
  <c r="I725" i="1"/>
  <c r="I713" i="1"/>
  <c r="I712" i="1" s="1"/>
  <c r="I709" i="1"/>
  <c r="I708" i="1" s="1"/>
  <c r="I702" i="1"/>
  <c r="I701" i="1" s="1"/>
  <c r="I689" i="1"/>
  <c r="I688" i="1" s="1"/>
  <c r="I687" i="1" s="1"/>
  <c r="I686" i="1" s="1"/>
  <c r="I685" i="1" s="1"/>
  <c r="I682" i="1"/>
  <c r="I681" i="1" s="1"/>
  <c r="I1353" i="1" s="1"/>
  <c r="I678" i="1"/>
  <c r="I675" i="1"/>
  <c r="I672" i="1"/>
  <c r="I667" i="1"/>
  <c r="I662" i="1"/>
  <c r="I661" i="1" s="1"/>
  <c r="I660" i="1" s="1"/>
  <c r="I658" i="1"/>
  <c r="I657" i="1" s="1"/>
  <c r="I656" i="1" s="1"/>
  <c r="I655" i="1" s="1"/>
  <c r="I653" i="1"/>
  <c r="I652" i="1" s="1"/>
  <c r="I651" i="1" s="1"/>
  <c r="I648" i="1"/>
  <c r="I647" i="1" s="1"/>
  <c r="I645" i="1"/>
  <c r="I644" i="1" s="1"/>
  <c r="I640" i="1"/>
  <c r="I639" i="1" s="1"/>
  <c r="I638" i="1" s="1"/>
  <c r="I635" i="1"/>
  <c r="I634" i="1" s="1"/>
  <c r="I630" i="1"/>
  <c r="I628" i="1"/>
  <c r="I626" i="1"/>
  <c r="I619" i="1"/>
  <c r="I616" i="1"/>
  <c r="I613" i="1"/>
  <c r="I610" i="1"/>
  <c r="I607" i="1"/>
  <c r="I603" i="1"/>
  <c r="I600" i="1"/>
  <c r="I597" i="1"/>
  <c r="I594" i="1"/>
  <c r="I591" i="1"/>
  <c r="I588" i="1"/>
  <c r="I585" i="1"/>
  <c r="I582" i="1"/>
  <c r="I579" i="1"/>
  <c r="I576" i="1"/>
  <c r="I573" i="1"/>
  <c r="I569" i="1"/>
  <c r="I568" i="1" s="1"/>
  <c r="I564" i="1"/>
  <c r="I563" i="1" s="1"/>
  <c r="I562" i="1" s="1"/>
  <c r="I559" i="1"/>
  <c r="I558" i="1" s="1"/>
  <c r="I557" i="1" s="1"/>
  <c r="I556" i="1" s="1"/>
  <c r="I550" i="1"/>
  <c r="I549" i="1" s="1"/>
  <c r="I548" i="1" s="1"/>
  <c r="I544" i="1"/>
  <c r="I543" i="1" s="1"/>
  <c r="I542" i="1" s="1"/>
  <c r="I541" i="1" s="1"/>
  <c r="I540" i="1" s="1"/>
  <c r="I536" i="1"/>
  <c r="I535" i="1" s="1"/>
  <c r="I534" i="1" s="1"/>
  <c r="I533" i="1" s="1"/>
  <c r="I532" i="1" s="1"/>
  <c r="I522" i="1" s="1"/>
  <c r="K485" i="1"/>
  <c r="I481" i="1"/>
  <c r="I480" i="1" s="1"/>
  <c r="I479" i="1" s="1"/>
  <c r="I477" i="1"/>
  <c r="I475" i="1"/>
  <c r="I471" i="1"/>
  <c r="I470" i="1" s="1"/>
  <c r="I468" i="1"/>
  <c r="I467" i="1" s="1"/>
  <c r="I466" i="1" s="1"/>
  <c r="I462" i="1"/>
  <c r="I460" i="1"/>
  <c r="I452" i="1"/>
  <c r="I451" i="1" s="1"/>
  <c r="I447" i="1"/>
  <c r="I446" i="1" s="1"/>
  <c r="I445" i="1" s="1"/>
  <c r="I443" i="1"/>
  <c r="I1358" i="1" s="1"/>
  <c r="I1362" i="1" s="1"/>
  <c r="I441" i="1"/>
  <c r="I432" i="1"/>
  <c r="I431" i="1" s="1"/>
  <c r="I430" i="1" s="1"/>
  <c r="I428" i="1"/>
  <c r="I427" i="1" s="1"/>
  <c r="I425" i="1"/>
  <c r="I424" i="1" s="1"/>
  <c r="I423" i="1" s="1"/>
  <c r="I419" i="1"/>
  <c r="I418" i="1" s="1"/>
  <c r="I417" i="1" s="1"/>
  <c r="I416" i="1" s="1"/>
  <c r="I414" i="1"/>
  <c r="I413" i="1" s="1"/>
  <c r="I412" i="1" s="1"/>
  <c r="I390" i="1" s="1"/>
  <c r="I388" i="1"/>
  <c r="I387" i="1" s="1"/>
  <c r="I383" i="1"/>
  <c r="I382" i="1" s="1"/>
  <c r="I376" i="1"/>
  <c r="I375" i="1" s="1"/>
  <c r="I374" i="1" s="1"/>
  <c r="I370" i="1"/>
  <c r="I369" i="1" s="1"/>
  <c r="I367" i="1"/>
  <c r="I366" i="1" s="1"/>
  <c r="I365" i="1" s="1"/>
  <c r="I363" i="1"/>
  <c r="I362" i="1" s="1"/>
  <c r="I360" i="1"/>
  <c r="I358" i="1" s="1"/>
  <c r="I355" i="1"/>
  <c r="I354" i="1" s="1"/>
  <c r="I350" i="1"/>
  <c r="I349" i="1" s="1"/>
  <c r="I342" i="1"/>
  <c r="I340" i="1"/>
  <c r="I335" i="1"/>
  <c r="I333" i="1"/>
  <c r="I331" i="1"/>
  <c r="I327" i="1"/>
  <c r="I323" i="1"/>
  <c r="I320" i="1" s="1"/>
  <c r="I321" i="1"/>
  <c r="I313" i="1"/>
  <c r="I312" i="1" s="1"/>
  <c r="I310" i="1"/>
  <c r="I308" i="1" s="1"/>
  <c r="I305" i="1"/>
  <c r="I304" i="1" s="1"/>
  <c r="I303" i="1" s="1"/>
  <c r="I302" i="1" s="1"/>
  <c r="I299" i="1"/>
  <c r="I298" i="1" s="1"/>
  <c r="I294" i="1"/>
  <c r="I293" i="1" s="1"/>
  <c r="I290" i="1"/>
  <c r="I289" i="1" s="1"/>
  <c r="I288" i="1" s="1"/>
  <c r="I286" i="1"/>
  <c r="I284" i="1"/>
  <c r="I282" i="1" s="1"/>
  <c r="I278" i="1"/>
  <c r="I277" i="1" s="1"/>
  <c r="I274" i="1"/>
  <c r="I273" i="1" s="1"/>
  <c r="I270" i="1"/>
  <c r="I268" i="1"/>
  <c r="I259" i="1"/>
  <c r="I258" i="1" s="1"/>
  <c r="I256" i="1"/>
  <c r="I253" i="1" s="1"/>
  <c r="I251" i="1"/>
  <c r="I250" i="1" s="1"/>
  <c r="I248" i="1"/>
  <c r="I247" i="1" s="1"/>
  <c r="I246" i="1" s="1"/>
  <c r="I240" i="1"/>
  <c r="I238" i="1"/>
  <c r="I231" i="1"/>
  <c r="I230" i="1" s="1"/>
  <c r="I229" i="1" s="1"/>
  <c r="I227" i="1"/>
  <c r="I226" i="1"/>
  <c r="I224" i="1"/>
  <c r="I221" i="1"/>
  <c r="I218" i="1"/>
  <c r="I217" i="1" s="1"/>
  <c r="I215" i="1"/>
  <c r="I214" i="1" s="1"/>
  <c r="I206" i="1"/>
  <c r="I204" i="1" s="1"/>
  <c r="I198" i="1"/>
  <c r="I196" i="1"/>
  <c r="I180" i="1"/>
  <c r="I178" i="1"/>
  <c r="I175" i="1"/>
  <c r="I170" i="1"/>
  <c r="I168" i="1"/>
  <c r="I167" i="1" s="1"/>
  <c r="I164" i="1"/>
  <c r="I162" i="1"/>
  <c r="I161" i="1" s="1"/>
  <c r="I160" i="1" s="1"/>
  <c r="I150" i="1"/>
  <c r="I148" i="1"/>
  <c r="I147" i="1" s="1"/>
  <c r="I140" i="1"/>
  <c r="I139" i="1" s="1"/>
  <c r="I132" i="1"/>
  <c r="I131" i="1" s="1"/>
  <c r="I129" i="1"/>
  <c r="I128" i="1" s="1"/>
  <c r="I126" i="1"/>
  <c r="I125" i="1" s="1"/>
  <c r="I123" i="1"/>
  <c r="I121" i="1"/>
  <c r="I118" i="1"/>
  <c r="I117" i="1" s="1"/>
  <c r="I114" i="1"/>
  <c r="I113" i="1" s="1"/>
  <c r="I110" i="1"/>
  <c r="I109" i="1" s="1"/>
  <c r="I106" i="1"/>
  <c r="I105" i="1" s="1"/>
  <c r="I100" i="1"/>
  <c r="I98" i="1"/>
  <c r="I95" i="1"/>
  <c r="I92" i="1"/>
  <c r="I91" i="1" s="1"/>
  <c r="I88" i="1"/>
  <c r="I87" i="1" s="1"/>
  <c r="I86" i="1" s="1"/>
  <c r="I84" i="1"/>
  <c r="I83" i="1" s="1"/>
  <c r="I82" i="1" s="1"/>
  <c r="I79" i="1"/>
  <c r="I76" i="1"/>
  <c r="I75" i="1" s="1"/>
  <c r="I72" i="1"/>
  <c r="I71" i="1" s="1"/>
  <c r="I67" i="1"/>
  <c r="I66" i="1" s="1"/>
  <c r="I63" i="1"/>
  <c r="I62" i="1" s="1"/>
  <c r="I59" i="1"/>
  <c r="I58" i="1" s="1"/>
  <c r="I57" i="1" s="1"/>
  <c r="I36" i="1"/>
  <c r="I27" i="1"/>
  <c r="I25" i="1"/>
  <c r="I22" i="1"/>
  <c r="I18" i="1"/>
  <c r="I14" i="1"/>
  <c r="I1350" i="1" l="1"/>
  <c r="I1251" i="1"/>
  <c r="I381" i="1"/>
  <c r="I326" i="1"/>
  <c r="I325" i="1" s="1"/>
  <c r="I195" i="1"/>
  <c r="I155" i="1"/>
  <c r="I154" i="1" s="1"/>
  <c r="F21" i="3" s="1"/>
  <c r="I21" i="1"/>
  <c r="I20" i="1" s="1"/>
  <c r="I1306" i="1"/>
  <c r="I1295" i="1" s="1"/>
  <c r="I1290" i="1" s="1"/>
  <c r="I1030" i="1"/>
  <c r="I1029" i="1" s="1"/>
  <c r="I1028" i="1" s="1"/>
  <c r="I625" i="1"/>
  <c r="I624" i="1" s="1"/>
  <c r="I623" i="1" s="1"/>
  <c r="I339" i="1"/>
  <c r="I330" i="1"/>
  <c r="I138" i="1"/>
  <c r="I1241" i="1"/>
  <c r="I1240" i="1" s="1"/>
  <c r="I1194" i="1"/>
  <c r="I1228" i="1"/>
  <c r="I1259" i="1"/>
  <c r="I1199" i="1"/>
  <c r="I1235" i="1"/>
  <c r="I1247" i="1"/>
  <c r="I1246" i="1" s="1"/>
  <c r="I1223" i="1"/>
  <c r="I1222" i="1" s="1"/>
  <c r="I1216" i="1" s="1"/>
  <c r="I1182" i="1"/>
  <c r="I1181" i="1" s="1"/>
  <c r="I213" i="1"/>
  <c r="I724" i="1"/>
  <c r="I717" i="1" s="1"/>
  <c r="I265" i="1"/>
  <c r="I1153" i="1"/>
  <c r="I1148" i="1" s="1"/>
  <c r="I435" i="1"/>
  <c r="I315" i="1"/>
  <c r="I1115" i="1"/>
  <c r="I1079" i="1"/>
  <c r="I1078" i="1" s="1"/>
  <c r="I1322" i="1"/>
  <c r="I459" i="1"/>
  <c r="I458" i="1" s="1"/>
  <c r="I450" i="1" s="1"/>
  <c r="I307" i="1"/>
  <c r="I1105" i="1"/>
  <c r="I1099" i="1" s="1"/>
  <c r="I177" i="1"/>
  <c r="I174" i="1" s="1"/>
  <c r="I173" i="1" s="1"/>
  <c r="I1282" i="1"/>
  <c r="I13" i="1"/>
  <c r="I12" i="1" s="1"/>
  <c r="I440" i="1"/>
  <c r="I439" i="1" s="1"/>
  <c r="I203" i="1"/>
  <c r="I120" i="1"/>
  <c r="I555" i="1"/>
  <c r="I547" i="1" s="1"/>
  <c r="I567" i="1"/>
  <c r="I791" i="1"/>
  <c r="I899" i="1"/>
  <c r="H37" i="1"/>
  <c r="H36" i="1" s="1"/>
  <c r="I61" i="1"/>
  <c r="I916" i="1"/>
  <c r="I915" i="1" s="1"/>
  <c r="I1267" i="1"/>
  <c r="I1312" i="1"/>
  <c r="I1311" i="1" s="1"/>
  <c r="I281" i="1"/>
  <c r="I280" i="1" s="1"/>
  <c r="I272" i="1" s="1"/>
  <c r="I860" i="1"/>
  <c r="I991" i="1"/>
  <c r="I1138" i="1"/>
  <c r="I643" i="1"/>
  <c r="I939" i="1"/>
  <c r="I422" i="1"/>
  <c r="I765" i="1"/>
  <c r="I755" i="1" s="1"/>
  <c r="I104" i="1"/>
  <c r="I94" i="1"/>
  <c r="I146" i="1"/>
  <c r="I145" i="1" s="1"/>
  <c r="I144" i="1" s="1"/>
  <c r="I357" i="1"/>
  <c r="I353" i="1" s="1"/>
  <c r="I352" i="1" s="1"/>
  <c r="I474" i="1"/>
  <c r="I473" i="1" s="1"/>
  <c r="I465" i="1" s="1"/>
  <c r="I464" i="1" s="1"/>
  <c r="I781" i="1"/>
  <c r="I887" i="1"/>
  <c r="I977" i="1"/>
  <c r="I223" i="1"/>
  <c r="I220" i="1" s="1"/>
  <c r="I236" i="1"/>
  <c r="I235" i="1" s="1"/>
  <c r="I666" i="1"/>
  <c r="I665" i="1" s="1"/>
  <c r="I664" i="1" s="1"/>
  <c r="I700" i="1"/>
  <c r="I1167" i="1"/>
  <c r="I264" i="1" l="1"/>
  <c r="I263" i="1" s="1"/>
  <c r="I262" i="1" s="1"/>
  <c r="I1349" i="1"/>
  <c r="I1354" i="1" s="1"/>
  <c r="I137" i="1"/>
  <c r="I90" i="1"/>
  <c r="I56" i="1" s="1"/>
  <c r="I876" i="1"/>
  <c r="I875" i="1" s="1"/>
  <c r="I874" i="1" s="1"/>
  <c r="I191" i="1"/>
  <c r="I1250" i="1"/>
  <c r="I1227" i="1"/>
  <c r="I1193" i="1"/>
  <c r="I1189" i="1" s="1"/>
  <c r="I950" i="1"/>
  <c r="I949" i="1" s="1"/>
  <c r="I434" i="1"/>
  <c r="I421" i="1" s="1"/>
  <c r="I859" i="1"/>
  <c r="I858" i="1" s="1"/>
  <c r="I1098" i="1"/>
  <c r="I1097" i="1" s="1"/>
  <c r="I1068" i="1"/>
  <c r="I1061" i="1" s="1"/>
  <c r="I380" i="1"/>
  <c r="I373" i="1" s="1"/>
  <c r="I1137" i="1"/>
  <c r="I301" i="1"/>
  <c r="I1281" i="1"/>
  <c r="I1280" i="1" s="1"/>
  <c r="I699" i="1"/>
  <c r="I11" i="1"/>
  <c r="I212" i="1"/>
  <c r="I622" i="1"/>
  <c r="I566" i="1" s="1"/>
  <c r="I449" i="1"/>
  <c r="I938" i="1" l="1"/>
  <c r="F36" i="3" s="1"/>
  <c r="I261" i="1"/>
  <c r="I1180" i="1"/>
  <c r="I1179" i="1" s="1"/>
  <c r="I10" i="1"/>
  <c r="K12" i="1" s="1"/>
  <c r="I873" i="1"/>
  <c r="I872" i="1" s="1"/>
  <c r="K874" i="1" s="1"/>
  <c r="I172" i="1"/>
  <c r="I55" i="1" s="1"/>
  <c r="I1226" i="1"/>
  <c r="I1212" i="1" s="1"/>
  <c r="F42" i="3" s="1"/>
  <c r="I779" i="1"/>
  <c r="I778" i="1" s="1"/>
  <c r="I777" i="1" s="1"/>
  <c r="I754" i="1" s="1"/>
  <c r="I753" i="1" s="1"/>
  <c r="I752" i="1" s="1"/>
  <c r="I737" i="1" s="1"/>
  <c r="K753" i="1" s="1"/>
  <c r="H749" i="2"/>
  <c r="H748" i="2" s="1"/>
  <c r="H738" i="2" s="1"/>
  <c r="I539" i="1"/>
  <c r="I521" i="1" s="1"/>
  <c r="K541" i="1" s="1"/>
  <c r="H1336" i="1"/>
  <c r="H1335" i="1" s="1"/>
  <c r="H1334" i="1" s="1"/>
  <c r="H1333" i="1" s="1"/>
  <c r="H1329" i="1"/>
  <c r="H1328" i="1" s="1"/>
  <c r="H1326" i="1"/>
  <c r="H1323" i="1"/>
  <c r="H1320" i="1"/>
  <c r="H1319" i="1" s="1"/>
  <c r="H1317" i="1"/>
  <c r="H1316" i="1" s="1"/>
  <c r="H1314" i="1"/>
  <c r="H1313" i="1" s="1"/>
  <c r="H1309" i="1"/>
  <c r="H1307" i="1"/>
  <c r="H1288" i="1"/>
  <c r="H1287" i="1" s="1"/>
  <c r="H1286" i="1" s="1"/>
  <c r="H1284" i="1"/>
  <c r="H1283" i="1" s="1"/>
  <c r="H1278" i="1"/>
  <c r="H1277" i="1" s="1"/>
  <c r="H1276" i="1" s="1"/>
  <c r="H1275" i="1" s="1"/>
  <c r="H1270" i="1"/>
  <c r="H1268" i="1"/>
  <c r="H1263" i="1"/>
  <c r="H1262" i="1" s="1"/>
  <c r="H1260" i="1"/>
  <c r="H1254" i="1"/>
  <c r="H1252" i="1"/>
  <c r="H1248" i="1"/>
  <c r="H1242" i="1"/>
  <c r="H1236" i="1"/>
  <c r="H1233" i="1"/>
  <c r="H1232" i="1" s="1"/>
  <c r="H1231" i="1" s="1"/>
  <c r="H1229" i="1"/>
  <c r="H1224" i="1"/>
  <c r="H1218" i="1"/>
  <c r="H1217" i="1" s="1"/>
  <c r="H1214" i="1"/>
  <c r="H1213" i="1" s="1"/>
  <c r="H1209" i="1"/>
  <c r="H1208" i="1" s="1"/>
  <c r="H1207" i="1" s="1"/>
  <c r="H1206" i="1" s="1"/>
  <c r="H1205" i="1" s="1"/>
  <c r="H1203" i="1"/>
  <c r="H1202" i="1" s="1"/>
  <c r="H1351" i="1" s="1"/>
  <c r="H1200" i="1"/>
  <c r="H1197" i="1"/>
  <c r="H1195" i="1"/>
  <c r="H1183" i="1"/>
  <c r="H1175" i="1"/>
  <c r="H1174" i="1" s="1"/>
  <c r="H1173" i="1" s="1"/>
  <c r="H1172" i="1" s="1"/>
  <c r="H1171" i="1" s="1"/>
  <c r="H1170" i="1" s="1"/>
  <c r="H1168" i="1"/>
  <c r="H1166" i="1" s="1"/>
  <c r="H1165" i="1" s="1"/>
  <c r="H1164" i="1" s="1"/>
  <c r="H1159" i="1"/>
  <c r="H1155" i="1" s="1"/>
  <c r="H1154" i="1" s="1"/>
  <c r="H1151" i="1"/>
  <c r="H1150" i="1" s="1"/>
  <c r="H1149" i="1" s="1"/>
  <c r="H1141" i="1"/>
  <c r="H1140" i="1" s="1"/>
  <c r="H1139" i="1" s="1"/>
  <c r="H1145" i="1"/>
  <c r="H1144" i="1" s="1"/>
  <c r="H1143" i="1" s="1"/>
  <c r="H1133" i="1"/>
  <c r="H1132" i="1" s="1"/>
  <c r="H1124" i="1"/>
  <c r="H1122" i="1"/>
  <c r="H1116" i="1"/>
  <c r="H1113" i="1"/>
  <c r="H1112" i="1" s="1"/>
  <c r="H1109" i="1"/>
  <c r="H1106" i="1"/>
  <c r="H1093" i="1"/>
  <c r="H1092" i="1" s="1"/>
  <c r="H1090" i="1"/>
  <c r="H1089" i="1" s="1"/>
  <c r="H1085" i="1"/>
  <c r="H1080" i="1"/>
  <c r="H1071" i="1"/>
  <c r="H1070" i="1" s="1"/>
  <c r="H1069" i="1" s="1"/>
  <c r="H1066" i="1"/>
  <c r="H1065" i="1" s="1"/>
  <c r="H1063" i="1"/>
  <c r="H1062" i="1" s="1"/>
  <c r="H1047" i="1"/>
  <c r="H1046" i="1" s="1"/>
  <c r="H1035" i="1"/>
  <c r="H1034" i="1" s="1"/>
  <c r="H1032" i="1"/>
  <c r="H1031" i="1" s="1"/>
  <c r="H1009" i="1"/>
  <c r="H1006" i="1" s="1"/>
  <c r="H1002" i="1"/>
  <c r="H998" i="1"/>
  <c r="H995" i="1"/>
  <c r="H992" i="1"/>
  <c r="H989" i="1"/>
  <c r="H988" i="1" s="1"/>
  <c r="H982" i="1" s="1"/>
  <c r="H980" i="1"/>
  <c r="H978" i="1"/>
  <c r="H952" i="1"/>
  <c r="H951" i="1" s="1"/>
  <c r="H945" i="1"/>
  <c r="H943" i="1"/>
  <c r="H940" i="1" s="1"/>
  <c r="H921" i="1"/>
  <c r="H919" i="1"/>
  <c r="H917" i="1"/>
  <c r="H913" i="1"/>
  <c r="H911" i="1"/>
  <c r="H908" i="1"/>
  <c r="H904" i="1"/>
  <c r="H897" i="1"/>
  <c r="H896" i="1" s="1"/>
  <c r="H892" i="1" s="1"/>
  <c r="H890" i="1"/>
  <c r="H888" i="1"/>
  <c r="H878" i="1"/>
  <c r="H877" i="1" s="1"/>
  <c r="H869" i="1"/>
  <c r="H867" i="1"/>
  <c r="H864" i="1"/>
  <c r="H861" i="1"/>
  <c r="H789" i="1"/>
  <c r="H788" i="1" s="1"/>
  <c r="H786" i="1"/>
  <c r="H785" i="1" s="1"/>
  <c r="H783" i="1"/>
  <c r="H782" i="1" s="1"/>
  <c r="H770" i="1"/>
  <c r="H769" i="1" s="1"/>
  <c r="H767" i="1"/>
  <c r="H766" i="1" s="1"/>
  <c r="H763" i="1"/>
  <c r="H762" i="1" s="1"/>
  <c r="H750" i="1"/>
  <c r="H749" i="1" s="1"/>
  <c r="H748" i="1" s="1"/>
  <c r="H747" i="1" s="1"/>
  <c r="H746" i="1" s="1"/>
  <c r="H745" i="1" s="1"/>
  <c r="H743" i="1"/>
  <c r="H742" i="1" s="1"/>
  <c r="H741" i="1" s="1"/>
  <c r="H740" i="1" s="1"/>
  <c r="H739" i="1" s="1"/>
  <c r="H738" i="1" s="1"/>
  <c r="H732" i="1"/>
  <c r="H730" i="1"/>
  <c r="H728" i="1"/>
  <c r="H725" i="1"/>
  <c r="H713" i="1"/>
  <c r="H712" i="1" s="1"/>
  <c r="H709" i="1"/>
  <c r="H708" i="1" s="1"/>
  <c r="H702" i="1"/>
  <c r="H701" i="1" s="1"/>
  <c r="H689" i="1"/>
  <c r="H688" i="1" s="1"/>
  <c r="H687" i="1" s="1"/>
  <c r="H686" i="1" s="1"/>
  <c r="H685" i="1" s="1"/>
  <c r="H682" i="1"/>
  <c r="H681" i="1" s="1"/>
  <c r="H1353" i="1" s="1"/>
  <c r="H678" i="1"/>
  <c r="H675" i="1"/>
  <c r="H672" i="1"/>
  <c r="H667" i="1"/>
  <c r="H662" i="1"/>
  <c r="H661" i="1" s="1"/>
  <c r="H660" i="1" s="1"/>
  <c r="H658" i="1"/>
  <c r="H657" i="1" s="1"/>
  <c r="H656" i="1" s="1"/>
  <c r="H655" i="1" s="1"/>
  <c r="H653" i="1"/>
  <c r="H652" i="1" s="1"/>
  <c r="H651" i="1" s="1"/>
  <c r="H648" i="1"/>
  <c r="H647" i="1" s="1"/>
  <c r="H645" i="1"/>
  <c r="H644" i="1" s="1"/>
  <c r="H640" i="1"/>
  <c r="H639" i="1" s="1"/>
  <c r="H638" i="1" s="1"/>
  <c r="H635" i="1"/>
  <c r="H634" i="1" s="1"/>
  <c r="H630" i="1"/>
  <c r="H628" i="1"/>
  <c r="H626" i="1"/>
  <c r="H619" i="1"/>
  <c r="H616" i="1"/>
  <c r="H613" i="1"/>
  <c r="H610" i="1"/>
  <c r="H607" i="1"/>
  <c r="H603" i="1"/>
  <c r="H600" i="1"/>
  <c r="H597" i="1"/>
  <c r="H594" i="1"/>
  <c r="H591" i="1"/>
  <c r="H588" i="1"/>
  <c r="H585" i="1"/>
  <c r="H582" i="1"/>
  <c r="H579" i="1"/>
  <c r="H576" i="1"/>
  <c r="H573" i="1"/>
  <c r="H569" i="1"/>
  <c r="H568" i="1" s="1"/>
  <c r="H564" i="1"/>
  <c r="H563" i="1" s="1"/>
  <c r="H562" i="1" s="1"/>
  <c r="H559" i="1"/>
  <c r="H558" i="1" s="1"/>
  <c r="H557" i="1" s="1"/>
  <c r="H556" i="1" s="1"/>
  <c r="H550" i="1"/>
  <c r="H549" i="1" s="1"/>
  <c r="H548" i="1" s="1"/>
  <c r="H544" i="1"/>
  <c r="H543" i="1" s="1"/>
  <c r="H542" i="1" s="1"/>
  <c r="H541" i="1" s="1"/>
  <c r="H540" i="1" s="1"/>
  <c r="E45" i="3" s="1"/>
  <c r="H536" i="1"/>
  <c r="H535" i="1" s="1"/>
  <c r="H534" i="1" s="1"/>
  <c r="H533" i="1" s="1"/>
  <c r="H532" i="1" s="1"/>
  <c r="H522" i="1" s="1"/>
  <c r="H481" i="1"/>
  <c r="H480" i="1" s="1"/>
  <c r="H479" i="1" s="1"/>
  <c r="H477" i="1"/>
  <c r="H475" i="1"/>
  <c r="H471" i="1"/>
  <c r="H470" i="1" s="1"/>
  <c r="H468" i="1"/>
  <c r="H467" i="1" s="1"/>
  <c r="H466" i="1" s="1"/>
  <c r="H462" i="1"/>
  <c r="H460" i="1"/>
  <c r="H452" i="1"/>
  <c r="H451" i="1" s="1"/>
  <c r="H447" i="1"/>
  <c r="H446" i="1" s="1"/>
  <c r="H445" i="1" s="1"/>
  <c r="H443" i="1"/>
  <c r="H1358" i="1" s="1"/>
  <c r="H1362" i="1" s="1"/>
  <c r="H441" i="1"/>
  <c r="H432" i="1"/>
  <c r="H431" i="1" s="1"/>
  <c r="H430" i="1" s="1"/>
  <c r="H428" i="1"/>
  <c r="H427" i="1" s="1"/>
  <c r="H425" i="1"/>
  <c r="H424" i="1" s="1"/>
  <c r="H423" i="1" s="1"/>
  <c r="H419" i="1"/>
  <c r="H418" i="1" s="1"/>
  <c r="H417" i="1" s="1"/>
  <c r="H416" i="1" s="1"/>
  <c r="H414" i="1"/>
  <c r="H413" i="1" s="1"/>
  <c r="H412" i="1" s="1"/>
  <c r="H390" i="1" s="1"/>
  <c r="H388" i="1"/>
  <c r="H387" i="1" s="1"/>
  <c r="H383" i="1"/>
  <c r="H382" i="1" s="1"/>
  <c r="H376" i="1"/>
  <c r="H375" i="1" s="1"/>
  <c r="H374" i="1" s="1"/>
  <c r="H370" i="1"/>
  <c r="H369" i="1" s="1"/>
  <c r="H367" i="1"/>
  <c r="H366" i="1" s="1"/>
  <c r="H365" i="1" s="1"/>
  <c r="H363" i="1"/>
  <c r="H362" i="1" s="1"/>
  <c r="H360" i="1"/>
  <c r="H358" i="1" s="1"/>
  <c r="H355" i="1"/>
  <c r="H354" i="1" s="1"/>
  <c r="H350" i="1"/>
  <c r="H349" i="1" s="1"/>
  <c r="H342" i="1"/>
  <c r="H340" i="1"/>
  <c r="H335" i="1"/>
  <c r="H333" i="1"/>
  <c r="H331" i="1"/>
  <c r="H327" i="1"/>
  <c r="H323" i="1"/>
  <c r="H320" i="1" s="1"/>
  <c r="H321" i="1"/>
  <c r="H313" i="1"/>
  <c r="H312" i="1" s="1"/>
  <c r="H310" i="1"/>
  <c r="H308" i="1" s="1"/>
  <c r="H305" i="1"/>
  <c r="H304" i="1" s="1"/>
  <c r="H303" i="1" s="1"/>
  <c r="H302" i="1" s="1"/>
  <c r="H299" i="1"/>
  <c r="H298" i="1" s="1"/>
  <c r="H294" i="1"/>
  <c r="H293" i="1" s="1"/>
  <c r="H290" i="1"/>
  <c r="H289" i="1" s="1"/>
  <c r="H288" i="1" s="1"/>
  <c r="H286" i="1"/>
  <c r="H284" i="1"/>
  <c r="H282" i="1" s="1"/>
  <c r="H278" i="1"/>
  <c r="H277" i="1" s="1"/>
  <c r="H274" i="1"/>
  <c r="H273" i="1" s="1"/>
  <c r="H270" i="1"/>
  <c r="H268" i="1"/>
  <c r="H259" i="1"/>
  <c r="H258" i="1" s="1"/>
  <c r="H256" i="1"/>
  <c r="H253" i="1" s="1"/>
  <c r="H251" i="1"/>
  <c r="H250" i="1" s="1"/>
  <c r="H248" i="1"/>
  <c r="H247" i="1" s="1"/>
  <c r="H246" i="1" s="1"/>
  <c r="H240" i="1"/>
  <c r="H238" i="1"/>
  <c r="H231" i="1"/>
  <c r="H230" i="1" s="1"/>
  <c r="H229" i="1" s="1"/>
  <c r="H227" i="1"/>
  <c r="H226" i="1"/>
  <c r="H224" i="1"/>
  <c r="H221" i="1"/>
  <c r="H218" i="1"/>
  <c r="H217" i="1" s="1"/>
  <c r="H215" i="1"/>
  <c r="H214" i="1" s="1"/>
  <c r="H206" i="1"/>
  <c r="H204" i="1" s="1"/>
  <c r="H198" i="1"/>
  <c r="H196" i="1"/>
  <c r="H180" i="1"/>
  <c r="H178" i="1"/>
  <c r="H175" i="1"/>
  <c r="H170" i="1"/>
  <c r="H168" i="1"/>
  <c r="H167" i="1" s="1"/>
  <c r="H164" i="1"/>
  <c r="H162" i="1"/>
  <c r="H161" i="1" s="1"/>
  <c r="H160" i="1" s="1"/>
  <c r="H150" i="1"/>
  <c r="H148" i="1"/>
  <c r="H147" i="1" s="1"/>
  <c r="H140" i="1"/>
  <c r="H139" i="1" s="1"/>
  <c r="H132" i="1"/>
  <c r="H131" i="1" s="1"/>
  <c r="H129" i="1"/>
  <c r="H128" i="1" s="1"/>
  <c r="H126" i="1"/>
  <c r="H125" i="1" s="1"/>
  <c r="H123" i="1"/>
  <c r="H121" i="1"/>
  <c r="H118" i="1"/>
  <c r="H117" i="1" s="1"/>
  <c r="H114" i="1"/>
  <c r="H113" i="1" s="1"/>
  <c r="H110" i="1"/>
  <c r="H109" i="1" s="1"/>
  <c r="H106" i="1"/>
  <c r="H105" i="1" s="1"/>
  <c r="H100" i="1"/>
  <c r="H98" i="1"/>
  <c r="H95" i="1"/>
  <c r="H92" i="1"/>
  <c r="H91" i="1" s="1"/>
  <c r="H88" i="1"/>
  <c r="H87" i="1" s="1"/>
  <c r="H86" i="1" s="1"/>
  <c r="E15" i="3" s="1"/>
  <c r="H84" i="1"/>
  <c r="H83" i="1" s="1"/>
  <c r="H82" i="1" s="1"/>
  <c r="E13" i="3" s="1"/>
  <c r="H79" i="1"/>
  <c r="H76" i="1"/>
  <c r="H75" i="1" s="1"/>
  <c r="H72" i="1"/>
  <c r="H71" i="1" s="1"/>
  <c r="H67" i="1"/>
  <c r="H66" i="1" s="1"/>
  <c r="H63" i="1"/>
  <c r="H62" i="1" s="1"/>
  <c r="H59" i="1"/>
  <c r="H58" i="1" s="1"/>
  <c r="H57" i="1" s="1"/>
  <c r="H27" i="1"/>
  <c r="H25" i="1"/>
  <c r="H22" i="1"/>
  <c r="H18" i="1"/>
  <c r="H14" i="1"/>
  <c r="F54" i="3"/>
  <c r="F53" i="3"/>
  <c r="F52" i="3"/>
  <c r="F49" i="3"/>
  <c r="F48" i="3"/>
  <c r="F47" i="3"/>
  <c r="F46" i="3"/>
  <c r="F45" i="3"/>
  <c r="F43" i="3"/>
  <c r="F40" i="3"/>
  <c r="F39" i="3"/>
  <c r="F35" i="3"/>
  <c r="F33" i="3"/>
  <c r="F32" i="3"/>
  <c r="F30" i="3"/>
  <c r="F29" i="3"/>
  <c r="F28" i="3"/>
  <c r="F27" i="3"/>
  <c r="F25" i="3"/>
  <c r="F24" i="3"/>
  <c r="F23" i="3"/>
  <c r="F20" i="3"/>
  <c r="F19" i="3"/>
  <c r="F17" i="3"/>
  <c r="F16" i="3"/>
  <c r="F15" i="3"/>
  <c r="F14" i="3"/>
  <c r="F13" i="3"/>
  <c r="F12" i="3"/>
  <c r="F11" i="3"/>
  <c r="F10" i="3"/>
  <c r="E16" i="3"/>
  <c r="H944" i="2"/>
  <c r="H943" i="2" s="1"/>
  <c r="H935" i="2"/>
  <c r="H934" i="2"/>
  <c r="H932" i="2"/>
  <c r="H931" i="2"/>
  <c r="H930" i="2"/>
  <c r="H929" i="2"/>
  <c r="H928" i="2"/>
  <c r="H926" i="2"/>
  <c r="H925" i="2" s="1"/>
  <c r="H922" i="2"/>
  <c r="H920" i="2"/>
  <c r="H919" i="2"/>
  <c r="H918" i="2"/>
  <c r="H917" i="2"/>
  <c r="H915" i="2"/>
  <c r="H914" i="2" s="1"/>
  <c r="H913" i="2"/>
  <c r="H912" i="2" s="1"/>
  <c r="H911" i="2"/>
  <c r="H910" i="2"/>
  <c r="H908" i="2"/>
  <c r="H907" i="2" s="1"/>
  <c r="H906" i="2"/>
  <c r="H905" i="2"/>
  <c r="H903" i="2"/>
  <c r="H902" i="2"/>
  <c r="H901" i="2"/>
  <c r="H899" i="2"/>
  <c r="H898" i="2" s="1"/>
  <c r="H897" i="2"/>
  <c r="H896" i="2" s="1"/>
  <c r="H895" i="2"/>
  <c r="H894" i="2" s="1"/>
  <c r="H891" i="2"/>
  <c r="H887" i="2"/>
  <c r="H884" i="2" s="1"/>
  <c r="H882" i="2"/>
  <c r="H881" i="2" s="1"/>
  <c r="H880" i="2" s="1"/>
  <c r="H876" i="2"/>
  <c r="H875" i="2" s="1"/>
  <c r="H874" i="2"/>
  <c r="H873" i="2" s="1"/>
  <c r="H869" i="2"/>
  <c r="H868" i="2" s="1"/>
  <c r="H867" i="2"/>
  <c r="H866" i="2" s="1"/>
  <c r="H865" i="2"/>
  <c r="H864" i="2" s="1"/>
  <c r="H862" i="2"/>
  <c r="H861" i="2"/>
  <c r="H860" i="2" s="1"/>
  <c r="H859" i="2"/>
  <c r="H857" i="2"/>
  <c r="H855" i="2"/>
  <c r="H854" i="2" s="1"/>
  <c r="H853" i="2"/>
  <c r="H852" i="2"/>
  <c r="H850" i="2"/>
  <c r="H849" i="2"/>
  <c r="H844" i="2"/>
  <c r="H843" i="2"/>
  <c r="H841" i="2"/>
  <c r="H840" i="2"/>
  <c r="H837" i="2"/>
  <c r="H836" i="2" s="1"/>
  <c r="H835" i="2" s="1"/>
  <c r="H834" i="2" s="1"/>
  <c r="H832" i="2"/>
  <c r="H831" i="2" s="1"/>
  <c r="H828" i="2"/>
  <c r="H827" i="2"/>
  <c r="H824" i="2"/>
  <c r="H823" i="2" s="1"/>
  <c r="H822" i="2"/>
  <c r="H821" i="2" s="1"/>
  <c r="H820" i="2"/>
  <c r="H819" i="2"/>
  <c r="H816" i="2"/>
  <c r="H814" i="2" s="1"/>
  <c r="H812" i="2"/>
  <c r="H804" i="2"/>
  <c r="H803" i="2" s="1"/>
  <c r="H802" i="2" s="1"/>
  <c r="H801" i="2" s="1"/>
  <c r="H800" i="2"/>
  <c r="H798" i="2" s="1"/>
  <c r="H797" i="2"/>
  <c r="H796" i="2"/>
  <c r="H791" i="2"/>
  <c r="H790" i="2" s="1"/>
  <c r="H789" i="2"/>
  <c r="H788" i="2"/>
  <c r="H783" i="2"/>
  <c r="H782" i="2" s="1"/>
  <c r="H781" i="2"/>
  <c r="H780" i="2" s="1"/>
  <c r="H779" i="2"/>
  <c r="H778" i="2" s="1"/>
  <c r="H776" i="2"/>
  <c r="H775" i="2" s="1"/>
  <c r="H774" i="2" s="1"/>
  <c r="H767" i="2"/>
  <c r="H766" i="2" s="1"/>
  <c r="H765" i="2" s="1"/>
  <c r="H761" i="2"/>
  <c r="H760" i="2" s="1"/>
  <c r="H759" i="2" s="1"/>
  <c r="H757" i="2"/>
  <c r="H756" i="2" s="1"/>
  <c r="H727" i="2"/>
  <c r="H726" i="2" s="1"/>
  <c r="H725" i="2" s="1"/>
  <c r="H724" i="2"/>
  <c r="H723" i="2" s="1"/>
  <c r="H722" i="2" s="1"/>
  <c r="H720" i="2"/>
  <c r="H719" i="2" s="1"/>
  <c r="H718" i="2" s="1"/>
  <c r="H677" i="2"/>
  <c r="H676" i="2"/>
  <c r="H674" i="2"/>
  <c r="H673" i="2" s="1"/>
  <c r="H672" i="2"/>
  <c r="H671" i="2"/>
  <c r="H669" i="2"/>
  <c r="H668" i="2"/>
  <c r="H664" i="2"/>
  <c r="H663" i="2"/>
  <c r="H661" i="2"/>
  <c r="H660" i="2"/>
  <c r="H652" i="2"/>
  <c r="H651" i="2"/>
  <c r="H648" i="2"/>
  <c r="H647" i="2" s="1"/>
  <c r="H643" i="2"/>
  <c r="H642" i="2"/>
  <c r="H626" i="2"/>
  <c r="H625" i="2"/>
  <c r="H624" i="2"/>
  <c r="H623" i="2"/>
  <c r="H622" i="2"/>
  <c r="H621" i="2"/>
  <c r="H618" i="2"/>
  <c r="H617" i="2"/>
  <c r="H616" i="2"/>
  <c r="H613" i="2"/>
  <c r="H612" i="2" s="1"/>
  <c r="H611" i="2" s="1"/>
  <c r="H610" i="2"/>
  <c r="H609" i="2"/>
  <c r="H608" i="2"/>
  <c r="H606" i="2"/>
  <c r="H605" i="2"/>
  <c r="H604" i="2"/>
  <c r="H603" i="2"/>
  <c r="H592" i="2"/>
  <c r="H591" i="2" s="1"/>
  <c r="H588" i="2" s="1"/>
  <c r="H587" i="2"/>
  <c r="H586" i="2"/>
  <c r="H584" i="2"/>
  <c r="H583" i="2"/>
  <c r="H582" i="2"/>
  <c r="H580" i="2"/>
  <c r="H579" i="2"/>
  <c r="H578" i="2"/>
  <c r="H576" i="2"/>
  <c r="H575" i="2"/>
  <c r="H574" i="2"/>
  <c r="H571" i="2"/>
  <c r="H570" i="2"/>
  <c r="H568" i="2"/>
  <c r="H567" i="2"/>
  <c r="H564" i="2"/>
  <c r="H563" i="2"/>
  <c r="H561" i="2"/>
  <c r="H560" i="2"/>
  <c r="H555" i="2"/>
  <c r="H554" i="2" s="1"/>
  <c r="H553" i="2"/>
  <c r="H542" i="2"/>
  <c r="H541" i="2" s="1"/>
  <c r="H540" i="2"/>
  <c r="H539" i="2" s="1"/>
  <c r="H538" i="2"/>
  <c r="H537" i="2" s="1"/>
  <c r="H536" i="2"/>
  <c r="H535" i="2" s="1"/>
  <c r="H534" i="2"/>
  <c r="H533" i="2" s="1"/>
  <c r="H499" i="2"/>
  <c r="H498" i="2" s="1"/>
  <c r="H492" i="2"/>
  <c r="H491" i="2"/>
  <c r="H490" i="2"/>
  <c r="H487" i="2"/>
  <c r="H486" i="2"/>
  <c r="H485" i="2"/>
  <c r="H483" i="2"/>
  <c r="H482" i="2"/>
  <c r="H476" i="2"/>
  <c r="H475" i="2" s="1"/>
  <c r="H474" i="2" s="1"/>
  <c r="H473" i="2"/>
  <c r="H472" i="2" s="1"/>
  <c r="H471" i="2"/>
  <c r="H463" i="2"/>
  <c r="H462" i="2" s="1"/>
  <c r="H461" i="2" s="1"/>
  <c r="H458" i="2"/>
  <c r="H457" i="2" s="1"/>
  <c r="H456" i="2" s="1"/>
  <c r="H455" i="2"/>
  <c r="H454" i="2" s="1"/>
  <c r="H453" i="2" s="1"/>
  <c r="H447" i="2"/>
  <c r="H446" i="2" s="1"/>
  <c r="H445" i="2"/>
  <c r="H444" i="2" s="1"/>
  <c r="H440" i="2"/>
  <c r="H439" i="2" s="1"/>
  <c r="H438" i="2"/>
  <c r="H437" i="2" s="1"/>
  <c r="H436" i="2"/>
  <c r="H435" i="2" s="1"/>
  <c r="H433" i="2"/>
  <c r="H432" i="2"/>
  <c r="H431" i="2"/>
  <c r="H428" i="2"/>
  <c r="H427" i="2" s="1"/>
  <c r="H426" i="2"/>
  <c r="H425" i="2"/>
  <c r="H420" i="2"/>
  <c r="H419" i="2" s="1"/>
  <c r="H418" i="2" s="1"/>
  <c r="H417" i="2"/>
  <c r="H416" i="2" s="1"/>
  <c r="H415" i="2"/>
  <c r="H414" i="2" s="1"/>
  <c r="H413" i="2"/>
  <c r="H412" i="2" s="1"/>
  <c r="H407" i="2"/>
  <c r="H406" i="2"/>
  <c r="H405" i="2" s="1"/>
  <c r="H402" i="2"/>
  <c r="H401" i="2" s="1"/>
  <c r="H400" i="2"/>
  <c r="H399" i="2" s="1"/>
  <c r="H392" i="2"/>
  <c r="H391" i="2" s="1"/>
  <c r="H390" i="2"/>
  <c r="H389" i="2" s="1"/>
  <c r="H386" i="2"/>
  <c r="H385" i="2" s="1"/>
  <c r="H384" i="2"/>
  <c r="H383" i="2" s="1"/>
  <c r="H362" i="2"/>
  <c r="H361" i="2" s="1"/>
  <c r="H360" i="2" s="1"/>
  <c r="H359" i="2" s="1"/>
  <c r="H358" i="2"/>
  <c r="H357" i="2"/>
  <c r="H356" i="2"/>
  <c r="H352" i="2"/>
  <c r="H351" i="2" s="1"/>
  <c r="H350" i="2" s="1"/>
  <c r="H349" i="2" s="1"/>
  <c r="H348" i="2"/>
  <c r="H347" i="2"/>
  <c r="H346" i="2"/>
  <c r="H343" i="2"/>
  <c r="H342" i="2" s="1"/>
  <c r="H341" i="2" s="1"/>
  <c r="H340" i="2"/>
  <c r="H339" i="2" s="1"/>
  <c r="H338" i="2" s="1"/>
  <c r="H335" i="2"/>
  <c r="H334" i="2" s="1"/>
  <c r="H333" i="2" s="1"/>
  <c r="H332" i="2" s="1"/>
  <c r="H331" i="2"/>
  <c r="H330" i="2" s="1"/>
  <c r="H329" i="2" s="1"/>
  <c r="H328" i="2" s="1"/>
  <c r="H325" i="2"/>
  <c r="H324" i="2" s="1"/>
  <c r="H323" i="2" s="1"/>
  <c r="H321" i="2"/>
  <c r="H320" i="2" s="1"/>
  <c r="H319" i="2" s="1"/>
  <c r="H318" i="2" s="1"/>
  <c r="H317" i="2"/>
  <c r="H316" i="2" s="1"/>
  <c r="H315" i="2"/>
  <c r="H314" i="2" s="1"/>
  <c r="H310" i="2"/>
  <c r="H309" i="2" s="1"/>
  <c r="H306" i="2"/>
  <c r="H305" i="2"/>
  <c r="H304" i="2" s="1"/>
  <c r="H303" i="2"/>
  <c r="H302" i="2" s="1"/>
  <c r="H296" i="2"/>
  <c r="H295" i="2"/>
  <c r="H292" i="2"/>
  <c r="H290" i="2"/>
  <c r="H289" i="2"/>
  <c r="H288" i="2"/>
  <c r="H285" i="2"/>
  <c r="H282" i="2"/>
  <c r="H279" i="2"/>
  <c r="H278" i="2" s="1"/>
  <c r="H277" i="2" s="1"/>
  <c r="H276" i="2"/>
  <c r="H274" i="2"/>
  <c r="H273" i="2"/>
  <c r="H271" i="2"/>
  <c r="H270" i="2"/>
  <c r="H261" i="2"/>
  <c r="H260" i="2" s="1"/>
  <c r="H259" i="2"/>
  <c r="H258" i="2" s="1"/>
  <c r="H267" i="2"/>
  <c r="H256" i="2"/>
  <c r="H255" i="2"/>
  <c r="H254" i="2"/>
  <c r="H251" i="2"/>
  <c r="H249" i="2"/>
  <c r="H248" i="2"/>
  <c r="H244" i="2"/>
  <c r="H243" i="2" s="1"/>
  <c r="H239" i="2"/>
  <c r="H238" i="2" s="1"/>
  <c r="H237" i="2"/>
  <c r="H236" i="2"/>
  <c r="H234" i="2"/>
  <c r="H233" i="2" s="1"/>
  <c r="H231" i="2" s="1"/>
  <c r="H229" i="2"/>
  <c r="H227" i="2" s="1"/>
  <c r="H226" i="2" s="1"/>
  <c r="H222" i="2"/>
  <c r="H221" i="2" s="1"/>
  <c r="H220" i="2"/>
  <c r="H219" i="2" s="1"/>
  <c r="H218" i="2"/>
  <c r="H215" i="2"/>
  <c r="H214" i="2" s="1"/>
  <c r="H213" i="2"/>
  <c r="H212" i="2" s="1"/>
  <c r="H204" i="2"/>
  <c r="H201" i="2"/>
  <c r="H200" i="2" s="1"/>
  <c r="H199" i="2" s="1"/>
  <c r="H198" i="2" s="1"/>
  <c r="H197" i="2"/>
  <c r="H195" i="2"/>
  <c r="H194" i="2"/>
  <c r="H192" i="2"/>
  <c r="H191" i="2" s="1"/>
  <c r="H189" i="2"/>
  <c r="H185" i="2"/>
  <c r="H184" i="2" s="1"/>
  <c r="H183" i="2"/>
  <c r="H182" i="2" s="1"/>
  <c r="H180" i="2"/>
  <c r="H179" i="2" s="1"/>
  <c r="H178" i="2"/>
  <c r="H177" i="2" s="1"/>
  <c r="H175" i="2"/>
  <c r="H174" i="2" s="1"/>
  <c r="H172" i="2"/>
  <c r="H171" i="2"/>
  <c r="H167" i="2"/>
  <c r="H166" i="2" s="1"/>
  <c r="H165" i="2" s="1"/>
  <c r="H164" i="2"/>
  <c r="H163" i="2" s="1"/>
  <c r="H162" i="2"/>
  <c r="H160" i="2" s="1"/>
  <c r="H158" i="2"/>
  <c r="H157" i="2"/>
  <c r="H155" i="2"/>
  <c r="H153" i="2"/>
  <c r="H152" i="2" s="1"/>
  <c r="H151" i="2"/>
  <c r="H150" i="2"/>
  <c r="H148" i="2"/>
  <c r="H147" i="2"/>
  <c r="H146" i="2"/>
  <c r="H144" i="2"/>
  <c r="H143" i="2" s="1"/>
  <c r="H140" i="2"/>
  <c r="H137" i="2"/>
  <c r="H136" i="2"/>
  <c r="H133" i="2"/>
  <c r="H131" i="2" s="1"/>
  <c r="H130" i="2"/>
  <c r="H129" i="2" s="1"/>
  <c r="H128" i="2" s="1"/>
  <c r="H127" i="2"/>
  <c r="H126" i="2" s="1"/>
  <c r="H124" i="2"/>
  <c r="H123" i="2" s="1"/>
  <c r="H122" i="2" s="1"/>
  <c r="H120" i="2"/>
  <c r="H119" i="2" s="1"/>
  <c r="H117" i="2"/>
  <c r="H116" i="2"/>
  <c r="H115" i="2"/>
  <c r="H113" i="2"/>
  <c r="H109" i="2"/>
  <c r="H108" i="2" s="1"/>
  <c r="H106" i="2"/>
  <c r="H105" i="2"/>
  <c r="H102" i="2"/>
  <c r="H100" i="2" s="1"/>
  <c r="H99" i="2"/>
  <c r="H98" i="2"/>
  <c r="H96" i="2"/>
  <c r="H95" i="2"/>
  <c r="H92" i="2"/>
  <c r="H91" i="2"/>
  <c r="H89" i="2"/>
  <c r="H88" i="2"/>
  <c r="H84" i="2"/>
  <c r="H83" i="2"/>
  <c r="H81" i="2"/>
  <c r="H80" i="2"/>
  <c r="H78" i="2"/>
  <c r="H77" i="2"/>
  <c r="H73" i="2"/>
  <c r="H71" i="2"/>
  <c r="H70" i="2"/>
  <c r="H68" i="2"/>
  <c r="H67" i="2"/>
  <c r="H65" i="2"/>
  <c r="H64" i="2"/>
  <c r="H62" i="2"/>
  <c r="H61" i="2"/>
  <c r="H59" i="2"/>
  <c r="H58" i="2"/>
  <c r="H56" i="2"/>
  <c r="H55" i="2"/>
  <c r="H53" i="2"/>
  <c r="H52" i="2"/>
  <c r="H49" i="2"/>
  <c r="H48" i="2"/>
  <c r="H46" i="2"/>
  <c r="H45" i="2"/>
  <c r="H42" i="2"/>
  <c r="H41" i="2"/>
  <c r="H39" i="2"/>
  <c r="H38" i="2"/>
  <c r="H36" i="2"/>
  <c r="H35" i="2"/>
  <c r="H33" i="2"/>
  <c r="H32" i="2"/>
  <c r="H30" i="2"/>
  <c r="H29" i="2"/>
  <c r="H28" i="2"/>
  <c r="H26" i="2"/>
  <c r="H22" i="2"/>
  <c r="H21" i="2" s="1"/>
  <c r="H17" i="2"/>
  <c r="H15" i="2"/>
  <c r="H12" i="2"/>
  <c r="H11" i="2" s="1"/>
  <c r="H9" i="2" s="1"/>
  <c r="G944" i="2"/>
  <c r="G943" i="2" s="1"/>
  <c r="G935" i="2"/>
  <c r="G934" i="2"/>
  <c r="G932" i="2"/>
  <c r="G930" i="2"/>
  <c r="G929" i="2"/>
  <c r="G928" i="2"/>
  <c r="G926" i="2"/>
  <c r="G925" i="2" s="1"/>
  <c r="G922" i="2"/>
  <c r="G920" i="2"/>
  <c r="G919" i="2"/>
  <c r="G918" i="2"/>
  <c r="G917" i="2"/>
  <c r="G915" i="2"/>
  <c r="G914" i="2" s="1"/>
  <c r="G913" i="2"/>
  <c r="G912" i="2" s="1"/>
  <c r="G911" i="2"/>
  <c r="G910" i="2"/>
  <c r="G908" i="2"/>
  <c r="G907" i="2" s="1"/>
  <c r="G906" i="2"/>
  <c r="G905" i="2"/>
  <c r="G903" i="2"/>
  <c r="G902" i="2"/>
  <c r="G901" i="2"/>
  <c r="G899" i="2"/>
  <c r="G898" i="2" s="1"/>
  <c r="G897" i="2"/>
  <c r="G896" i="2" s="1"/>
  <c r="G895" i="2"/>
  <c r="G894" i="2" s="1"/>
  <c r="G891" i="2"/>
  <c r="G888" i="2"/>
  <c r="G887" i="2" s="1"/>
  <c r="G884" i="2" s="1"/>
  <c r="G882" i="2"/>
  <c r="G881" i="2" s="1"/>
  <c r="G880" i="2" s="1"/>
  <c r="G876" i="2"/>
  <c r="G875" i="2" s="1"/>
  <c r="G874" i="2"/>
  <c r="G873" i="2" s="1"/>
  <c r="G869" i="2"/>
  <c r="G868" i="2" s="1"/>
  <c r="G867" i="2"/>
  <c r="G866" i="2" s="1"/>
  <c r="G865" i="2"/>
  <c r="G864" i="2" s="1"/>
  <c r="G862" i="2"/>
  <c r="G859" i="2"/>
  <c r="G857" i="2"/>
  <c r="G855" i="2"/>
  <c r="G854" i="2" s="1"/>
  <c r="G853" i="2"/>
  <c r="G852" i="2"/>
  <c r="G850" i="2"/>
  <c r="G849" i="2"/>
  <c r="G844" i="2"/>
  <c r="G843" i="2"/>
  <c r="G841" i="2"/>
  <c r="G840" i="2"/>
  <c r="G837" i="2"/>
  <c r="G836" i="2" s="1"/>
  <c r="G835" i="2" s="1"/>
  <c r="G834" i="2" s="1"/>
  <c r="G832" i="2"/>
  <c r="G831" i="2" s="1"/>
  <c r="G828" i="2"/>
  <c r="G827" i="2"/>
  <c r="G824" i="2"/>
  <c r="G823" i="2" s="1"/>
  <c r="G822" i="2"/>
  <c r="G821" i="2" s="1"/>
  <c r="G820" i="2"/>
  <c r="G819" i="2"/>
  <c r="G816" i="2"/>
  <c r="G814" i="2" s="1"/>
  <c r="G812" i="2"/>
  <c r="G804" i="2"/>
  <c r="G803" i="2" s="1"/>
  <c r="G802" i="2" s="1"/>
  <c r="G801" i="2" s="1"/>
  <c r="G800" i="2"/>
  <c r="G799" i="2" s="1"/>
  <c r="G797" i="2"/>
  <c r="G796" i="2"/>
  <c r="G791" i="2"/>
  <c r="G790" i="2" s="1"/>
  <c r="G789" i="2"/>
  <c r="G788" i="2"/>
  <c r="G783" i="2"/>
  <c r="G782" i="2" s="1"/>
  <c r="G781" i="2"/>
  <c r="G780" i="2" s="1"/>
  <c r="G779" i="2"/>
  <c r="G778" i="2" s="1"/>
  <c r="G776" i="2"/>
  <c r="G775" i="2" s="1"/>
  <c r="G774" i="2" s="1"/>
  <c r="G767" i="2"/>
  <c r="G766" i="2" s="1"/>
  <c r="G765" i="2" s="1"/>
  <c r="G761" i="2"/>
  <c r="G760" i="2" s="1"/>
  <c r="G759" i="2" s="1"/>
  <c r="G757" i="2"/>
  <c r="G756" i="2" s="1"/>
  <c r="G727" i="2"/>
  <c r="G726" i="2" s="1"/>
  <c r="G725" i="2" s="1"/>
  <c r="G724" i="2"/>
  <c r="G723" i="2" s="1"/>
  <c r="G722" i="2" s="1"/>
  <c r="G720" i="2"/>
  <c r="G719" i="2" s="1"/>
  <c r="G718" i="2" s="1"/>
  <c r="G677" i="2"/>
  <c r="G676" i="2"/>
  <c r="G674" i="2"/>
  <c r="G673" i="2" s="1"/>
  <c r="G672" i="2"/>
  <c r="G671" i="2"/>
  <c r="G669" i="2"/>
  <c r="G668" i="2"/>
  <c r="G664" i="2"/>
  <c r="G663" i="2"/>
  <c r="G661" i="2"/>
  <c r="G660" i="2"/>
  <c r="G652" i="2"/>
  <c r="G651" i="2"/>
  <c r="G648" i="2"/>
  <c r="G647" i="2" s="1"/>
  <c r="G643" i="2"/>
  <c r="G642" i="2"/>
  <c r="G626" i="2"/>
  <c r="G625" i="2"/>
  <c r="G624" i="2"/>
  <c r="G623" i="2"/>
  <c r="G622" i="2"/>
  <c r="G621" i="2"/>
  <c r="G618" i="2"/>
  <c r="G617" i="2"/>
  <c r="G616" i="2"/>
  <c r="G613" i="2"/>
  <c r="G612" i="2" s="1"/>
  <c r="G611" i="2" s="1"/>
  <c r="G610" i="2"/>
  <c r="G609" i="2"/>
  <c r="G608" i="2"/>
  <c r="G606" i="2"/>
  <c r="G605" i="2"/>
  <c r="G604" i="2"/>
  <c r="G603" i="2"/>
  <c r="G592" i="2"/>
  <c r="G591" i="2" s="1"/>
  <c r="G588" i="2" s="1"/>
  <c r="G587" i="2"/>
  <c r="G586" i="2"/>
  <c r="G584" i="2"/>
  <c r="G583" i="2"/>
  <c r="G582" i="2"/>
  <c r="G580" i="2"/>
  <c r="G579" i="2"/>
  <c r="G578" i="2"/>
  <c r="G576" i="2"/>
  <c r="G575" i="2"/>
  <c r="G574" i="2"/>
  <c r="G571" i="2"/>
  <c r="G570" i="2"/>
  <c r="G568" i="2"/>
  <c r="G567" i="2"/>
  <c r="G564" i="2"/>
  <c r="G563" i="2"/>
  <c r="G561" i="2"/>
  <c r="G560" i="2"/>
  <c r="G555" i="2"/>
  <c r="G554" i="2" s="1"/>
  <c r="G553" i="2"/>
  <c r="G542" i="2"/>
  <c r="G541" i="2" s="1"/>
  <c r="G540" i="2"/>
  <c r="G539" i="2" s="1"/>
  <c r="G538" i="2"/>
  <c r="G537" i="2" s="1"/>
  <c r="G536" i="2"/>
  <c r="G535" i="2" s="1"/>
  <c r="G534" i="2"/>
  <c r="G533" i="2" s="1"/>
  <c r="G499" i="2"/>
  <c r="G498" i="2" s="1"/>
  <c r="G492" i="2"/>
  <c r="G491" i="2"/>
  <c r="G490" i="2"/>
  <c r="G487" i="2"/>
  <c r="G486" i="2"/>
  <c r="G485" i="2"/>
  <c r="G483" i="2"/>
  <c r="G482" i="2"/>
  <c r="G476" i="2"/>
  <c r="G475" i="2" s="1"/>
  <c r="G474" i="2" s="1"/>
  <c r="G473" i="2"/>
  <c r="G472" i="2" s="1"/>
  <c r="G471" i="2"/>
  <c r="G463" i="2"/>
  <c r="G462" i="2" s="1"/>
  <c r="G461" i="2" s="1"/>
  <c r="G458" i="2"/>
  <c r="G457" i="2" s="1"/>
  <c r="G456" i="2" s="1"/>
  <c r="G455" i="2"/>
  <c r="G454" i="2" s="1"/>
  <c r="G453" i="2" s="1"/>
  <c r="G447" i="2"/>
  <c r="G446" i="2" s="1"/>
  <c r="G445" i="2"/>
  <c r="G444" i="2" s="1"/>
  <c r="G440" i="2"/>
  <c r="G439" i="2" s="1"/>
  <c r="G438" i="2"/>
  <c r="G437" i="2" s="1"/>
  <c r="G436" i="2"/>
  <c r="G435" i="2" s="1"/>
  <c r="G433" i="2"/>
  <c r="G432" i="2"/>
  <c r="G431" i="2"/>
  <c r="G428" i="2"/>
  <c r="G427" i="2" s="1"/>
  <c r="G426" i="2"/>
  <c r="G425" i="2"/>
  <c r="G420" i="2"/>
  <c r="G419" i="2" s="1"/>
  <c r="G418" i="2" s="1"/>
  <c r="G417" i="2"/>
  <c r="G416" i="2" s="1"/>
  <c r="G415" i="2"/>
  <c r="G414" i="2" s="1"/>
  <c r="G413" i="2"/>
  <c r="G412" i="2" s="1"/>
  <c r="G407" i="2"/>
  <c r="G406" i="2"/>
  <c r="G405" i="2" s="1"/>
  <c r="G402" i="2"/>
  <c r="G401" i="2" s="1"/>
  <c r="G400" i="2"/>
  <c r="G399" i="2" s="1"/>
  <c r="G392" i="2"/>
  <c r="G391" i="2" s="1"/>
  <c r="G390" i="2"/>
  <c r="G389" i="2" s="1"/>
  <c r="G386" i="2"/>
  <c r="G385" i="2" s="1"/>
  <c r="G384" i="2"/>
  <c r="G383" i="2" s="1"/>
  <c r="G362" i="2"/>
  <c r="G361" i="2" s="1"/>
  <c r="G360" i="2" s="1"/>
  <c r="G359" i="2" s="1"/>
  <c r="G358" i="2"/>
  <c r="G357" i="2"/>
  <c r="G356" i="2"/>
  <c r="G352" i="2"/>
  <c r="G351" i="2" s="1"/>
  <c r="G350" i="2" s="1"/>
  <c r="G349" i="2" s="1"/>
  <c r="G348" i="2"/>
  <c r="G347" i="2"/>
  <c r="G346" i="2"/>
  <c r="G343" i="2"/>
  <c r="G342" i="2" s="1"/>
  <c r="G341" i="2" s="1"/>
  <c r="G340" i="2"/>
  <c r="G339" i="2" s="1"/>
  <c r="G338" i="2" s="1"/>
  <c r="G335" i="2"/>
  <c r="G334" i="2" s="1"/>
  <c r="G333" i="2" s="1"/>
  <c r="G332" i="2" s="1"/>
  <c r="G331" i="2"/>
  <c r="G330" i="2" s="1"/>
  <c r="G329" i="2" s="1"/>
  <c r="G328" i="2" s="1"/>
  <c r="G325" i="2"/>
  <c r="G324" i="2" s="1"/>
  <c r="G323" i="2" s="1"/>
  <c r="G321" i="2"/>
  <c r="G320" i="2" s="1"/>
  <c r="G319" i="2" s="1"/>
  <c r="G318" i="2" s="1"/>
  <c r="G317" i="2"/>
  <c r="G316" i="2" s="1"/>
  <c r="G315" i="2"/>
  <c r="G314" i="2" s="1"/>
  <c r="G310" i="2"/>
  <c r="G309" i="2" s="1"/>
  <c r="G306" i="2"/>
  <c r="G305" i="2"/>
  <c r="G304" i="2" s="1"/>
  <c r="G303" i="2"/>
  <c r="G302" i="2" s="1"/>
  <c r="G296" i="2"/>
  <c r="G295" i="2"/>
  <c r="G292" i="2"/>
  <c r="G290" i="2"/>
  <c r="G289" i="2"/>
  <c r="G288" i="2"/>
  <c r="G285" i="2"/>
  <c r="G282" i="2"/>
  <c r="G279" i="2"/>
  <c r="G278" i="2" s="1"/>
  <c r="G277" i="2" s="1"/>
  <c r="G276" i="2"/>
  <c r="G274" i="2"/>
  <c r="G273" i="2"/>
  <c r="G271" i="2"/>
  <c r="G270" i="2"/>
  <c r="G261" i="2"/>
  <c r="G260" i="2" s="1"/>
  <c r="G259" i="2"/>
  <c r="G258" i="2" s="1"/>
  <c r="G267" i="2"/>
  <c r="G256" i="2"/>
  <c r="G255" i="2"/>
  <c r="G254" i="2"/>
  <c r="G251" i="2"/>
  <c r="G249" i="2"/>
  <c r="G248" i="2"/>
  <c r="G244" i="2"/>
  <c r="G243" i="2" s="1"/>
  <c r="G239" i="2"/>
  <c r="G238" i="2" s="1"/>
  <c r="G237" i="2"/>
  <c r="G236" i="2"/>
  <c r="G234" i="2"/>
  <c r="G233" i="2" s="1"/>
  <c r="G231" i="2" s="1"/>
  <c r="G229" i="2"/>
  <c r="G227" i="2" s="1"/>
  <c r="G226" i="2" s="1"/>
  <c r="G222" i="2"/>
  <c r="G221" i="2" s="1"/>
  <c r="G220" i="2"/>
  <c r="G219" i="2" s="1"/>
  <c r="G218" i="2"/>
  <c r="G215" i="2"/>
  <c r="G214" i="2" s="1"/>
  <c r="G213" i="2"/>
  <c r="G212" i="2" s="1"/>
  <c r="G204" i="2"/>
  <c r="G201" i="2"/>
  <c r="G200" i="2" s="1"/>
  <c r="G199" i="2" s="1"/>
  <c r="G198" i="2" s="1"/>
  <c r="G197" i="2"/>
  <c r="G195" i="2"/>
  <c r="G194" i="2"/>
  <c r="G192" i="2"/>
  <c r="G191" i="2" s="1"/>
  <c r="G189" i="2"/>
  <c r="G185" i="2"/>
  <c r="G184" i="2" s="1"/>
  <c r="G183" i="2"/>
  <c r="G182" i="2" s="1"/>
  <c r="G180" i="2"/>
  <c r="G179" i="2" s="1"/>
  <c r="G178" i="2"/>
  <c r="G177" i="2" s="1"/>
  <c r="G175" i="2"/>
  <c r="G174" i="2" s="1"/>
  <c r="G172" i="2"/>
  <c r="G171" i="2"/>
  <c r="G167" i="2"/>
  <c r="G166" i="2" s="1"/>
  <c r="G165" i="2" s="1"/>
  <c r="G164" i="2"/>
  <c r="G163" i="2" s="1"/>
  <c r="G162" i="2"/>
  <c r="G160" i="2" s="1"/>
  <c r="G158" i="2"/>
  <c r="G157" i="2"/>
  <c r="G155" i="2"/>
  <c r="G153" i="2"/>
  <c r="G152" i="2" s="1"/>
  <c r="G151" i="2"/>
  <c r="G150" i="2"/>
  <c r="G148" i="2"/>
  <c r="G147" i="2"/>
  <c r="G146" i="2"/>
  <c r="G144" i="2"/>
  <c r="G143" i="2" s="1"/>
  <c r="G140" i="2"/>
  <c r="G137" i="2"/>
  <c r="G136" i="2"/>
  <c r="G133" i="2"/>
  <c r="G132" i="2" s="1"/>
  <c r="G130" i="2"/>
  <c r="G129" i="2" s="1"/>
  <c r="G128" i="2" s="1"/>
  <c r="G127" i="2"/>
  <c r="G126" i="2" s="1"/>
  <c r="G124" i="2"/>
  <c r="G123" i="2" s="1"/>
  <c r="G122" i="2" s="1"/>
  <c r="G120" i="2"/>
  <c r="G119" i="2" s="1"/>
  <c r="G117" i="2"/>
  <c r="G116" i="2"/>
  <c r="G115" i="2"/>
  <c r="G113" i="2"/>
  <c r="G109" i="2"/>
  <c r="G108" i="2" s="1"/>
  <c r="G106" i="2"/>
  <c r="G105" i="2"/>
  <c r="G102" i="2"/>
  <c r="G100" i="2" s="1"/>
  <c r="G99" i="2"/>
  <c r="G98" i="2"/>
  <c r="G96" i="2"/>
  <c r="G95" i="2"/>
  <c r="G92" i="2"/>
  <c r="G91" i="2"/>
  <c r="G89" i="2"/>
  <c r="G88" i="2"/>
  <c r="G84" i="2"/>
  <c r="G83" i="2"/>
  <c r="G81" i="2"/>
  <c r="G80" i="2"/>
  <c r="G78" i="2"/>
  <c r="G77" i="2"/>
  <c r="G73" i="2"/>
  <c r="G71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49" i="2"/>
  <c r="G48" i="2"/>
  <c r="G46" i="2"/>
  <c r="G45" i="2"/>
  <c r="G42" i="2"/>
  <c r="G41" i="2"/>
  <c r="G39" i="2"/>
  <c r="G38" i="2"/>
  <c r="G36" i="2"/>
  <c r="G35" i="2"/>
  <c r="G33" i="2"/>
  <c r="G32" i="2"/>
  <c r="G30" i="2"/>
  <c r="G29" i="2"/>
  <c r="G28" i="2"/>
  <c r="G26" i="2"/>
  <c r="G22" i="2"/>
  <c r="G21" i="2" s="1"/>
  <c r="G17" i="2"/>
  <c r="G15" i="2"/>
  <c r="G12" i="2"/>
  <c r="G11" i="2" s="1"/>
  <c r="G9" i="2" s="1"/>
  <c r="H1350" i="1" l="1"/>
  <c r="G807" i="2"/>
  <c r="G806" i="2" s="1"/>
  <c r="H807" i="2"/>
  <c r="H806" i="2" s="1"/>
  <c r="H388" i="2"/>
  <c r="G388" i="2"/>
  <c r="H1251" i="1"/>
  <c r="H381" i="1"/>
  <c r="H235" i="2"/>
  <c r="G235" i="2"/>
  <c r="G159" i="2"/>
  <c r="H326" i="1"/>
  <c r="H325" i="1" s="1"/>
  <c r="H159" i="2"/>
  <c r="I1211" i="1"/>
  <c r="H195" i="1"/>
  <c r="H181" i="2"/>
  <c r="G181" i="2"/>
  <c r="H269" i="2"/>
  <c r="H155" i="1"/>
  <c r="H154" i="1" s="1"/>
  <c r="E21" i="3" s="1"/>
  <c r="F18" i="3"/>
  <c r="G203" i="2"/>
  <c r="G202" i="2" s="1"/>
  <c r="H203" i="2"/>
  <c r="H202" i="2" s="1"/>
  <c r="G269" i="2"/>
  <c r="I1178" i="1"/>
  <c r="F37" i="3"/>
  <c r="F34" i="3" s="1"/>
  <c r="G916" i="2"/>
  <c r="H916" i="2"/>
  <c r="H21" i="1"/>
  <c r="H20" i="1" s="1"/>
  <c r="H551" i="2"/>
  <c r="H543" i="2" s="1"/>
  <c r="H1030" i="1"/>
  <c r="H1029" i="1" s="1"/>
  <c r="H1028" i="1" s="1"/>
  <c r="G551" i="2"/>
  <c r="G543" i="2" s="1"/>
  <c r="H625" i="1"/>
  <c r="H624" i="1" s="1"/>
  <c r="H623" i="1" s="1"/>
  <c r="G777" i="2"/>
  <c r="H777" i="2"/>
  <c r="H47" i="2"/>
  <c r="G890" i="2"/>
  <c r="G889" i="2" s="1"/>
  <c r="G47" i="2"/>
  <c r="H890" i="2"/>
  <c r="H889" i="2" s="1"/>
  <c r="G659" i="2"/>
  <c r="G658" i="2" s="1"/>
  <c r="H659" i="2"/>
  <c r="H658" i="2" s="1"/>
  <c r="H649" i="2"/>
  <c r="G649" i="2"/>
  <c r="H569" i="2"/>
  <c r="G569" i="2"/>
  <c r="G758" i="2"/>
  <c r="H758" i="2"/>
  <c r="H93" i="2"/>
  <c r="H112" i="2"/>
  <c r="H107" i="2" s="1"/>
  <c r="G112" i="2"/>
  <c r="G107" i="2" s="1"/>
  <c r="G93" i="2"/>
  <c r="H825" i="2"/>
  <c r="G25" i="2"/>
  <c r="H25" i="2"/>
  <c r="G825" i="2"/>
  <c r="G382" i="2"/>
  <c r="G376" i="2" s="1"/>
  <c r="G364" i="2" s="1"/>
  <c r="H382" i="2"/>
  <c r="H376" i="2" s="1"/>
  <c r="H364" i="2" s="1"/>
  <c r="H1306" i="1"/>
  <c r="H1295" i="1" s="1"/>
  <c r="H1290" i="1" s="1"/>
  <c r="H562" i="2"/>
  <c r="G562" i="2"/>
  <c r="H217" i="2"/>
  <c r="G217" i="2"/>
  <c r="G552" i="2"/>
  <c r="H552" i="2"/>
  <c r="H330" i="1"/>
  <c r="G443" i="2"/>
  <c r="F51" i="3"/>
  <c r="F50" i="3" s="1"/>
  <c r="H443" i="2"/>
  <c r="G434" i="2"/>
  <c r="H339" i="1"/>
  <c r="H434" i="2"/>
  <c r="H139" i="2"/>
  <c r="H138" i="2" s="1"/>
  <c r="G139" i="2"/>
  <c r="G138" i="2" s="1"/>
  <c r="H138" i="1"/>
  <c r="E19" i="3" s="1"/>
  <c r="G266" i="2"/>
  <c r="G257" i="2" s="1"/>
  <c r="H266" i="2"/>
  <c r="H257" i="2" s="1"/>
  <c r="G931" i="2"/>
  <c r="H1241" i="1"/>
  <c r="H1240" i="1" s="1"/>
  <c r="H1194" i="1"/>
  <c r="H1228" i="1"/>
  <c r="H1259" i="1"/>
  <c r="H1199" i="1"/>
  <c r="H1235" i="1"/>
  <c r="H1247" i="1"/>
  <c r="H1246" i="1" s="1"/>
  <c r="H1223" i="1"/>
  <c r="H1222" i="1" s="1"/>
  <c r="H1216" i="1" s="1"/>
  <c r="H1182" i="1"/>
  <c r="H1181" i="1" s="1"/>
  <c r="H213" i="1"/>
  <c r="G118" i="2"/>
  <c r="H724" i="1"/>
  <c r="H717" i="1" s="1"/>
  <c r="H118" i="2"/>
  <c r="H265" i="1"/>
  <c r="G470" i="2"/>
  <c r="G467" i="2" s="1"/>
  <c r="G464" i="2" s="1"/>
  <c r="H470" i="2"/>
  <c r="H467" i="2" s="1"/>
  <c r="H464" i="2" s="1"/>
  <c r="H1153" i="1"/>
  <c r="H1148" i="1" s="1"/>
  <c r="G299" i="2"/>
  <c r="G298" i="2" s="1"/>
  <c r="H299" i="2"/>
  <c r="H298" i="2" s="1"/>
  <c r="H435" i="1"/>
  <c r="H13" i="2"/>
  <c r="H20" i="2"/>
  <c r="G13" i="2"/>
  <c r="G20" i="2"/>
  <c r="G10" i="2"/>
  <c r="H10" i="2"/>
  <c r="H315" i="1"/>
  <c r="H1115" i="1"/>
  <c r="G620" i="2"/>
  <c r="G619" i="2" s="1"/>
  <c r="H620" i="2"/>
  <c r="H619" i="2" s="1"/>
  <c r="G14" i="2"/>
  <c r="H791" i="1"/>
  <c r="G861" i="2"/>
  <c r="G860" i="2" s="1"/>
  <c r="H120" i="1"/>
  <c r="H281" i="1"/>
  <c r="H280" i="1" s="1"/>
  <c r="H272" i="1" s="1"/>
  <c r="E28" i="3" s="1"/>
  <c r="H459" i="1"/>
  <c r="H458" i="1" s="1"/>
  <c r="H450" i="1" s="1"/>
  <c r="H977" i="1"/>
  <c r="H1267" i="1"/>
  <c r="H1282" i="1"/>
  <c r="H14" i="2"/>
  <c r="H899" i="1"/>
  <c r="K57" i="1"/>
  <c r="H57" i="2"/>
  <c r="F31" i="3"/>
  <c r="H670" i="2"/>
  <c r="H72" i="2"/>
  <c r="H1312" i="1"/>
  <c r="H1311" i="1" s="1"/>
  <c r="G51" i="2"/>
  <c r="G57" i="2"/>
  <c r="G135" i="2"/>
  <c r="G134" i="2" s="1"/>
  <c r="G481" i="2"/>
  <c r="G787" i="2"/>
  <c r="G786" i="2" s="1"/>
  <c r="G839" i="2"/>
  <c r="H31" i="2"/>
  <c r="H51" i="2"/>
  <c r="H246" i="2"/>
  <c r="H848" i="2"/>
  <c r="H177" i="1"/>
  <c r="H174" i="1" s="1"/>
  <c r="H173" i="1" s="1"/>
  <c r="H236" i="1"/>
  <c r="H235" i="1" s="1"/>
  <c r="H357" i="1"/>
  <c r="H353" i="1" s="1"/>
  <c r="H352" i="1" s="1"/>
  <c r="E30" i="3" s="1"/>
  <c r="H700" i="1"/>
  <c r="H145" i="2"/>
  <c r="H851" i="2"/>
  <c r="G667" i="2"/>
  <c r="G842" i="2"/>
  <c r="H76" i="2"/>
  <c r="H82" i="2"/>
  <c r="H87" i="2"/>
  <c r="H132" i="2"/>
  <c r="H313" i="2"/>
  <c r="H322" i="2"/>
  <c r="H1138" i="1"/>
  <c r="H555" i="1"/>
  <c r="H547" i="1" s="1"/>
  <c r="E46" i="3" s="1"/>
  <c r="G34" i="2"/>
  <c r="G40" i="2"/>
  <c r="G66" i="2"/>
  <c r="G104" i="2"/>
  <c r="G103" i="2" s="1"/>
  <c r="G253" i="2"/>
  <c r="G252" i="2" s="1"/>
  <c r="H66" i="2"/>
  <c r="H253" i="2"/>
  <c r="H252" i="2" s="1"/>
  <c r="H294" i="2"/>
  <c r="H293" i="2" s="1"/>
  <c r="H345" i="2"/>
  <c r="H344" i="2" s="1"/>
  <c r="H337" i="2" s="1"/>
  <c r="H489" i="2"/>
  <c r="H856" i="2"/>
  <c r="H933" i="2"/>
  <c r="H567" i="1"/>
  <c r="H916" i="1"/>
  <c r="H915" i="1" s="1"/>
  <c r="H939" i="1"/>
  <c r="H1079" i="1"/>
  <c r="H1078" i="1" s="1"/>
  <c r="H1105" i="1"/>
  <c r="H1099" i="1" s="1"/>
  <c r="H765" i="1"/>
  <c r="H755" i="1" s="1"/>
  <c r="G79" i="2"/>
  <c r="G872" i="2"/>
  <c r="G871" i="2" s="1"/>
  <c r="H643" i="1"/>
  <c r="H887" i="1"/>
  <c r="H40" i="2"/>
  <c r="H63" i="2"/>
  <c r="H90" i="2"/>
  <c r="H211" i="2"/>
  <c r="H205" i="2" s="1"/>
  <c r="H284" i="2"/>
  <c r="H281" i="2" s="1"/>
  <c r="H667" i="2"/>
  <c r="H795" i="2"/>
  <c r="H794" i="2" s="1"/>
  <c r="H793" i="2" s="1"/>
  <c r="H839" i="2"/>
  <c r="H440" i="1"/>
  <c r="H439" i="1" s="1"/>
  <c r="H474" i="1"/>
  <c r="H473" i="1" s="1"/>
  <c r="H465" i="1" s="1"/>
  <c r="H464" i="1" s="1"/>
  <c r="H666" i="1"/>
  <c r="H665" i="1" s="1"/>
  <c r="H664" i="1" s="1"/>
  <c r="H860" i="1"/>
  <c r="H991" i="1"/>
  <c r="G31" i="2"/>
  <c r="G90" i="2"/>
  <c r="G573" i="2"/>
  <c r="G900" i="2"/>
  <c r="H135" i="2"/>
  <c r="H134" i="2" s="1"/>
  <c r="H149" i="2"/>
  <c r="H585" i="2"/>
  <c r="H641" i="2"/>
  <c r="H818" i="2"/>
  <c r="G145" i="2"/>
  <c r="H37" i="2"/>
  <c r="H44" i="2"/>
  <c r="H43" i="2" s="1"/>
  <c r="H85" i="2"/>
  <c r="H104" i="2"/>
  <c r="H103" i="2" s="1"/>
  <c r="H424" i="2"/>
  <c r="G63" i="2"/>
  <c r="G82" i="2"/>
  <c r="G87" i="2"/>
  <c r="H355" i="2"/>
  <c r="H354" i="2" s="1"/>
  <c r="H353" i="2" s="1"/>
  <c r="H481" i="2"/>
  <c r="H566" i="2"/>
  <c r="H577" i="2"/>
  <c r="H675" i="2"/>
  <c r="H799" i="2"/>
  <c r="H842" i="2"/>
  <c r="H900" i="2"/>
  <c r="G559" i="2"/>
  <c r="G818" i="2"/>
  <c r="H97" i="2"/>
  <c r="H154" i="2"/>
  <c r="H193" i="2"/>
  <c r="H272" i="2"/>
  <c r="F41" i="3"/>
  <c r="F44" i="3"/>
  <c r="G851" i="2"/>
  <c r="G856" i="2"/>
  <c r="H904" i="2"/>
  <c r="G904" i="2"/>
  <c r="H398" i="2"/>
  <c r="H170" i="2"/>
  <c r="H169" i="2" s="1"/>
  <c r="H430" i="2"/>
  <c r="H429" i="2" s="1"/>
  <c r="H559" i="2"/>
  <c r="H581" i="2"/>
  <c r="H602" i="2"/>
  <c r="H615" i="2"/>
  <c r="H614" i="2" s="1"/>
  <c r="H909" i="2"/>
  <c r="F22" i="3"/>
  <c r="H54" i="2"/>
  <c r="H69" i="2"/>
  <c r="H34" i="2"/>
  <c r="H60" i="2"/>
  <c r="H79" i="2"/>
  <c r="H484" i="2"/>
  <c r="H573" i="2"/>
  <c r="H787" i="2"/>
  <c r="H786" i="2" s="1"/>
  <c r="H927" i="2"/>
  <c r="F9" i="3"/>
  <c r="H607" i="2"/>
  <c r="H872" i="2"/>
  <c r="H871" i="2" s="1"/>
  <c r="F26" i="3"/>
  <c r="G72" i="2"/>
  <c r="G430" i="2"/>
  <c r="G429" i="2" s="1"/>
  <c r="G424" i="2"/>
  <c r="H1322" i="1"/>
  <c r="K484" i="1"/>
  <c r="G246" i="2"/>
  <c r="H422" i="1"/>
  <c r="G284" i="2"/>
  <c r="G281" i="2" s="1"/>
  <c r="H223" i="1"/>
  <c r="H220" i="1" s="1"/>
  <c r="H203" i="1"/>
  <c r="G176" i="2"/>
  <c r="G173" i="2" s="1"/>
  <c r="H146" i="1"/>
  <c r="H145" i="1" s="1"/>
  <c r="H144" i="1" s="1"/>
  <c r="G927" i="2"/>
  <c r="G149" i="2"/>
  <c r="H94" i="1"/>
  <c r="E14" i="3"/>
  <c r="H13" i="1"/>
  <c r="H12" i="1" s="1"/>
  <c r="E11" i="3" s="1"/>
  <c r="H61" i="1"/>
  <c r="E12" i="3" s="1"/>
  <c r="H104" i="1"/>
  <c r="E10" i="3"/>
  <c r="E32" i="3"/>
  <c r="G131" i="2"/>
  <c r="G125" i="2" s="1"/>
  <c r="G69" i="2"/>
  <c r="G85" i="2"/>
  <c r="G211" i="2"/>
  <c r="G205" i="2" s="1"/>
  <c r="G294" i="2"/>
  <c r="G293" i="2" s="1"/>
  <c r="G313" i="2"/>
  <c r="G345" i="2"/>
  <c r="G344" i="2" s="1"/>
  <c r="G337" i="2" s="1"/>
  <c r="G398" i="2"/>
  <c r="G484" i="2"/>
  <c r="G581" i="2"/>
  <c r="G602" i="2"/>
  <c r="G641" i="2"/>
  <c r="G798" i="2"/>
  <c r="G909" i="2"/>
  <c r="H307" i="1"/>
  <c r="H781" i="1"/>
  <c r="G37" i="2"/>
  <c r="G44" i="2"/>
  <c r="G43" i="2" s="1"/>
  <c r="G54" i="2"/>
  <c r="G60" i="2"/>
  <c r="G76" i="2"/>
  <c r="G97" i="2"/>
  <c r="G193" i="2"/>
  <c r="G566" i="2"/>
  <c r="G577" i="2"/>
  <c r="G670" i="2"/>
  <c r="G675" i="2"/>
  <c r="G848" i="2"/>
  <c r="G933" i="2"/>
  <c r="G893" i="2" s="1"/>
  <c r="G721" i="2"/>
  <c r="G678" i="2" s="1"/>
  <c r="G188" i="2"/>
  <c r="G272" i="2"/>
  <c r="G355" i="2"/>
  <c r="G354" i="2" s="1"/>
  <c r="G353" i="2" s="1"/>
  <c r="G411" i="2"/>
  <c r="G489" i="2"/>
  <c r="G532" i="2"/>
  <c r="G585" i="2"/>
  <c r="G607" i="2"/>
  <c r="G615" i="2"/>
  <c r="G614" i="2" s="1"/>
  <c r="G795" i="2"/>
  <c r="G794" i="2" s="1"/>
  <c r="G863" i="2"/>
  <c r="H1167" i="1"/>
  <c r="H176" i="2"/>
  <c r="H173" i="2" s="1"/>
  <c r="H188" i="2"/>
  <c r="H411" i="2"/>
  <c r="H125" i="2"/>
  <c r="H721" i="2"/>
  <c r="H678" i="2" s="1"/>
  <c r="H863" i="2"/>
  <c r="H532" i="2"/>
  <c r="G322" i="2"/>
  <c r="G170" i="2"/>
  <c r="G169" i="2" s="1"/>
  <c r="G154" i="2"/>
  <c r="H893" i="2" l="1"/>
  <c r="H24" i="2"/>
  <c r="G24" i="2"/>
  <c r="H264" i="1"/>
  <c r="H263" i="1" s="1"/>
  <c r="H262" i="1" s="1"/>
  <c r="H1349" i="1"/>
  <c r="H1354" i="1" s="1"/>
  <c r="G297" i="2"/>
  <c r="H297" i="2"/>
  <c r="G268" i="2"/>
  <c r="H268" i="2"/>
  <c r="I1177" i="1"/>
  <c r="K1179" i="1" s="1"/>
  <c r="G845" i="2"/>
  <c r="F58" i="3"/>
  <c r="H845" i="2"/>
  <c r="H137" i="1"/>
  <c r="H90" i="1"/>
  <c r="H56" i="1" s="1"/>
  <c r="G480" i="2"/>
  <c r="H480" i="2"/>
  <c r="E23" i="3"/>
  <c r="H876" i="1"/>
  <c r="H875" i="1" s="1"/>
  <c r="H1227" i="1"/>
  <c r="H1193" i="1"/>
  <c r="H1189" i="1" s="1"/>
  <c r="H191" i="1"/>
  <c r="E24" i="3" s="1"/>
  <c r="H1250" i="1"/>
  <c r="H817" i="2"/>
  <c r="G817" i="2"/>
  <c r="H950" i="1"/>
  <c r="H949" i="1" s="1"/>
  <c r="H434" i="1"/>
  <c r="H421" i="1" s="1"/>
  <c r="H1098" i="1"/>
  <c r="H1097" i="1" s="1"/>
  <c r="E40" i="3" s="1"/>
  <c r="H737" i="2"/>
  <c r="H859" i="1"/>
  <c r="H858" i="1" s="1"/>
  <c r="E54" i="3" s="1"/>
  <c r="G640" i="2"/>
  <c r="H640" i="2"/>
  <c r="H1137" i="1"/>
  <c r="H1068" i="1"/>
  <c r="H1061" i="1" s="1"/>
  <c r="E39" i="3" s="1"/>
  <c r="E52" i="3"/>
  <c r="H622" i="1"/>
  <c r="H566" i="1" s="1"/>
  <c r="H380" i="1"/>
  <c r="E33" i="3" s="1"/>
  <c r="E31" i="3" s="1"/>
  <c r="H212" i="1"/>
  <c r="E25" i="3" s="1"/>
  <c r="H280" i="2"/>
  <c r="G245" i="2"/>
  <c r="H245" i="2"/>
  <c r="G773" i="2"/>
  <c r="H216" i="2"/>
  <c r="E53" i="3"/>
  <c r="G488" i="2"/>
  <c r="H488" i="2"/>
  <c r="G216" i="2"/>
  <c r="G230" i="2"/>
  <c r="G225" i="2" s="1"/>
  <c r="H699" i="1"/>
  <c r="H666" i="2"/>
  <c r="G838" i="2"/>
  <c r="H601" i="2"/>
  <c r="H600" i="2" s="1"/>
  <c r="G142" i="2"/>
  <c r="H142" i="2"/>
  <c r="H423" i="2"/>
  <c r="G187" i="2"/>
  <c r="G186" i="2" s="1"/>
  <c r="G666" i="2"/>
  <c r="H838" i="2"/>
  <c r="H187" i="2"/>
  <c r="H186" i="2" s="1"/>
  <c r="G558" i="2"/>
  <c r="H449" i="1"/>
  <c r="H11" i="1"/>
  <c r="H10" i="1" s="1"/>
  <c r="H50" i="2"/>
  <c r="G601" i="2"/>
  <c r="G600" i="2" s="1"/>
  <c r="H558" i="2"/>
  <c r="H773" i="2"/>
  <c r="H772" i="2" s="1"/>
  <c r="G50" i="2"/>
  <c r="H397" i="2"/>
  <c r="H387" i="2" s="1"/>
  <c r="G423" i="2"/>
  <c r="H230" i="2"/>
  <c r="H225" i="2" s="1"/>
  <c r="H1281" i="1"/>
  <c r="H1280" i="1" s="1"/>
  <c r="E43" i="3" s="1"/>
  <c r="G280" i="2"/>
  <c r="H301" i="1"/>
  <c r="E29" i="3" s="1"/>
  <c r="G397" i="2"/>
  <c r="G387" i="2" s="1"/>
  <c r="E20" i="3"/>
  <c r="E18" i="3" s="1"/>
  <c r="E27" i="3"/>
  <c r="G793" i="2"/>
  <c r="H938" i="1" l="1"/>
  <c r="E36" i="3" s="1"/>
  <c r="I1341" i="1"/>
  <c r="H1180" i="1"/>
  <c r="H1179" i="1" s="1"/>
  <c r="H172" i="1"/>
  <c r="H1226" i="1"/>
  <c r="H1212" i="1" s="1"/>
  <c r="G479" i="2"/>
  <c r="G478" i="2" s="1"/>
  <c r="H479" i="2"/>
  <c r="H478" i="2" s="1"/>
  <c r="E48" i="3"/>
  <c r="H665" i="2"/>
  <c r="E49" i="3"/>
  <c r="H779" i="1"/>
  <c r="H778" i="1" s="1"/>
  <c r="H777" i="1" s="1"/>
  <c r="H754" i="1" s="1"/>
  <c r="H753" i="1" s="1"/>
  <c r="E51" i="3" s="1"/>
  <c r="E50" i="3" s="1"/>
  <c r="G749" i="2"/>
  <c r="G748" i="2" s="1"/>
  <c r="G738" i="2" s="1"/>
  <c r="K11" i="1"/>
  <c r="E22" i="3"/>
  <c r="H373" i="1"/>
  <c r="G772" i="2"/>
  <c r="G771" i="2" s="1"/>
  <c r="H539" i="1"/>
  <c r="H521" i="1" s="1"/>
  <c r="K540" i="1" s="1"/>
  <c r="H874" i="1"/>
  <c r="H23" i="2"/>
  <c r="L948" i="2" s="1"/>
  <c r="E47" i="3"/>
  <c r="E17" i="3"/>
  <c r="E9" i="3" s="1"/>
  <c r="H771" i="2"/>
  <c r="H336" i="2"/>
  <c r="G23" i="2"/>
  <c r="K948" i="2" s="1"/>
  <c r="G336" i="2"/>
  <c r="E26" i="3"/>
  <c r="H261" i="1"/>
  <c r="H948" i="2" l="1"/>
  <c r="I1346" i="1"/>
  <c r="F60" i="3"/>
  <c r="F61" i="3" s="1"/>
  <c r="H950" i="2"/>
  <c r="E37" i="3"/>
  <c r="H1178" i="1"/>
  <c r="H873" i="1"/>
  <c r="H872" i="1" s="1"/>
  <c r="K873" i="1" s="1"/>
  <c r="E42" i="3"/>
  <c r="E41" i="3" s="1"/>
  <c r="H1211" i="1"/>
  <c r="E44" i="3"/>
  <c r="H752" i="1"/>
  <c r="H737" i="1" s="1"/>
  <c r="K752" i="1" s="1"/>
  <c r="H55" i="1"/>
  <c r="E35" i="3"/>
  <c r="H1177" i="1" l="1"/>
  <c r="K1178" i="1" s="1"/>
  <c r="E34" i="3"/>
  <c r="E58" i="3" s="1"/>
  <c r="H951" i="2"/>
  <c r="G737" i="2"/>
  <c r="G665" i="2" s="1"/>
  <c r="G948" i="2" s="1"/>
  <c r="K56" i="1"/>
  <c r="H1341" i="1" l="1"/>
  <c r="F239" i="2"/>
  <c r="F238" i="2" s="1"/>
  <c r="G360" i="1"/>
  <c r="G358" i="1" s="1"/>
  <c r="G950" i="2" l="1"/>
  <c r="G951" i="2" s="1"/>
  <c r="E60" i="3"/>
  <c r="E61" i="3" s="1"/>
  <c r="H1346" i="1"/>
  <c r="F331" i="2"/>
  <c r="F330" i="2" s="1"/>
  <c r="F329" i="2" s="1"/>
  <c r="F328" i="2" s="1"/>
  <c r="F325" i="2"/>
  <c r="F324" i="2" s="1"/>
  <c r="F323" i="2" s="1"/>
  <c r="G1224" i="1"/>
  <c r="G1218" i="1"/>
  <c r="G1217" i="1" s="1"/>
  <c r="G1223" i="1" l="1"/>
  <c r="G1222" i="1" s="1"/>
  <c r="G1216" i="1" s="1"/>
  <c r="F322" i="2"/>
  <c r="F213" i="2" l="1"/>
  <c r="F212" i="2" s="1"/>
  <c r="F215" i="2"/>
  <c r="F214" i="2" s="1"/>
  <c r="G323" i="1"/>
  <c r="G320" i="1" s="1"/>
  <c r="G315" i="1" l="1"/>
  <c r="F211" i="2"/>
  <c r="F205" i="2" s="1"/>
  <c r="G321" i="1"/>
  <c r="F164" i="2"/>
  <c r="F163" i="2" s="1"/>
  <c r="G310" i="1"/>
  <c r="G308" i="1" s="1"/>
  <c r="F234" i="2"/>
  <c r="F233" i="2" s="1"/>
  <c r="F231" i="2" s="1"/>
  <c r="G284" i="1"/>
  <c r="G282" i="1" s="1"/>
  <c r="F220" i="2"/>
  <c r="F219" i="2" s="1"/>
  <c r="G206" i="1"/>
  <c r="G204" i="1" s="1"/>
  <c r="F185" i="2"/>
  <c r="F184" i="2" s="1"/>
  <c r="G198" i="1"/>
  <c r="F929" i="2" l="1"/>
  <c r="F930" i="2"/>
  <c r="F928" i="2"/>
  <c r="F927" i="2" l="1"/>
  <c r="F888" i="2" l="1"/>
  <c r="G256" i="1"/>
  <c r="G253" i="1" s="1"/>
  <c r="F812" i="2"/>
  <c r="F310" i="2" l="1"/>
  <c r="F309" i="2" s="1"/>
  <c r="G367" i="1"/>
  <c r="G366" i="1" s="1"/>
  <c r="F473" i="2"/>
  <c r="F472" i="2" s="1"/>
  <c r="G414" i="1"/>
  <c r="G413" i="1" s="1"/>
  <c r="G412" i="1" s="1"/>
  <c r="G390" i="1" s="1"/>
  <c r="G350" i="1" l="1"/>
  <c r="F440" i="2"/>
  <c r="F439" i="2" s="1"/>
  <c r="F445" i="2"/>
  <c r="F447" i="2"/>
  <c r="F446" i="2" s="1"/>
  <c r="G335" i="1"/>
  <c r="G340" i="1"/>
  <c r="G342" i="1"/>
  <c r="F171" i="2"/>
  <c r="F289" i="2"/>
  <c r="F288" i="2"/>
  <c r="F305" i="2"/>
  <c r="F304" i="2" s="1"/>
  <c r="F303" i="2"/>
  <c r="F302" i="2" s="1"/>
  <c r="G270" i="1"/>
  <c r="G268" i="1"/>
  <c r="F127" i="2"/>
  <c r="F126" i="2" s="1"/>
  <c r="G221" i="1"/>
  <c r="F891" i="2"/>
  <c r="G129" i="1"/>
  <c r="G128" i="1" s="1"/>
  <c r="F296" i="2"/>
  <c r="F890" i="2" l="1"/>
  <c r="F889" i="2" s="1"/>
  <c r="G339" i="1"/>
  <c r="G265" i="1"/>
  <c r="F299" i="2"/>
  <c r="F298" i="2" s="1"/>
  <c r="G264" i="1" l="1"/>
  <c r="G263" i="1" s="1"/>
  <c r="F222" i="2"/>
  <c r="F221" i="2" s="1"/>
  <c r="F175" i="2" l="1"/>
  <c r="F174" i="2" s="1"/>
  <c r="G175" i="1"/>
  <c r="F279" i="2" l="1"/>
  <c r="F278" i="2" s="1"/>
  <c r="F277" i="2" s="1"/>
  <c r="G388" i="1"/>
  <c r="G387" i="1" s="1"/>
  <c r="G1349" i="1" s="1"/>
  <c r="F455" i="2" l="1"/>
  <c r="F454" i="2" s="1"/>
  <c r="F453" i="2" s="1"/>
  <c r="F444" i="2"/>
  <c r="F443" i="2" s="1"/>
  <c r="F438" i="2"/>
  <c r="F437" i="2" s="1"/>
  <c r="F436" i="2"/>
  <c r="F435" i="2" s="1"/>
  <c r="G349" i="1"/>
  <c r="G331" i="1"/>
  <c r="G333" i="1"/>
  <c r="G313" i="1"/>
  <c r="F162" i="2"/>
  <c r="F160" i="2" s="1"/>
  <c r="F159" i="2" s="1"/>
  <c r="G307" i="1"/>
  <c r="F458" i="2"/>
  <c r="F457" i="2" s="1"/>
  <c r="F456" i="2" s="1"/>
  <c r="F463" i="2"/>
  <c r="F462" i="2" s="1"/>
  <c r="F461" i="2" s="1"/>
  <c r="G294" i="1"/>
  <c r="G293" i="1" s="1"/>
  <c r="G299" i="1"/>
  <c r="G298" i="1" s="1"/>
  <c r="G278" i="1"/>
  <c r="G274" i="1"/>
  <c r="F218" i="2"/>
  <c r="F217" i="2" s="1"/>
  <c r="F183" i="2"/>
  <c r="F182" i="2" s="1"/>
  <c r="F181" i="2" s="1"/>
  <c r="G196" i="1"/>
  <c r="G195" i="1" s="1"/>
  <c r="G203" i="1"/>
  <c r="G191" i="1" l="1"/>
  <c r="G330" i="1"/>
  <c r="F434" i="2"/>
  <c r="F216" i="2"/>
  <c r="F862" i="2"/>
  <c r="G118" i="1"/>
  <c r="F140" i="2"/>
  <c r="G92" i="1"/>
  <c r="G91" i="1" s="1"/>
  <c r="F139" i="2" l="1"/>
  <c r="F138" i="2" s="1"/>
  <c r="F428" i="2"/>
  <c r="F259" i="2"/>
  <c r="F258" i="2" s="1"/>
  <c r="F261" i="2"/>
  <c r="F260" i="2" s="1"/>
  <c r="F267" i="2"/>
  <c r="F133" i="2"/>
  <c r="F132" i="2" s="1"/>
  <c r="G227" i="1"/>
  <c r="F266" i="2" l="1"/>
  <c r="F257" i="2" s="1"/>
  <c r="F102" i="2"/>
  <c r="F610" i="2" l="1"/>
  <c r="F608" i="2"/>
  <c r="F606" i="2"/>
  <c r="G1085" i="1"/>
  <c r="G1080" i="1"/>
  <c r="F290" i="2" l="1"/>
  <c r="G327" i="1"/>
  <c r="G326" i="1" s="1"/>
  <c r="G248" i="1" l="1"/>
  <c r="G247" i="1" l="1"/>
  <c r="G246" i="1" s="1"/>
  <c r="F417" i="2"/>
  <c r="F416" i="2" s="1"/>
  <c r="F415" i="2"/>
  <c r="G1209" i="1"/>
  <c r="G1208" i="1" s="1"/>
  <c r="G1207" i="1" s="1"/>
  <c r="G1206" i="1" s="1"/>
  <c r="G1205" i="1" s="1"/>
  <c r="G689" i="1"/>
  <c r="G688" i="1" s="1"/>
  <c r="G536" i="1"/>
  <c r="G535" i="1" s="1"/>
  <c r="G534" i="1" s="1"/>
  <c r="G533" i="1" s="1"/>
  <c r="G532" i="1" s="1"/>
  <c r="G522" i="1" s="1"/>
  <c r="F609" i="2"/>
  <c r="F607" i="2" l="1"/>
  <c r="F919" i="2" l="1"/>
  <c r="G88" i="1"/>
  <c r="G87" i="1" s="1"/>
  <c r="G86" i="1" s="1"/>
  <c r="D15" i="3" s="1"/>
  <c r="F932" i="2" l="1"/>
  <c r="F935" i="2"/>
  <c r="F661" i="2" l="1"/>
  <c r="F648" i="2"/>
  <c r="F647" i="2" s="1"/>
  <c r="F652" i="2"/>
  <c r="F618" i="2"/>
  <c r="F483" i="2"/>
  <c r="F603" i="2"/>
  <c r="G1175" i="1"/>
  <c r="G1174" i="1" s="1"/>
  <c r="G1173" i="1" s="1"/>
  <c r="G1172" i="1" s="1"/>
  <c r="G1171" i="1" s="1"/>
  <c r="G1170" i="1" s="1"/>
  <c r="G1122" i="1"/>
  <c r="G1124" i="1"/>
  <c r="G1071" i="1"/>
  <c r="G1070" i="1" s="1"/>
  <c r="G1069" i="1" s="1"/>
  <c r="G1093" i="1"/>
  <c r="F816" i="2" l="1"/>
  <c r="F814" i="2" s="1"/>
  <c r="F807" i="2" s="1"/>
  <c r="F903" i="2" l="1"/>
  <c r="G14" i="1"/>
  <c r="F244" i="2" l="1"/>
  <c r="G325" i="1" l="1"/>
  <c r="F605" i="2"/>
  <c r="F555" i="2"/>
  <c r="F554" i="2" s="1"/>
  <c r="G989" i="1"/>
  <c r="G988" i="1" s="1"/>
  <c r="G982" i="1" s="1"/>
  <c r="F491" i="2"/>
  <c r="F553" i="2"/>
  <c r="G897" i="1"/>
  <c r="G896" i="1" s="1"/>
  <c r="G892" i="1" s="1"/>
  <c r="F486" i="2"/>
  <c r="F551" i="2" l="1"/>
  <c r="F543" i="2" s="1"/>
  <c r="F552" i="2"/>
  <c r="F944" i="2" l="1"/>
  <c r="F943" i="2" s="1"/>
  <c r="G259" i="1"/>
  <c r="G258" i="1" s="1"/>
  <c r="F386" i="2" l="1"/>
  <c r="F385" i="2" s="1"/>
  <c r="G1309" i="1"/>
  <c r="F406" i="2"/>
  <c r="G1197" i="1"/>
  <c r="F800" i="2" l="1"/>
  <c r="F798" i="2" l="1"/>
  <c r="F799" i="2"/>
  <c r="F859" i="2"/>
  <c r="F243" i="2" l="1"/>
  <c r="G435" i="1" l="1"/>
  <c r="F626" i="2" l="1"/>
  <c r="G1047" i="1"/>
  <c r="G1046" i="1" s="1"/>
  <c r="F724" i="2" l="1"/>
  <c r="F720" i="2"/>
  <c r="F427" i="2" l="1"/>
  <c r="F343" i="2"/>
  <c r="F342" i="2" s="1"/>
  <c r="F341" i="2" s="1"/>
  <c r="G1326" i="1"/>
  <c r="G1233" i="1"/>
  <c r="G1232" i="1" s="1"/>
  <c r="G1231" i="1" l="1"/>
  <c r="F148" i="2" l="1"/>
  <c r="F146" i="2" l="1"/>
  <c r="F934" i="2"/>
  <c r="F933" i="2" s="1"/>
  <c r="F926" i="2"/>
  <c r="F925" i="2" s="1"/>
  <c r="F920" i="2"/>
  <c r="F918" i="2"/>
  <c r="F917" i="2"/>
  <c r="F915" i="2"/>
  <c r="F914" i="2" s="1"/>
  <c r="F913" i="2"/>
  <c r="F912" i="2" s="1"/>
  <c r="F911" i="2"/>
  <c r="F910" i="2"/>
  <c r="F908" i="2"/>
  <c r="F907" i="2" s="1"/>
  <c r="F906" i="2"/>
  <c r="F905" i="2"/>
  <c r="F902" i="2"/>
  <c r="F901" i="2"/>
  <c r="F899" i="2"/>
  <c r="F898" i="2" s="1"/>
  <c r="F897" i="2"/>
  <c r="F896" i="2" s="1"/>
  <c r="F882" i="2"/>
  <c r="F881" i="2" s="1"/>
  <c r="F880" i="2" s="1"/>
  <c r="F876" i="2"/>
  <c r="F875" i="2" s="1"/>
  <c r="F874" i="2"/>
  <c r="F873" i="2" s="1"/>
  <c r="F867" i="2"/>
  <c r="F866" i="2" s="1"/>
  <c r="F865" i="2"/>
  <c r="F864" i="2" s="1"/>
  <c r="F861" i="2"/>
  <c r="F860" i="2" s="1"/>
  <c r="F857" i="2"/>
  <c r="F856" i="2" s="1"/>
  <c r="F855" i="2"/>
  <c r="F854" i="2" s="1"/>
  <c r="F853" i="2"/>
  <c r="F852" i="2"/>
  <c r="F850" i="2"/>
  <c r="F849" i="2"/>
  <c r="F844" i="2"/>
  <c r="F843" i="2"/>
  <c r="F841" i="2"/>
  <c r="F840" i="2"/>
  <c r="F837" i="2"/>
  <c r="F836" i="2" s="1"/>
  <c r="F835" i="2" s="1"/>
  <c r="F834" i="2" s="1"/>
  <c r="F828" i="2"/>
  <c r="F827" i="2"/>
  <c r="F824" i="2"/>
  <c r="F823" i="2" s="1"/>
  <c r="F822" i="2"/>
  <c r="F821" i="2" s="1"/>
  <c r="F820" i="2"/>
  <c r="F819" i="2"/>
  <c r="F804" i="2"/>
  <c r="F803" i="2" s="1"/>
  <c r="F802" i="2" s="1"/>
  <c r="F801" i="2" s="1"/>
  <c r="F797" i="2"/>
  <c r="F796" i="2"/>
  <c r="F789" i="2"/>
  <c r="F788" i="2"/>
  <c r="F783" i="2"/>
  <c r="F782" i="2" s="1"/>
  <c r="F781" i="2"/>
  <c r="F780" i="2" s="1"/>
  <c r="F779" i="2"/>
  <c r="F778" i="2" s="1"/>
  <c r="F776" i="2"/>
  <c r="F775" i="2" s="1"/>
  <c r="F774" i="2" s="1"/>
  <c r="F761" i="2"/>
  <c r="F760" i="2" s="1"/>
  <c r="F759" i="2" s="1"/>
  <c r="F757" i="2"/>
  <c r="F756" i="2" s="1"/>
  <c r="F677" i="2"/>
  <c r="F676" i="2"/>
  <c r="F674" i="2"/>
  <c r="F673" i="2" s="1"/>
  <c r="F672" i="2"/>
  <c r="F671" i="2"/>
  <c r="F669" i="2"/>
  <c r="F668" i="2"/>
  <c r="F664" i="2"/>
  <c r="F663" i="2"/>
  <c r="F651" i="2"/>
  <c r="F649" i="2" s="1"/>
  <c r="F643" i="2"/>
  <c r="F625" i="2"/>
  <c r="F624" i="2"/>
  <c r="F623" i="2"/>
  <c r="F622" i="2"/>
  <c r="F621" i="2"/>
  <c r="F616" i="2"/>
  <c r="F604" i="2"/>
  <c r="F602" i="2" s="1"/>
  <c r="F592" i="2"/>
  <c r="F591" i="2" s="1"/>
  <c r="F588" i="2" s="1"/>
  <c r="F587" i="2"/>
  <c r="F583" i="2"/>
  <c r="F584" i="2"/>
  <c r="F582" i="2"/>
  <c r="F580" i="2"/>
  <c r="F578" i="2"/>
  <c r="F575" i="2"/>
  <c r="F576" i="2"/>
  <c r="F574" i="2"/>
  <c r="F571" i="2"/>
  <c r="F570" i="2"/>
  <c r="F568" i="2"/>
  <c r="F567" i="2"/>
  <c r="F564" i="2"/>
  <c r="F561" i="2"/>
  <c r="F560" i="2"/>
  <c r="F542" i="2"/>
  <c r="F541" i="2" s="1"/>
  <c r="F538" i="2"/>
  <c r="F537" i="2" s="1"/>
  <c r="F536" i="2"/>
  <c r="F535" i="2" s="1"/>
  <c r="F534" i="2"/>
  <c r="F533" i="2" s="1"/>
  <c r="F499" i="2"/>
  <c r="F498" i="2" s="1"/>
  <c r="F492" i="2"/>
  <c r="F490" i="2"/>
  <c r="F487" i="2"/>
  <c r="F485" i="2"/>
  <c r="F482" i="2"/>
  <c r="F481" i="2" s="1"/>
  <c r="F476" i="2"/>
  <c r="F475" i="2" s="1"/>
  <c r="F474" i="2" s="1"/>
  <c r="F471" i="2"/>
  <c r="F432" i="2"/>
  <c r="F433" i="2"/>
  <c r="F431" i="2"/>
  <c r="F426" i="2"/>
  <c r="F425" i="2"/>
  <c r="F420" i="2"/>
  <c r="F419" i="2" s="1"/>
  <c r="F418" i="2" s="1"/>
  <c r="F414" i="2"/>
  <c r="F413" i="2"/>
  <c r="F412" i="2" s="1"/>
  <c r="F402" i="2"/>
  <c r="F401" i="2" s="1"/>
  <c r="F400" i="2"/>
  <c r="F399" i="2" s="1"/>
  <c r="F392" i="2"/>
  <c r="F391" i="2" s="1"/>
  <c r="F390" i="2"/>
  <c r="F389" i="2" s="1"/>
  <c r="F384" i="2"/>
  <c r="F383" i="2" s="1"/>
  <c r="F382" i="2" s="1"/>
  <c r="F376" i="2" s="1"/>
  <c r="F362" i="2"/>
  <c r="F361" i="2" s="1"/>
  <c r="F360" i="2" s="1"/>
  <c r="F359" i="2" s="1"/>
  <c r="F357" i="2"/>
  <c r="F358" i="2"/>
  <c r="F356" i="2"/>
  <c r="F352" i="2"/>
  <c r="F351" i="2" s="1"/>
  <c r="F350" i="2" s="1"/>
  <c r="F349" i="2" s="1"/>
  <c r="F347" i="2"/>
  <c r="F348" i="2"/>
  <c r="F346" i="2"/>
  <c r="F340" i="2"/>
  <c r="F339" i="2" s="1"/>
  <c r="F338" i="2" s="1"/>
  <c r="F335" i="2"/>
  <c r="F334" i="2" s="1"/>
  <c r="F333" i="2" s="1"/>
  <c r="F332" i="2" s="1"/>
  <c r="F321" i="2"/>
  <c r="F320" i="2" s="1"/>
  <c r="F319" i="2" s="1"/>
  <c r="F318" i="2" s="1"/>
  <c r="F317" i="2"/>
  <c r="F316" i="2" s="1"/>
  <c r="F315" i="2"/>
  <c r="F314" i="2" s="1"/>
  <c r="F295" i="2"/>
  <c r="F294" i="2" s="1"/>
  <c r="F293" i="2" s="1"/>
  <c r="F292" i="2"/>
  <c r="F285" i="2"/>
  <c r="F274" i="2"/>
  <c r="F276" i="2"/>
  <c r="F273" i="2"/>
  <c r="F271" i="2"/>
  <c r="F270" i="2"/>
  <c r="F255" i="2"/>
  <c r="F256" i="2"/>
  <c r="F254" i="2"/>
  <c r="F251" i="2"/>
  <c r="F249" i="2"/>
  <c r="F248" i="2"/>
  <c r="F237" i="2"/>
  <c r="F236" i="2"/>
  <c r="F229" i="2"/>
  <c r="F227" i="2" s="1"/>
  <c r="F226" i="2" s="1"/>
  <c r="F204" i="2"/>
  <c r="F201" i="2"/>
  <c r="F200" i="2" s="1"/>
  <c r="F199" i="2" s="1"/>
  <c r="F198" i="2" s="1"/>
  <c r="F195" i="2"/>
  <c r="F197" i="2"/>
  <c r="F194" i="2"/>
  <c r="F192" i="2"/>
  <c r="F191" i="2" s="1"/>
  <c r="F189" i="2"/>
  <c r="F180" i="2"/>
  <c r="F179" i="2" s="1"/>
  <c r="F178" i="2"/>
  <c r="F177" i="2" s="1"/>
  <c r="F172" i="2"/>
  <c r="F170" i="2" s="1"/>
  <c r="F167" i="2"/>
  <c r="F157" i="2"/>
  <c r="F158" i="2"/>
  <c r="F155" i="2"/>
  <c r="F153" i="2"/>
  <c r="F152" i="2" s="1"/>
  <c r="F151" i="2"/>
  <c r="F150" i="2"/>
  <c r="F147" i="2"/>
  <c r="F144" i="2"/>
  <c r="F143" i="2" s="1"/>
  <c r="F137" i="2"/>
  <c r="F136" i="2"/>
  <c r="F130" i="2"/>
  <c r="F129" i="2" s="1"/>
  <c r="F128" i="2" s="1"/>
  <c r="F124" i="2"/>
  <c r="F123" i="2" s="1"/>
  <c r="F122" i="2" s="1"/>
  <c r="F115" i="2"/>
  <c r="F116" i="2"/>
  <c r="F117" i="2"/>
  <c r="F113" i="2"/>
  <c r="F109" i="2"/>
  <c r="F108" i="2" s="1"/>
  <c r="F106" i="2"/>
  <c r="F105" i="2"/>
  <c r="F99" i="2"/>
  <c r="F98" i="2"/>
  <c r="F96" i="2"/>
  <c r="F95" i="2"/>
  <c r="F92" i="2"/>
  <c r="F91" i="2"/>
  <c r="F89" i="2"/>
  <c r="F88" i="2"/>
  <c r="F84" i="2"/>
  <c r="F83" i="2"/>
  <c r="F81" i="2"/>
  <c r="F80" i="2"/>
  <c r="F78" i="2"/>
  <c r="F77" i="2"/>
  <c r="F73" i="2"/>
  <c r="F71" i="2"/>
  <c r="F70" i="2"/>
  <c r="F68" i="2"/>
  <c r="F67" i="2"/>
  <c r="F65" i="2"/>
  <c r="F64" i="2"/>
  <c r="F62" i="2"/>
  <c r="F61" i="2"/>
  <c r="F59" i="2"/>
  <c r="F58" i="2"/>
  <c r="F56" i="2"/>
  <c r="F55" i="2"/>
  <c r="F53" i="2"/>
  <c r="F52" i="2"/>
  <c r="F49" i="2"/>
  <c r="F48" i="2"/>
  <c r="F46" i="2"/>
  <c r="F45" i="2"/>
  <c r="F42" i="2"/>
  <c r="F41" i="2"/>
  <c r="F39" i="2"/>
  <c r="F38" i="2"/>
  <c r="F36" i="2"/>
  <c r="F35" i="2"/>
  <c r="F33" i="2"/>
  <c r="F32" i="2"/>
  <c r="F29" i="2"/>
  <c r="F30" i="2"/>
  <c r="F28" i="2"/>
  <c r="F26" i="2"/>
  <c r="F22" i="2"/>
  <c r="F21" i="2" s="1"/>
  <c r="F12" i="2"/>
  <c r="F11" i="2" s="1"/>
  <c r="F9" i="2" s="1"/>
  <c r="G1151" i="1"/>
  <c r="G1150" i="1" s="1"/>
  <c r="G1149" i="1" s="1"/>
  <c r="G1141" i="1"/>
  <c r="G1140" i="1" s="1"/>
  <c r="G1139" i="1" s="1"/>
  <c r="G1145" i="1"/>
  <c r="G1144" i="1" s="1"/>
  <c r="G1143" i="1" s="1"/>
  <c r="F660" i="2"/>
  <c r="G1116" i="1"/>
  <c r="G1113" i="1"/>
  <c r="G1112" i="1" s="1"/>
  <c r="F586" i="2"/>
  <c r="G1106" i="1"/>
  <c r="F617" i="2"/>
  <c r="F613" i="2"/>
  <c r="F612" i="2" s="1"/>
  <c r="F611" i="2" s="1"/>
  <c r="G1066" i="1"/>
  <c r="G1065" i="1" s="1"/>
  <c r="G1063" i="1"/>
  <c r="G1062" i="1" s="1"/>
  <c r="G1035" i="1"/>
  <c r="G1034" i="1" s="1"/>
  <c r="G1032" i="1"/>
  <c r="G1031" i="1" s="1"/>
  <c r="G1009" i="1"/>
  <c r="G1006" i="1" s="1"/>
  <c r="G1002" i="1"/>
  <c r="G995" i="1"/>
  <c r="F563" i="2"/>
  <c r="F540" i="2"/>
  <c r="F539" i="2" s="1"/>
  <c r="G978" i="1"/>
  <c r="G943" i="1"/>
  <c r="G940" i="1" s="1"/>
  <c r="G945" i="1"/>
  <c r="G878" i="1"/>
  <c r="G877" i="1" s="1"/>
  <c r="G888" i="1"/>
  <c r="G1133" i="1"/>
  <c r="G1132" i="1" s="1"/>
  <c r="G1200" i="1"/>
  <c r="G1203" i="1"/>
  <c r="G1202" i="1" s="1"/>
  <c r="G1351" i="1" s="1"/>
  <c r="G1195" i="1"/>
  <c r="G869" i="1"/>
  <c r="G867" i="1"/>
  <c r="G864" i="1"/>
  <c r="G861" i="1"/>
  <c r="G682" i="1"/>
  <c r="G681" i="1" s="1"/>
  <c r="G1353" i="1" s="1"/>
  <c r="G114" i="1"/>
  <c r="G113" i="1" s="1"/>
  <c r="G72" i="1"/>
  <c r="G71" i="1" s="1"/>
  <c r="G106" i="1"/>
  <c r="G105" i="1" s="1"/>
  <c r="G240" i="1"/>
  <c r="G238" i="1"/>
  <c r="F306" i="2"/>
  <c r="F895" i="2"/>
  <c r="F894" i="2" s="1"/>
  <c r="G1320" i="1"/>
  <c r="G1319" i="1" s="1"/>
  <c r="G1317" i="1"/>
  <c r="G1316" i="1" s="1"/>
  <c r="G1314" i="1"/>
  <c r="G1313" i="1" s="1"/>
  <c r="G1307" i="1"/>
  <c r="G1306" i="1" s="1"/>
  <c r="G1295" i="1" s="1"/>
  <c r="G419" i="1"/>
  <c r="G418" i="1" s="1"/>
  <c r="G417" i="1" s="1"/>
  <c r="G1329" i="1"/>
  <c r="G1328" i="1" s="1"/>
  <c r="G1323" i="1"/>
  <c r="G1278" i="1"/>
  <c r="G1277" i="1" s="1"/>
  <c r="G1276" i="1" s="1"/>
  <c r="G1275" i="1" s="1"/>
  <c r="G1270" i="1"/>
  <c r="G1268" i="1"/>
  <c r="G1263" i="1"/>
  <c r="G1262" i="1" s="1"/>
  <c r="G1260" i="1"/>
  <c r="G1252" i="1"/>
  <c r="G1183" i="1"/>
  <c r="F723" i="2"/>
  <c r="F722" i="2" s="1"/>
  <c r="F719" i="2"/>
  <c r="F718" i="2" s="1"/>
  <c r="G786" i="1"/>
  <c r="G785" i="1" s="1"/>
  <c r="G783" i="1"/>
  <c r="G782" i="1" s="1"/>
  <c r="F727" i="2"/>
  <c r="F726" i="2" s="1"/>
  <c r="F725" i="2" s="1"/>
  <c r="G767" i="1"/>
  <c r="G766" i="1" s="1"/>
  <c r="G763" i="1"/>
  <c r="G762" i="1" s="1"/>
  <c r="G732" i="1"/>
  <c r="G730" i="1"/>
  <c r="G728" i="1"/>
  <c r="G662" i="1"/>
  <c r="G661" i="1" s="1"/>
  <c r="G660" i="1" s="1"/>
  <c r="G432" i="1"/>
  <c r="G431" i="1" s="1"/>
  <c r="G430" i="1" s="1"/>
  <c r="G251" i="1"/>
  <c r="G250" i="1" s="1"/>
  <c r="G370" i="1"/>
  <c r="G369" i="1" s="1"/>
  <c r="G908" i="1"/>
  <c r="F17" i="2"/>
  <c r="G687" i="1"/>
  <c r="G686" i="1" s="1"/>
  <c r="G685" i="1" s="1"/>
  <c r="G564" i="1"/>
  <c r="G563" i="1" s="1"/>
  <c r="G562" i="1" s="1"/>
  <c r="G1336" i="1"/>
  <c r="G1335" i="1" s="1"/>
  <c r="G1334" i="1" s="1"/>
  <c r="G1333" i="1" s="1"/>
  <c r="G471" i="1"/>
  <c r="G470" i="1" s="1"/>
  <c r="G475" i="1"/>
  <c r="G1254" i="1"/>
  <c r="G170" i="1"/>
  <c r="G468" i="1"/>
  <c r="G467" i="1" s="1"/>
  <c r="G466" i="1" s="1"/>
  <c r="G477" i="1"/>
  <c r="G290" i="1"/>
  <c r="G22" i="1"/>
  <c r="G357" i="1"/>
  <c r="G301" i="1"/>
  <c r="G550" i="1"/>
  <c r="G549" i="1" s="1"/>
  <c r="G548" i="1" s="1"/>
  <c r="G355" i="1"/>
  <c r="G354" i="1" s="1"/>
  <c r="F120" i="2"/>
  <c r="F119" i="2" s="1"/>
  <c r="F922" i="2"/>
  <c r="G215" i="1"/>
  <c r="G214" i="1" s="1"/>
  <c r="G140" i="1"/>
  <c r="G139" i="1" s="1"/>
  <c r="G1284" i="1"/>
  <c r="G1283" i="1" s="1"/>
  <c r="G1214" i="1"/>
  <c r="G1213" i="1" s="1"/>
  <c r="G630" i="1"/>
  <c r="F887" i="2"/>
  <c r="F884" i="2" s="1"/>
  <c r="G1168" i="1"/>
  <c r="G1166" i="1" s="1"/>
  <c r="G1165" i="1" s="1"/>
  <c r="G1164" i="1" s="1"/>
  <c r="G425" i="1"/>
  <c r="G424" i="1" s="1"/>
  <c r="G423" i="1" s="1"/>
  <c r="G750" i="1"/>
  <c r="G749" i="1" s="1"/>
  <c r="G748" i="1" s="1"/>
  <c r="G747" i="1" s="1"/>
  <c r="G746" i="1" s="1"/>
  <c r="G745" i="1" s="1"/>
  <c r="G447" i="1"/>
  <c r="G446" i="1" s="1"/>
  <c r="G445" i="1" s="1"/>
  <c r="G376" i="1"/>
  <c r="G375" i="1" s="1"/>
  <c r="G374" i="1" s="1"/>
  <c r="G743" i="1"/>
  <c r="G742" i="1" s="1"/>
  <c r="G741" i="1" s="1"/>
  <c r="G740" i="1" s="1"/>
  <c r="G739" i="1" s="1"/>
  <c r="G738" i="1" s="1"/>
  <c r="F15" i="2"/>
  <c r="G492" i="1"/>
  <c r="G491" i="1" s="1"/>
  <c r="G490" i="1" s="1"/>
  <c r="D16" i="3" s="1"/>
  <c r="G305" i="1"/>
  <c r="G304" i="1" s="1"/>
  <c r="G303" i="1" s="1"/>
  <c r="G302" i="1" s="1"/>
  <c r="G277" i="1"/>
  <c r="F869" i="2"/>
  <c r="F868" i="2" s="1"/>
  <c r="G126" i="1"/>
  <c r="G125" i="1" s="1"/>
  <c r="G27" i="1"/>
  <c r="G462" i="1"/>
  <c r="G273" i="1"/>
  <c r="G658" i="1"/>
  <c r="G657" i="1" s="1"/>
  <c r="G656" i="1" s="1"/>
  <c r="G655" i="1" s="1"/>
  <c r="F100" i="2"/>
  <c r="G619" i="1"/>
  <c r="F407" i="2"/>
  <c r="F405" i="2"/>
  <c r="G951" i="1"/>
  <c r="G18" i="1"/>
  <c r="G13" i="1" s="1"/>
  <c r="G12" i="1" s="1"/>
  <c r="F832" i="2"/>
  <c r="F831" i="2" s="1"/>
  <c r="G645" i="1"/>
  <c r="G644" i="1" s="1"/>
  <c r="G1292" i="1"/>
  <c r="G1291" i="1" s="1"/>
  <c r="G1288" i="1"/>
  <c r="G1287" i="1" s="1"/>
  <c r="G1286" i="1" s="1"/>
  <c r="F131" i="2"/>
  <c r="G226" i="1"/>
  <c r="G132" i="1"/>
  <c r="G131" i="1" s="1"/>
  <c r="G667" i="1"/>
  <c r="F282" i="2"/>
  <c r="G481" i="1"/>
  <c r="G480" i="1" s="1"/>
  <c r="G479" i="1" s="1"/>
  <c r="G648" i="1"/>
  <c r="G647" i="1" s="1"/>
  <c r="G713" i="1"/>
  <c r="G712" i="1" s="1"/>
  <c r="G709" i="1"/>
  <c r="G708" i="1" s="1"/>
  <c r="G702" i="1"/>
  <c r="G701" i="1" s="1"/>
  <c r="G678" i="1"/>
  <c r="G672" i="1"/>
  <c r="G675" i="1"/>
  <c r="G603" i="1"/>
  <c r="G600" i="1"/>
  <c r="G597" i="1"/>
  <c r="G594" i="1"/>
  <c r="G616" i="1"/>
  <c r="G613" i="1"/>
  <c r="G610" i="1"/>
  <c r="G607" i="1"/>
  <c r="G591" i="1"/>
  <c r="G588" i="1"/>
  <c r="G585" i="1"/>
  <c r="G582" i="1"/>
  <c r="G579" i="1"/>
  <c r="G576" i="1"/>
  <c r="G573" i="1"/>
  <c r="G569" i="1"/>
  <c r="G568" i="1" s="1"/>
  <c r="G365" i="1"/>
  <c r="G443" i="1"/>
  <c r="G441" i="1"/>
  <c r="G121" i="1"/>
  <c r="G79" i="1"/>
  <c r="G63" i="1"/>
  <c r="G62" i="1" s="1"/>
  <c r="G505" i="1"/>
  <c r="G504" i="1" s="1"/>
  <c r="G47" i="1"/>
  <c r="G904" i="1"/>
  <c r="G921" i="1"/>
  <c r="G919" i="1"/>
  <c r="G917" i="1"/>
  <c r="G890" i="1"/>
  <c r="G913" i="1"/>
  <c r="G911" i="1"/>
  <c r="G1229" i="1"/>
  <c r="G1236" i="1"/>
  <c r="G168" i="1"/>
  <c r="G167" i="1" s="1"/>
  <c r="G231" i="1"/>
  <c r="G230" i="1" s="1"/>
  <c r="G229" i="1" s="1"/>
  <c r="G148" i="1"/>
  <c r="G147" i="1" s="1"/>
  <c r="G452" i="1"/>
  <c r="G451" i="1" s="1"/>
  <c r="G383" i="1"/>
  <c r="G382" i="1" s="1"/>
  <c r="G381" i="1" s="1"/>
  <c r="G312" i="1"/>
  <c r="G286" i="1"/>
  <c r="G180" i="1"/>
  <c r="G428" i="1"/>
  <c r="G427" i="1" s="1"/>
  <c r="G262" i="1"/>
  <c r="G224" i="1"/>
  <c r="G117" i="1"/>
  <c r="G110" i="1"/>
  <c r="G109" i="1" s="1"/>
  <c r="G84" i="1"/>
  <c r="G83" i="1" s="1"/>
  <c r="G82" i="1" s="1"/>
  <c r="D13" i="3" s="1"/>
  <c r="G76" i="1"/>
  <c r="G75" i="1" s="1"/>
  <c r="G501" i="1"/>
  <c r="G499" i="1"/>
  <c r="G496" i="1"/>
  <c r="F791" i="2"/>
  <c r="F790" i="2" s="1"/>
  <c r="G1248" i="1"/>
  <c r="G1242" i="1"/>
  <c r="G50" i="1"/>
  <c r="G25" i="1"/>
  <c r="G725" i="1"/>
  <c r="G653" i="1"/>
  <c r="G652" i="1" s="1"/>
  <c r="G651" i="1" s="1"/>
  <c r="G640" i="1"/>
  <c r="G639" i="1" s="1"/>
  <c r="G638" i="1" s="1"/>
  <c r="G635" i="1"/>
  <c r="G634" i="1" s="1"/>
  <c r="G628" i="1"/>
  <c r="G626" i="1"/>
  <c r="G559" i="1"/>
  <c r="G558" i="1" s="1"/>
  <c r="G557" i="1" s="1"/>
  <c r="G556" i="1" s="1"/>
  <c r="G544" i="1"/>
  <c r="G543" i="1" s="1"/>
  <c r="G542" i="1" s="1"/>
  <c r="G541" i="1" s="1"/>
  <c r="G540" i="1" s="1"/>
  <c r="G460" i="1"/>
  <c r="G100" i="1"/>
  <c r="G52" i="1"/>
  <c r="G123" i="1"/>
  <c r="G40" i="1"/>
  <c r="G363" i="1"/>
  <c r="G362" i="1" s="1"/>
  <c r="G43" i="1"/>
  <c r="G150" i="1"/>
  <c r="G67" i="1"/>
  <c r="G66" i="1" s="1"/>
  <c r="G487" i="1"/>
  <c r="G59" i="1"/>
  <c r="G162" i="1"/>
  <c r="G161" i="1" s="1"/>
  <c r="G160" i="1" s="1"/>
  <c r="G218" i="1"/>
  <c r="G217" i="1" s="1"/>
  <c r="G980" i="1"/>
  <c r="F388" i="2" l="1"/>
  <c r="G1251" i="1"/>
  <c r="F562" i="2"/>
  <c r="F235" i="2"/>
  <c r="F203" i="2"/>
  <c r="F202" i="2" s="1"/>
  <c r="F269" i="2"/>
  <c r="F916" i="2"/>
  <c r="G21" i="1"/>
  <c r="G20" i="1" s="1"/>
  <c r="F659" i="2"/>
  <c r="F658" i="2" s="1"/>
  <c r="G1030" i="1"/>
  <c r="G1029" i="1" s="1"/>
  <c r="G1028" i="1" s="1"/>
  <c r="G625" i="1"/>
  <c r="G624" i="1" s="1"/>
  <c r="G623" i="1" s="1"/>
  <c r="F777" i="2"/>
  <c r="F47" i="2"/>
  <c r="F569" i="2"/>
  <c r="F93" i="2"/>
  <c r="F112" i="2"/>
  <c r="F107" i="2" s="1"/>
  <c r="F25" i="2"/>
  <c r="F825" i="2"/>
  <c r="G138" i="1"/>
  <c r="D19" i="3" s="1"/>
  <c r="G213" i="1"/>
  <c r="G724" i="1"/>
  <c r="G717" i="1" s="1"/>
  <c r="G1235" i="1"/>
  <c r="G1241" i="1"/>
  <c r="G1240" i="1" s="1"/>
  <c r="G1228" i="1"/>
  <c r="G1259" i="1"/>
  <c r="G1199" i="1"/>
  <c r="G1247" i="1"/>
  <c r="G1246" i="1" s="1"/>
  <c r="G1182" i="1"/>
  <c r="G1181" i="1" s="1"/>
  <c r="G1194" i="1"/>
  <c r="F118" i="2"/>
  <c r="F13" i="2"/>
  <c r="F20" i="2"/>
  <c r="F10" i="2"/>
  <c r="G1115" i="1"/>
  <c r="F620" i="2"/>
  <c r="F619" i="2" s="1"/>
  <c r="F806" i="2"/>
  <c r="G1322" i="1"/>
  <c r="G860" i="1"/>
  <c r="G495" i="1"/>
  <c r="G494" i="1" s="1"/>
  <c r="G486" i="1"/>
  <c r="G485" i="1" s="1"/>
  <c r="F125" i="2"/>
  <c r="G289" i="1"/>
  <c r="G288" i="1" s="1"/>
  <c r="G94" i="1"/>
  <c r="G58" i="1"/>
  <c r="G57" i="1" s="1"/>
  <c r="D10" i="3" s="1"/>
  <c r="G46" i="1"/>
  <c r="G45" i="1" s="1"/>
  <c r="G39" i="1"/>
  <c r="G38" i="1" s="1"/>
  <c r="G164" i="1"/>
  <c r="G155" i="1" s="1"/>
  <c r="G154" i="1" s="1"/>
  <c r="D21" i="3" s="1"/>
  <c r="F470" i="2"/>
  <c r="F467" i="2" s="1"/>
  <c r="F464" i="2" s="1"/>
  <c r="F909" i="2"/>
  <c r="F166" i="2"/>
  <c r="F165" i="2" s="1"/>
  <c r="G791" i="1"/>
  <c r="G474" i="1"/>
  <c r="G473" i="1" s="1"/>
  <c r="G465" i="1" s="1"/>
  <c r="G464" i="1" s="1"/>
  <c r="G104" i="1"/>
  <c r="G887" i="1"/>
  <c r="G1167" i="1"/>
  <c r="G236" i="1"/>
  <c r="G235" i="1" s="1"/>
  <c r="F14" i="2"/>
  <c r="F411" i="2"/>
  <c r="G177" i="1"/>
  <c r="G174" i="1" s="1"/>
  <c r="G173" i="1" s="1"/>
  <c r="G459" i="1"/>
  <c r="G422" i="1"/>
  <c r="F615" i="2"/>
  <c r="F614" i="2" s="1"/>
  <c r="G1282" i="1"/>
  <c r="F585" i="2"/>
  <c r="F900" i="2"/>
  <c r="G643" i="1"/>
  <c r="F90" i="2"/>
  <c r="F149" i="2"/>
  <c r="G567" i="1"/>
  <c r="G1092" i="1"/>
  <c r="G1350" i="1" s="1"/>
  <c r="G1354" i="1" s="1"/>
  <c r="F489" i="2"/>
  <c r="F851" i="2"/>
  <c r="F135" i="2"/>
  <c r="F134" i="2" s="1"/>
  <c r="F82" i="2"/>
  <c r="G120" i="1"/>
  <c r="G223" i="1"/>
  <c r="G220" i="1" s="1"/>
  <c r="G1090" i="1"/>
  <c r="G1089" i="1" s="1"/>
  <c r="F66" i="2"/>
  <c r="F272" i="2"/>
  <c r="F355" i="2"/>
  <c r="F354" i="2" s="1"/>
  <c r="F353" i="2" s="1"/>
  <c r="F44" i="2"/>
  <c r="F43" i="2" s="1"/>
  <c r="F51" i="2"/>
  <c r="F253" i="2"/>
  <c r="F252" i="2" s="1"/>
  <c r="F559" i="2"/>
  <c r="F863" i="2"/>
  <c r="F31" i="2"/>
  <c r="F37" i="2"/>
  <c r="F57" i="2"/>
  <c r="F63" i="2"/>
  <c r="F69" i="2"/>
  <c r="G1267" i="1"/>
  <c r="G1258" i="1" s="1"/>
  <c r="F34" i="2"/>
  <c r="F40" i="2"/>
  <c r="F79" i="2"/>
  <c r="F97" i="2"/>
  <c r="F54" i="2"/>
  <c r="F60" i="2"/>
  <c r="F176" i="2"/>
  <c r="F173" i="2" s="1"/>
  <c r="F872" i="2"/>
  <c r="F871" i="2" s="1"/>
  <c r="F904" i="2"/>
  <c r="F345" i="2"/>
  <c r="F344" i="2" s="1"/>
  <c r="F337" i="2" s="1"/>
  <c r="F188" i="2"/>
  <c r="F169" i="2"/>
  <c r="F72" i="2"/>
  <c r="F76" i="2"/>
  <c r="F87" i="2"/>
  <c r="F104" i="2"/>
  <c r="F103" i="2" s="1"/>
  <c r="F154" i="2"/>
  <c r="F193" i="2"/>
  <c r="F313" i="2"/>
  <c r="F297" i="2" s="1"/>
  <c r="F430" i="2"/>
  <c r="F429" i="2" s="1"/>
  <c r="F484" i="2"/>
  <c r="F581" i="2"/>
  <c r="F601" i="2"/>
  <c r="F787" i="2"/>
  <c r="F786" i="2" s="1"/>
  <c r="F795" i="2"/>
  <c r="F794" i="2" s="1"/>
  <c r="F793" i="2" s="1"/>
  <c r="G899" i="1"/>
  <c r="F398" i="2"/>
  <c r="F364" i="2"/>
  <c r="G977" i="1"/>
  <c r="G992" i="1"/>
  <c r="G1290" i="1"/>
  <c r="G555" i="1"/>
  <c r="G547" i="1" s="1"/>
  <c r="G666" i="1"/>
  <c r="G665" i="1" s="1"/>
  <c r="G664" i="1" s="1"/>
  <c r="G1312" i="1"/>
  <c r="G1311" i="1" s="1"/>
  <c r="G1138" i="1"/>
  <c r="F246" i="2"/>
  <c r="F721" i="2"/>
  <c r="F678" i="2" s="1"/>
  <c r="F842" i="2"/>
  <c r="F667" i="2"/>
  <c r="F848" i="2"/>
  <c r="F284" i="2"/>
  <c r="F281" i="2" s="1"/>
  <c r="F85" i="2"/>
  <c r="F566" i="2"/>
  <c r="F573" i="2"/>
  <c r="F532" i="2"/>
  <c r="G416" i="1"/>
  <c r="G440" i="1"/>
  <c r="G439" i="1" s="1"/>
  <c r="G434" i="1" s="1"/>
  <c r="G770" i="1"/>
  <c r="G769" i="1" s="1"/>
  <c r="G765" i="1" s="1"/>
  <c r="G514" i="1"/>
  <c r="G513" i="1" s="1"/>
  <c r="G512" i="1" s="1"/>
  <c r="G511" i="1" s="1"/>
  <c r="G1109" i="1"/>
  <c r="G1105" i="1" s="1"/>
  <c r="G1099" i="1" s="1"/>
  <c r="F670" i="2"/>
  <c r="F675" i="2"/>
  <c r="G700" i="1"/>
  <c r="F642" i="2"/>
  <c r="F641" i="2" s="1"/>
  <c r="G146" i="1"/>
  <c r="G145" i="1" s="1"/>
  <c r="G144" i="1" s="1"/>
  <c r="G1079" i="1"/>
  <c r="F145" i="2"/>
  <c r="G916" i="1"/>
  <c r="G915" i="1" s="1"/>
  <c r="G281" i="1"/>
  <c r="G280" i="1" s="1"/>
  <c r="G939" i="1"/>
  <c r="F424" i="2"/>
  <c r="F818" i="2"/>
  <c r="F839" i="2"/>
  <c r="D45" i="3"/>
  <c r="G61" i="1"/>
  <c r="D12" i="3" s="1"/>
  <c r="D32" i="3"/>
  <c r="G353" i="1"/>
  <c r="F579" i="2"/>
  <c r="F577" i="2" s="1"/>
  <c r="G998" i="1"/>
  <c r="F931" i="2"/>
  <c r="G1159" i="1"/>
  <c r="G1155" i="1" s="1"/>
  <c r="G1154" i="1" s="1"/>
  <c r="G789" i="1"/>
  <c r="G788" i="1" s="1"/>
  <c r="G781" i="1" s="1"/>
  <c r="F767" i="2"/>
  <c r="F766" i="2" s="1"/>
  <c r="F765" i="2" s="1"/>
  <c r="F893" i="2" l="1"/>
  <c r="F24" i="2"/>
  <c r="F268" i="2"/>
  <c r="G90" i="1"/>
  <c r="G56" i="1" s="1"/>
  <c r="F845" i="2"/>
  <c r="G137" i="1"/>
  <c r="F480" i="2"/>
  <c r="F758" i="2"/>
  <c r="F737" i="2" s="1"/>
  <c r="G1153" i="1"/>
  <c r="G1148" i="1" s="1"/>
  <c r="G876" i="1"/>
  <c r="G875" i="1" s="1"/>
  <c r="G1250" i="1"/>
  <c r="G1227" i="1"/>
  <c r="G1193" i="1"/>
  <c r="G1189" i="1" s="1"/>
  <c r="F817" i="2"/>
  <c r="G1098" i="1"/>
  <c r="G1097" i="1" s="1"/>
  <c r="G458" i="1"/>
  <c r="G859" i="1"/>
  <c r="G858" i="1" s="1"/>
  <c r="D54" i="3" s="1"/>
  <c r="G772" i="1"/>
  <c r="G755" i="1" s="1"/>
  <c r="G777" i="1"/>
  <c r="F640" i="2"/>
  <c r="G272" i="1"/>
  <c r="D28" i="3" s="1"/>
  <c r="G352" i="1"/>
  <c r="D30" i="3" s="1"/>
  <c r="F230" i="2"/>
  <c r="F225" i="2" s="1"/>
  <c r="F142" i="2"/>
  <c r="G484" i="1"/>
  <c r="G483" i="1" s="1"/>
  <c r="F838" i="2"/>
  <c r="F423" i="2"/>
  <c r="F666" i="2"/>
  <c r="G212" i="1"/>
  <c r="D24" i="3"/>
  <c r="F280" i="2"/>
  <c r="G380" i="1"/>
  <c r="D33" i="3" s="1"/>
  <c r="D52" i="3"/>
  <c r="D23" i="3"/>
  <c r="G1078" i="1"/>
  <c r="G991" i="1"/>
  <c r="G950" i="1" s="1"/>
  <c r="D53" i="3"/>
  <c r="F488" i="2"/>
  <c r="D46" i="3"/>
  <c r="F600" i="2"/>
  <c r="G622" i="1"/>
  <c r="G566" i="1" s="1"/>
  <c r="D14" i="3"/>
  <c r="F245" i="2"/>
  <c r="G1281" i="1"/>
  <c r="G1280" i="1" s="1"/>
  <c r="D43" i="3" s="1"/>
  <c r="G699" i="1"/>
  <c r="D49" i="3" s="1"/>
  <c r="F187" i="2"/>
  <c r="F186" i="2" s="1"/>
  <c r="F773" i="2"/>
  <c r="F772" i="2" s="1"/>
  <c r="F50" i="2"/>
  <c r="F397" i="2"/>
  <c r="F387" i="2" s="1"/>
  <c r="F558" i="2"/>
  <c r="G11" i="1"/>
  <c r="D11" i="3"/>
  <c r="D27" i="3"/>
  <c r="G421" i="1"/>
  <c r="G1180" i="1" l="1"/>
  <c r="G1179" i="1" s="1"/>
  <c r="G10" i="1"/>
  <c r="K10" i="1" s="1"/>
  <c r="D40" i="3"/>
  <c r="K483" i="1"/>
  <c r="F479" i="2"/>
  <c r="F478" i="2" s="1"/>
  <c r="G450" i="1"/>
  <c r="G449" i="1" s="1"/>
  <c r="G949" i="1"/>
  <c r="F665" i="2"/>
  <c r="G754" i="1"/>
  <c r="G753" i="1" s="1"/>
  <c r="G752" i="1" s="1"/>
  <c r="D48" i="3"/>
  <c r="G1137" i="1"/>
  <c r="G1068" i="1"/>
  <c r="G1061" i="1" s="1"/>
  <c r="D39" i="3" s="1"/>
  <c r="G874" i="1"/>
  <c r="D35" i="3" s="1"/>
  <c r="F336" i="2"/>
  <c r="G1226" i="1"/>
  <c r="G1212" i="1" s="1"/>
  <c r="G1211" i="1" s="1"/>
  <c r="G172" i="1"/>
  <c r="D20" i="3"/>
  <c r="D18" i="3" s="1"/>
  <c r="D31" i="3"/>
  <c r="G373" i="1"/>
  <c r="D25" i="3"/>
  <c r="D22" i="3" s="1"/>
  <c r="D17" i="3"/>
  <c r="D9" i="3" s="1"/>
  <c r="G539" i="1"/>
  <c r="G521" i="1" s="1"/>
  <c r="K539" i="1" s="1"/>
  <c r="D47" i="3"/>
  <c r="G37" i="1"/>
  <c r="G36" i="1" s="1"/>
  <c r="K36" i="1" s="1"/>
  <c r="F23" i="2"/>
  <c r="J948" i="2" s="1"/>
  <c r="D29" i="3"/>
  <c r="D26" i="3" s="1"/>
  <c r="G261" i="1"/>
  <c r="F771" i="2"/>
  <c r="G938" i="1" l="1"/>
  <c r="D36" i="3" s="1"/>
  <c r="F948" i="2"/>
  <c r="D37" i="3"/>
  <c r="G1178" i="1"/>
  <c r="G1177" i="1" s="1"/>
  <c r="K1177" i="1" s="1"/>
  <c r="G737" i="1"/>
  <c r="K737" i="1" s="1"/>
  <c r="D44" i="3"/>
  <c r="D51" i="3"/>
  <c r="D50" i="3" s="1"/>
  <c r="D42" i="3"/>
  <c r="D41" i="3" s="1"/>
  <c r="G55" i="1"/>
  <c r="G873" i="1" l="1"/>
  <c r="G872" i="1" s="1"/>
  <c r="K872" i="1" s="1"/>
  <c r="D34" i="3"/>
  <c r="D58" i="3" s="1"/>
  <c r="K55" i="1"/>
  <c r="G1341" i="1" l="1"/>
  <c r="G1346" i="1" s="1"/>
  <c r="D60" i="3" l="1"/>
  <c r="D61" i="3" s="1"/>
  <c r="F950" i="2"/>
  <c r="F951" i="2" s="1"/>
</calcChain>
</file>

<file path=xl/sharedStrings.xml><?xml version="1.0" encoding="utf-8"?>
<sst xmlns="http://schemas.openxmlformats.org/spreadsheetml/2006/main" count="8896" uniqueCount="1010">
  <si>
    <t>к решению Собрания</t>
  </si>
  <si>
    <t xml:space="preserve">депутатов Миасского </t>
  </si>
  <si>
    <t>городского округа</t>
  </si>
  <si>
    <t>Главные распорядители, наименование БК</t>
  </si>
  <si>
    <t>Коды ведомственной классификации</t>
  </si>
  <si>
    <t>ведомство</t>
  </si>
  <si>
    <t>раздел</t>
  </si>
  <si>
    <t>подраздел</t>
  </si>
  <si>
    <t>целевая статья</t>
  </si>
  <si>
    <t>Управление социальной защиты населения Администрации Миасского городского округа</t>
  </si>
  <si>
    <t>285</t>
  </si>
  <si>
    <t>Национальная экономика</t>
  </si>
  <si>
    <t>04</t>
  </si>
  <si>
    <t>Транспорт</t>
  </si>
  <si>
    <t>08</t>
  </si>
  <si>
    <t>81 0 00 00000</t>
  </si>
  <si>
    <t>81 1 00 00000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</si>
  <si>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</si>
  <si>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81 1 55 00000</t>
  </si>
  <si>
    <t>Отдельные мероприятия в области автомобильного транспорта</t>
  </si>
  <si>
    <t>81 1 55 73130</t>
  </si>
  <si>
    <t>Иные бюджетные ассигнования</t>
  </si>
  <si>
    <t>Другие вопросы в области национальной экономики</t>
  </si>
  <si>
    <t>12</t>
  </si>
  <si>
    <t>Субсидии бюджетным и автономным учреждениям на финансовое обеспечение муниципального задания на оказание муниципальных (государственных) услуг (выполнение работ)</t>
  </si>
  <si>
    <t>Расходы, связанные с осуществлением работ и оказанием государственных и  муниципальных услуг на базе многофункциональных центров</t>
  </si>
  <si>
    <t>Социальная политика</t>
  </si>
  <si>
    <t>10</t>
  </si>
  <si>
    <t>00</t>
  </si>
  <si>
    <t>Пенсионное обеспечение</t>
  </si>
  <si>
    <t>01</t>
  </si>
  <si>
    <t>Расходы на реализацию отраслевых мероприятий</t>
  </si>
  <si>
    <t>81 1 07 00000</t>
  </si>
  <si>
    <t>Мероприятия в области социальной политики</t>
  </si>
  <si>
    <t>Доплаты к пенсиям, дополнительное пенсионное обеспечение</t>
  </si>
  <si>
    <t>81 1 07 84900</t>
  </si>
  <si>
    <t>Доплаты к пенсиям государственных служащих субъектов Российской Федерации и муниципальных служащих</t>
  </si>
  <si>
    <t>81 1 07 84910</t>
  </si>
  <si>
    <t>Социальное обеспечение и иные выплаты населению</t>
  </si>
  <si>
    <t>Социальное обслуживание населения</t>
  </si>
  <si>
    <t>02</t>
  </si>
  <si>
    <t>Обеспечение деятельности (оказание услуг) подведомственных казенных учреждений</t>
  </si>
  <si>
    <t>81 1 99 00000</t>
  </si>
  <si>
    <t>Учреждения социального обслуживания населения</t>
  </si>
  <si>
    <t>81 1 99 85080</t>
  </si>
  <si>
    <t>Расходы на содержание и обеспечение деятельности учреждений социального обслуживания населения за счет средств местного бюджета</t>
  </si>
  <si>
    <t>81 1 99 85081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</si>
  <si>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</si>
  <si>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</si>
  <si>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населения</t>
  </si>
  <si>
    <t>03</t>
  </si>
  <si>
    <t>Социальная помощь</t>
  </si>
  <si>
    <t>81 1 07 85050</t>
  </si>
  <si>
    <t>Единовременное социальное пособие</t>
  </si>
  <si>
    <t>81 1 07 85051</t>
  </si>
  <si>
    <t>Социальная поддержка граждан, имеющих звание Почетный гражданин Миасского городского округа</t>
  </si>
  <si>
    <t>81 1 07 85052</t>
  </si>
  <si>
    <t>Реализация государственных функций в области социальной политики</t>
  </si>
  <si>
    <t>81 1 07 85140</t>
  </si>
  <si>
    <t>Общегородские мероприятия в области социальной политики</t>
  </si>
  <si>
    <t>81 1 07 85141</t>
  </si>
  <si>
    <t>81 2 00 00000</t>
  </si>
  <si>
    <t>81 2 07 00000</t>
  </si>
  <si>
    <t>81 2 07 80000</t>
  </si>
  <si>
    <t>81 3 00 00000</t>
  </si>
  <si>
    <t>Субсидии некоммерческим организациям (за исключением государственных (муниципальных) учреждений)</t>
  </si>
  <si>
    <t>81 3 14 00000</t>
  </si>
  <si>
    <t>81 3 14 80000</t>
  </si>
  <si>
    <t>Предоставление субсидий бюджетным,
автономным учреждениям и иным некоммерческим организациям</t>
  </si>
  <si>
    <t>83 0 00 00000</t>
  </si>
  <si>
    <t>83 0 07 00000</t>
  </si>
  <si>
    <t>Сопровождение автоматизированной системы оплаты проезда и изготовление социальных карт</t>
  </si>
  <si>
    <t>83 0 07 86365</t>
  </si>
  <si>
    <t>Другие вопросы в области социальной политики</t>
  </si>
  <si>
    <t>06</t>
  </si>
  <si>
    <t>81 4 00 00000</t>
  </si>
  <si>
    <t>Центральный аппарат</t>
  </si>
  <si>
    <t>81 4 00 20401</t>
  </si>
  <si>
    <t>Подпрограмма "Повышение качества жизни и социальная защита граждан пожилого возраста и других социально уязвимых групп населения"</t>
  </si>
  <si>
    <t xml:space="preserve">Подпрограмма "Крепкая семья" </t>
  </si>
  <si>
    <t>Подпрограмма "Доступная среда"</t>
  </si>
  <si>
    <t xml:space="preserve"> Собрание депутатов Миасского городского округа</t>
  </si>
  <si>
    <t>291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</si>
  <si>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</si>
  <si>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местного самоуправления</t>
  </si>
  <si>
    <t>100</t>
  </si>
  <si>
    <t>Закупка товаров, работ и услуг для муниципальных нужд</t>
  </si>
  <si>
    <t>200</t>
  </si>
  <si>
    <t>Председатель Собрания депутатов Миасского городского округа</t>
  </si>
  <si>
    <t>Другие общегосударственные вопросы</t>
  </si>
  <si>
    <t>13</t>
  </si>
  <si>
    <t>Транспортное обеспечение органов местного самоуправления</t>
  </si>
  <si>
    <t>800</t>
  </si>
  <si>
    <t>Эксплуатация оборудования, помещений, зданий органами местного самоуправления</t>
  </si>
  <si>
    <t>Реализация муниципальных функций, связанных с общегосударственным управлением</t>
  </si>
  <si>
    <t>300</t>
  </si>
  <si>
    <t>Контрольно - Счетная палата Миасского городского округа</t>
  </si>
  <si>
    <t>292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</si>
  <si>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</si>
  <si>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Руководитель контрольно-счетной палаты муниципального образования и его заместители</t>
  </si>
  <si>
    <t>99 0 00 20401</t>
  </si>
  <si>
    <t>99 0 00 21100</t>
  </si>
  <si>
    <t>99 0 00 22010</t>
  </si>
  <si>
    <t>99 0 00 22020</t>
  </si>
  <si>
    <t>99 0 00 23000</t>
  </si>
  <si>
    <t>99 0 00 20402</t>
  </si>
  <si>
    <t>99 0 00 22500</t>
  </si>
  <si>
    <t>289</t>
  </si>
  <si>
    <t>Образование</t>
  </si>
  <si>
    <t>07</t>
  </si>
  <si>
    <t>Дополнительное образование детей</t>
  </si>
  <si>
    <t>69 0 00 00000</t>
  </si>
  <si>
    <t>Подпрограмма "Развитие художественного образования"</t>
  </si>
  <si>
    <t>69 2 00 00000</t>
  </si>
  <si>
    <t>69 2 10 00000</t>
  </si>
  <si>
    <t>Учреждения дополнительного образования детей</t>
  </si>
  <si>
    <t>69 2 10 42300</t>
  </si>
  <si>
    <t>Предоставление субсидий бюджетным и автономным учреждениям и иным некоммерческим организациям</t>
  </si>
  <si>
    <t>600</t>
  </si>
  <si>
    <t>Культура, кинематография</t>
  </si>
  <si>
    <t xml:space="preserve">Культура </t>
  </si>
  <si>
    <t>Подпрограмма "Сохранение и развитие культурно-досуговой сферы"</t>
  </si>
  <si>
    <t>69 1 00 00000</t>
  </si>
  <si>
    <t>69 1 10 00000</t>
  </si>
  <si>
    <t>Дворцы, дома культуры</t>
  </si>
  <si>
    <t>69 1 10 44000</t>
  </si>
  <si>
    <t>69 1 99 00000</t>
  </si>
  <si>
    <t>69 1 99 44000</t>
  </si>
  <si>
    <t>Расходы на выплаты персоналу в целях обеспечения
выполнения функций государственными (муниципальными)
органами, казенными учреждениями, органами управления
государственными внебюджетными фондами</t>
  </si>
  <si>
    <t>Подпрограмма "Организация библиотечного обслуживания населения"</t>
  </si>
  <si>
    <t>69 3 00 00000</t>
  </si>
  <si>
    <t>69 3 99 00000</t>
  </si>
  <si>
    <t>Библиотеки</t>
  </si>
  <si>
    <t>69 3 99 44200</t>
  </si>
  <si>
    <t>Подпрограмма "Организация деятельности городского краеведческого музея"</t>
  </si>
  <si>
    <t>69 4 00 00000</t>
  </si>
  <si>
    <t>69 4 10 00000</t>
  </si>
  <si>
    <t>Музей и постоянные выставки</t>
  </si>
  <si>
    <t>69 4 10 44100</t>
  </si>
  <si>
    <t xml:space="preserve">Другие вопросы в области культуры, кинематографии </t>
  </si>
  <si>
    <t>Резервные фонды</t>
  </si>
  <si>
    <t>Резервные фонды местных администраций</t>
  </si>
  <si>
    <t>69 8 00 00000</t>
  </si>
  <si>
    <t>69 8 99 00000</t>
  </si>
  <si>
    <t>69 8 99 45300</t>
  </si>
  <si>
    <t>Подпрограмма "Сохранение, использование и популяризация объектов культурного наследия"</t>
  </si>
  <si>
    <t>69 5 00 00000</t>
  </si>
  <si>
    <t>Субсидии бюджетным и автономным учреждениям на иные цели</t>
  </si>
  <si>
    <t>69 5 20 00000</t>
  </si>
  <si>
    <t>Расходы в области образования и культуры</t>
  </si>
  <si>
    <t>Подпрограмма "Культура. Искусство. Творчество."</t>
  </si>
  <si>
    <t>69 6 00 00000</t>
  </si>
  <si>
    <t>Подпрограмма "Укрепление материально-технической базы учреждений культуры"</t>
  </si>
  <si>
    <t>69 7 00 00000</t>
  </si>
  <si>
    <t>69 7 20 00000</t>
  </si>
  <si>
    <t>Наименование</t>
  </si>
  <si>
    <t>Целевая статья</t>
  </si>
  <si>
    <t>Группа вида расходов</t>
  </si>
  <si>
    <t>группа вида расходов</t>
  </si>
  <si>
    <t>Раздел</t>
  </si>
  <si>
    <t>Подраздел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</si>
  <si>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</si>
  <si>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</si>
  <si>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</si>
  <si>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</si>
  <si>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05</t>
  </si>
  <si>
    <t>11</t>
  </si>
  <si>
    <t>Органы юстиции</t>
  </si>
  <si>
    <t>09</t>
  </si>
  <si>
    <t>Дорожное хозяйство ( дорожные фонды)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</si>
  <si>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</si>
  <si>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</si>
  <si>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</si>
  <si>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</si>
  <si>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Другие вопросы в области охраны окружающей среды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</si>
  <si>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</si>
  <si>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</si>
  <si>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</si>
  <si>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</si>
  <si>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</si>
  <si>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кинематографии,</t>
  </si>
  <si>
    <t>Охрана семьи и детства</t>
  </si>
  <si>
    <t>Физическая культура</t>
  </si>
  <si>
    <t>Массовый спорт</t>
  </si>
  <si>
    <t>Спорт высших достижений</t>
  </si>
  <si>
    <t>Другие вопросы в области физической культуры и спорта</t>
  </si>
  <si>
    <t>ВСЕГО</t>
  </si>
  <si>
    <t>Непрограммные направления расходов</t>
  </si>
  <si>
    <t>99 0 00 00000</t>
  </si>
  <si>
    <t>Центральный аппарат (расходы на содержание контрольно-счетного органа муниципального образования)</t>
  </si>
  <si>
    <t>85 0 00 00000</t>
  </si>
  <si>
    <t>85 0 00 20401</t>
  </si>
  <si>
    <t>99 0 00 04000</t>
  </si>
  <si>
    <t>85 0 00 22010</t>
  </si>
  <si>
    <t>85 0 00 22020</t>
  </si>
  <si>
    <t>85 0 00 23000</t>
  </si>
  <si>
    <t>Резервирование средств на исполнение судебных решений по искам, удовлетворяемых за счет бюджета Округа</t>
  </si>
  <si>
    <t>99 0 00 03560</t>
  </si>
  <si>
    <t>99 0 00 03550</t>
  </si>
  <si>
    <t xml:space="preserve">Финансовое управление Администрации Миасского городского округа </t>
  </si>
  <si>
    <t>284</t>
  </si>
  <si>
    <t>Администрация Миасского городского округа</t>
  </si>
  <si>
    <t>50 0 00 00000</t>
  </si>
  <si>
    <t>Глава муниципального образования</t>
  </si>
  <si>
    <t>50 0 00 20300</t>
  </si>
  <si>
    <t>03 0 00 00000</t>
  </si>
  <si>
    <t>50 0 00 20401</t>
  </si>
  <si>
    <t>99 0 02 29700</t>
  </si>
  <si>
    <t>Реализация переданных государственных полномочий в области охраны труда</t>
  </si>
  <si>
    <t>Осуществление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</si>
  <si>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48 0 00 00000</t>
  </si>
  <si>
    <t>49 0 00 00000</t>
  </si>
  <si>
    <t>50 0 00 22010</t>
  </si>
  <si>
    <t>50 0 00 22020</t>
  </si>
  <si>
    <t>50 0 00 23000</t>
  </si>
  <si>
    <t>64 0 00 00000</t>
  </si>
  <si>
    <t>64 1 00 00000</t>
  </si>
  <si>
    <t>64 1 00 22030</t>
  </si>
  <si>
    <t>66 0 00 00000</t>
  </si>
  <si>
    <t>84 0 00 00000</t>
  </si>
  <si>
    <t>86 0 00 00000</t>
  </si>
  <si>
    <t>87 0 00 00000</t>
  </si>
  <si>
    <t>87 0 10 00000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</si>
  <si>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</si>
  <si>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</si>
  <si>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Реализация полномочий Российской Федерации на государственную регистрацию актов гражданского состояния</t>
  </si>
  <si>
    <t>47 0 00 00000</t>
  </si>
  <si>
    <t>47 1 00 00000</t>
  </si>
  <si>
    <t>Мероприятия по содействию в развитии малому и среднему предпринимательству</t>
  </si>
  <si>
    <t>64 2 00 00000</t>
  </si>
  <si>
    <t>Жилищно-коммунальное хозяйство</t>
  </si>
  <si>
    <t>65 0 00 00000</t>
  </si>
  <si>
    <t>Подпрограмма " Переселение граждан из аварийного жилищного фонда в МГО"</t>
  </si>
  <si>
    <t xml:space="preserve">05 </t>
  </si>
  <si>
    <t>65 1 00 00000</t>
  </si>
  <si>
    <t>Охрана окружающей  среды</t>
  </si>
  <si>
    <t>Охрана объектов растительного и животного мира и среды их обитания</t>
  </si>
  <si>
    <t>63 0 00 00000</t>
  </si>
  <si>
    <t>63 0 99 00000</t>
  </si>
  <si>
    <t>60 0 00 00000</t>
  </si>
  <si>
    <t>60 3 00 00000</t>
  </si>
  <si>
    <t>65 2 00 00000</t>
  </si>
  <si>
    <t>Капитальные вложения в объекты недвижимого имущества муниципальной собственности</t>
  </si>
  <si>
    <t>400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</si>
  <si>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</si>
  <si>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63 0 07 00000</t>
  </si>
  <si>
    <t>Функционирование Правительства РФ, высших исполнительных органов государственной власти субъектов РФ, местных администраций</t>
  </si>
  <si>
    <t>Подпрограмма "Оказание молодым семьям государственной поддержки для улучшения жилищных условий"</t>
  </si>
  <si>
    <t>287</t>
  </si>
  <si>
    <t>Физическая культура и спорт</t>
  </si>
  <si>
    <t xml:space="preserve">Физическая культура </t>
  </si>
  <si>
    <t>Муниципальная программа "Развитие физической культуры и спорта в МГО на 2017-2020 годы"</t>
  </si>
  <si>
    <t>80 0 00 00000</t>
  </si>
  <si>
    <t>80 1 00 00000</t>
  </si>
  <si>
    <t>Мероприятия в области спорта</t>
  </si>
  <si>
    <t>Финансовое обеспечение муниципального задания на оказание муниципальных услуг (выполнение работ)</t>
  </si>
  <si>
    <t>80 3 00 00000</t>
  </si>
  <si>
    <t>Субсидии бюджетным и автономным учреждениям на текущий ремонт зданий</t>
  </si>
  <si>
    <t>Субсидии бюджетным и автономным учреждениям на приобретение оборудования</t>
  </si>
  <si>
    <t>Другие субсидии бюджетным и автономным учреждениям на иные цели</t>
  </si>
  <si>
    <t>80 4 00 00000</t>
  </si>
  <si>
    <t>Подпрограмма  "Развитие инфраструктуры в области физической культуры и спорта, ремонт, реконструкция спортивных сооружений"</t>
  </si>
  <si>
    <t>Отдельные мероприятия в других видах транспорта</t>
  </si>
  <si>
    <t>Дорожное хозяйство (дорожные фонды)</t>
  </si>
  <si>
    <t>Подпрограмма "Подготовка земельных участков для освоения в целях жилищного строительства"</t>
  </si>
  <si>
    <t>Бюджетные инвестиции в объекты капитального строительства государственной (муниципальной собственности</t>
  </si>
  <si>
    <t>Капитальные вложения в объекты государственной (муниципальной) собственности</t>
  </si>
  <si>
    <t>Подпрограмма "Модернизация объектов коммунальной инфраструктуры"</t>
  </si>
  <si>
    <t>Расходы в области защиты населения и территории от чрезвычайных ситуаций природного и техногенного характера, гражданской обороны и охраны окружающей среды</t>
  </si>
  <si>
    <t>63 0 07 10000</t>
  </si>
  <si>
    <t>Подпрограмма "Развитие инфраструктуры в области физической культуры и спорта, ремонт, реконструкция спортивных сооружений"</t>
  </si>
  <si>
    <t>Мероприятия по предупреждению и ликвидации последствий чрезвычайных ситуаций и стихийных бедствий</t>
  </si>
  <si>
    <t>Мероприятия в области подготовки населения и организаций к действиям в чрезвычайной ситуации в мирное и военное время</t>
  </si>
  <si>
    <t>Подпрограмма "Защита населения и территории Миасского городского округа от чрезвычайных ситуаций, обеспечение пожарной безопасности и безопасности людей на водных объектах"</t>
  </si>
  <si>
    <t>57 0 00 00000</t>
  </si>
  <si>
    <t>57 1 00 00000</t>
  </si>
  <si>
    <t>57 1 07 00000</t>
  </si>
  <si>
    <t>57 1 07 18100</t>
  </si>
  <si>
    <t>57 1 07 19100</t>
  </si>
  <si>
    <t>57 1 99 00000</t>
  </si>
  <si>
    <t>57 2 00 00000</t>
  </si>
  <si>
    <t>57 2 07 00000</t>
  </si>
  <si>
    <t>57 2 07 19100</t>
  </si>
  <si>
    <t>57 3 00 00000</t>
  </si>
  <si>
    <t>57 3 07 00000</t>
  </si>
  <si>
    <t>55 0 00 00000</t>
  </si>
  <si>
    <t>56 0 00 00000</t>
  </si>
  <si>
    <t>56 0 07 00000</t>
  </si>
  <si>
    <t>61 0 00 00000</t>
  </si>
  <si>
    <t>61 1 00 00000</t>
  </si>
  <si>
    <t>61 1 99 00000</t>
  </si>
  <si>
    <t>52 0 00 00000</t>
  </si>
  <si>
    <t>52 0 07 00000</t>
  </si>
  <si>
    <t>52 0 07 65100</t>
  </si>
  <si>
    <t>54 0 00 00000</t>
  </si>
  <si>
    <t>54 0 07 00000</t>
  </si>
  <si>
    <t>60 1 00 00000</t>
  </si>
  <si>
    <t>60 1 13 00000</t>
  </si>
  <si>
    <t>60 2 00 00000</t>
  </si>
  <si>
    <t>60 2 13 00000</t>
  </si>
  <si>
    <t>51 0 00 00000</t>
  </si>
  <si>
    <t>51 0 07 00000</t>
  </si>
  <si>
    <t>61 0 13 00000</t>
  </si>
  <si>
    <t>80 4 13 00000</t>
  </si>
  <si>
    <t>Целевой финансовый резерв для ликвидации последствий чрезвычайных ситуаций природного и техногенного характера</t>
  </si>
  <si>
    <t>99 0 00 18150</t>
  </si>
  <si>
    <t>Подпрограмма "Управление развитием отрасли физической культуры и спорта в МГО"</t>
  </si>
  <si>
    <t>80 3 10 00000</t>
  </si>
  <si>
    <t>80 3 10 90000</t>
  </si>
  <si>
    <t>80 4 20 00000</t>
  </si>
  <si>
    <t>80 4 22 00000</t>
  </si>
  <si>
    <t>80 4 22 90000</t>
  </si>
  <si>
    <t>80 4 23 00000</t>
  </si>
  <si>
    <t>80 4 23 90000</t>
  </si>
  <si>
    <t>80 4 24 00000</t>
  </si>
  <si>
    <t>80 4 24 90000</t>
  </si>
  <si>
    <t>288</t>
  </si>
  <si>
    <t>79 0 00 00000</t>
  </si>
  <si>
    <t>Привлечение детей из малообеспеченных, неблагополучных семей через предоставление компенсации части родительской платы</t>
  </si>
  <si>
    <t>79 0 07 42099</t>
  </si>
  <si>
    <t>79 0 07 S1100</t>
  </si>
  <si>
    <t>Детские дошкольные учреждения</t>
  </si>
  <si>
    <t>Субсидии бюджетным и автономным организациям на текущий ремонт зданий</t>
  </si>
  <si>
    <t>79 0 22 42000</t>
  </si>
  <si>
    <t>Субсидии бюджетным и автономным организациям на приобретение оборудования</t>
  </si>
  <si>
    <t>79 0 23 42000</t>
  </si>
  <si>
    <t>Другие субсидии бюджетным и автономным организациям на иные цели</t>
  </si>
  <si>
    <t>79 0 24 42000</t>
  </si>
  <si>
    <t>79 6 00 00000</t>
  </si>
  <si>
    <t>79 6 07 00000</t>
  </si>
  <si>
    <t>Общеобразовательные учреждения</t>
  </si>
  <si>
    <t>Учреждения дополнительного образования</t>
  </si>
  <si>
    <t>Молодежная политика</t>
  </si>
  <si>
    <t>66 0 07 00000</t>
  </si>
  <si>
    <t>66 0 07 40000</t>
  </si>
  <si>
    <t>68 0 00 00000</t>
  </si>
  <si>
    <t>68 0 07 00000</t>
  </si>
  <si>
    <t>68 0 07 40000</t>
  </si>
  <si>
    <t>Организация отдыха и оздоровления детей</t>
  </si>
  <si>
    <t>79 5 00 00000</t>
  </si>
  <si>
    <t>79 5 07 00000</t>
  </si>
  <si>
    <t>Организация временной трудовой занятости несовершеннолетних граждан МГО</t>
  </si>
  <si>
    <t>79 5 07 43105</t>
  </si>
  <si>
    <t>79 5 99 00000</t>
  </si>
  <si>
    <t>Организации, реализующие проведение мероприятий для детей и молодежи</t>
  </si>
  <si>
    <t>79 5 99 43100</t>
  </si>
  <si>
    <t>79 7 00 00000</t>
  </si>
  <si>
    <t>79 7 99 00000</t>
  </si>
  <si>
    <t>79 7 99 45200</t>
  </si>
  <si>
    <t>79 0 20 00000</t>
  </si>
  <si>
    <t>Охрана окружающей среды</t>
  </si>
  <si>
    <t>Культура и кинематография</t>
  </si>
  <si>
    <t>Реализация переданных государственных полномочий по установлению необходимости проведения капитального ремонта общего имущества в многоквартирном доме</t>
  </si>
  <si>
    <t>99 0 02 65200</t>
  </si>
  <si>
    <t>Комплектование, учет, использование и хранение архивных документов, отнесенных к государственной собственности Челябинской области</t>
  </si>
  <si>
    <t>Подпрограмма "Предоставление детям-сиротам и детям, оставшимся без попечения родителей, жилых помещений по договорам найма специализированных жилых помещений на территории Миасского городского округа"</t>
  </si>
  <si>
    <t>28 0 00 00000</t>
  </si>
  <si>
    <t>28 1 00 00000</t>
  </si>
  <si>
    <t>65 4 00 00000</t>
  </si>
  <si>
    <t>Подпрограмма "Переселение граждан из аварийного жилищного фонда в Миасском городском округе"</t>
  </si>
  <si>
    <t>Бюджетные инвестиции в объекты капитального строительства государственной (муниципальной) собственности</t>
  </si>
  <si>
    <t>65 1 13 00000</t>
  </si>
  <si>
    <t>Подпрограмма "Функционирование системы социального обслуживания и социальной поддержки отдельных категорий граждан"</t>
  </si>
  <si>
    <t>28 4 00 00000</t>
  </si>
  <si>
    <t xml:space="preserve">Реализация переданных государственных полномочий по социальному обслуживанию граждан </t>
  </si>
  <si>
    <t>Подпрограмма "Дети Южного Урала"</t>
  </si>
  <si>
    <t>Реализация полномочий Российской Федерации по выплате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</si>
  <si>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Подпрограмма "Повышение качества жизни граждан пожилого возраста и иных категорий граждан"</t>
  </si>
  <si>
    <t>28 2 00 00000</t>
  </si>
  <si>
    <t>Ежемесячная денежная выплата в соответствии с Законом Челябинской области "О мерах социальной поддержки жертв политических репрессий в Челябинской области"</t>
  </si>
  <si>
    <t>Ежемесячная денежная выплата в соответствии с Законом Челябинской области "О звании "Ветеран труда Челябинской области"</t>
  </si>
  <si>
    <t>Компенсация расходов на оплату жилых помещений и коммунальных услуг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</si>
  <si>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Компенсационные выплаты за пользование услугами связи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</si>
  <si>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Компенсация расходов на уплату взноса на капитальный ремонт общего имущества в многоквартирном доме в соответствии с Законом Челябинской области "О дополнительных мерах социальной поддержки отдельных категорий граждан в Челябинской области"</t>
  </si>
  <si>
    <t>Предоставление гражданам субсидий на оплату жилого помещения и коммунальных услуг</t>
  </si>
  <si>
    <t>Реализация полномочий Российской Федерации по предоставлению отдельных мер социальной поддержки граждан, подвергшихся воздействию радиации</t>
  </si>
  <si>
    <t>Реализация полномочий Российской Федерации по осуществлению ежегодной денежной выплаты лицам, награжденным нагрудным знаком "Почетный донор России"</t>
  </si>
  <si>
    <t>Реализация полномочий Российской Федерации на оплату жилищно-коммунальных услуг отдельным категориям граждан</t>
  </si>
  <si>
    <t>Реализация полномочий Российской Федерации по выплате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№40-ФЗ "Об обязательном страховании гражданской ответственности владельцев транспортных средств"</t>
  </si>
  <si>
    <t>Осуществление мер социальной поддержки граждан, работающих и проживающих в сельских населенных пунктах и рабочих поселках Челябинской области</t>
  </si>
  <si>
    <t>Возмещение стоимости услуг по погребению и выплата социального пособия на погребение в соответствии с Законом Челябинской области "О возмещении стоимости услуг по погребению и выплате социального пособия на погребение"</t>
  </si>
  <si>
    <t>Адресная субсидия гражданам в связи с ростом платы за коммунальные услуги</t>
  </si>
  <si>
    <t>Социальная поддержка детей-сирот и детей, оставшихся без попечения родителей, находящихся в муниципальных организациях для детей-сирот и детей, оставшихся без попечения родителей</t>
  </si>
  <si>
    <t>Пособие на ребенка в соответствии с Законом Челябинской области "О пособии на ребенка"</t>
  </si>
  <si>
    <t>Выплата областного единовременного пособия при рождении ребенка в соответствии с Законом Челябинской области "Об областном единовременном пособии при рождении ребенка"</t>
  </si>
  <si>
    <t>Содержание ребенка в семье опекуна и приемной семье, а также вознаграждение, причитающееся приемному родителю,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</si>
  <si>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Ежемесячная денежная выплата на оплату жилья и коммунальных услуг многодетной семье в соответствии с Законом Челябинской области "О статусе и дополнительных мерах социальной поддержки многодетной семьи в Челябинской области"</t>
  </si>
  <si>
    <t>Организация и осуществление деятельности по опеке и попечительству</t>
  </si>
  <si>
    <t>Расходы на осуществление органами местного самоуправления переданных государственных полномочий по предоставлению гражданам субсидий</t>
  </si>
  <si>
    <t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</t>
  </si>
  <si>
    <t>Организация работы органов управления социальной защиты населения муниципальных образований</t>
  </si>
  <si>
    <t>28 4 01 14600</t>
  </si>
  <si>
    <t>04 0 00 00000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</si>
  <si>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</si>
  <si>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 для обучающихся с ограниченными возможностями здоровья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</si>
  <si>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и обеспечение дополнительного образования детей в муниципальных общеобразовательных организациях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</si>
  <si>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</si>
  <si>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Компенсация затрат родителей (законных представителей) детей-инвалидов в части организации обучения по основным общеобразовательным программам на дому</t>
  </si>
  <si>
    <t>Компенсация части платы, взимаемой с родителей (законных представителей) за присмотр и уход за детьми в образовательных организациях, реализующих образовательную программу дошкольного образования, расположенных на территории Челябинской области</t>
  </si>
  <si>
    <t>Подпрограмма "Дети Южного Урала"</t>
  </si>
  <si>
    <t>Приобретение зданий и помещений для реализации образовательных программ дошкольного образования, расположенных на территории Челябинской области</t>
  </si>
  <si>
    <t>64 1 00 S2200</t>
  </si>
  <si>
    <t>Субсидия в виде имущественного взноса автономной некоммерческой организации "Агентство инвестиционного развития МГО"</t>
  </si>
  <si>
    <t>69 5 20 44100</t>
  </si>
  <si>
    <t>69 5 24 44100</t>
  </si>
  <si>
    <t>69 5 07 00000</t>
  </si>
  <si>
    <t>69 5 07 44000</t>
  </si>
  <si>
    <t>69 6 07 00000</t>
  </si>
  <si>
    <t>69 7 07 00000</t>
  </si>
  <si>
    <t>69 7 07 44000</t>
  </si>
  <si>
    <t>69 7 07 44200</t>
  </si>
  <si>
    <t xml:space="preserve">Субсидии бюджетным и автономным учреждениям на текущий ремонт здания </t>
  </si>
  <si>
    <t>69 7 22 00000</t>
  </si>
  <si>
    <t>69 7 22 42300</t>
  </si>
  <si>
    <t>69 7 24 00000</t>
  </si>
  <si>
    <t>69 7 24 42300</t>
  </si>
  <si>
    <t>81 3 07 00000</t>
  </si>
  <si>
    <t>81 3 07 80000</t>
  </si>
  <si>
    <t>82 0 24 73400</t>
  </si>
  <si>
    <t>Государственная программа Челябинской области "Развитие физической культуры и спорта в Челябинской области" на 2015 - 2019 годы</t>
  </si>
  <si>
    <t>20 0 00 00000</t>
  </si>
  <si>
    <t>Подпрограмма "Развитие физической культуры, массового спорта и спорта высших достижений"</t>
  </si>
  <si>
    <t>20 1 00 00000</t>
  </si>
  <si>
    <t>20 1 01 00000</t>
  </si>
  <si>
    <t>Организация и проведение мероприятий в сфере физической культуры и спорта</t>
  </si>
  <si>
    <t>20 1 01 71000</t>
  </si>
  <si>
    <t xml:space="preserve">Субсидии местным бюджетам для софинансирования расходных обязательств, возникающих при выполнении полномочий органов местного самоуправления по вопросам местного значения </t>
  </si>
  <si>
    <t>69 7 22 44000</t>
  </si>
  <si>
    <t>69 7 23 00000</t>
  </si>
  <si>
    <t>69 7 23 42300</t>
  </si>
  <si>
    <t>69 7 23 44000</t>
  </si>
  <si>
    <t>28 2 02 R4620</t>
  </si>
  <si>
    <t>88 0 00 00000</t>
  </si>
  <si>
    <t>88 0 07 00000</t>
  </si>
  <si>
    <t>88 0 07 85050</t>
  </si>
  <si>
    <t>88 0 07 85053</t>
  </si>
  <si>
    <t>79 0 20 42000</t>
  </si>
  <si>
    <t>80 4 13 S1000</t>
  </si>
  <si>
    <t>Государственная программа Челябинской области "Обеспечение доступным и комфортным жильем граждан Российской Федерации" в Челябинской области на 2014-2020 годы</t>
  </si>
  <si>
    <t>87 0 20 00000</t>
  </si>
  <si>
    <t>87 0 22 00000</t>
  </si>
  <si>
    <t>14 0 00 00000</t>
  </si>
  <si>
    <t>Строительство газопроводов и газовых сетей</t>
  </si>
  <si>
    <t>14 7 00 00000</t>
  </si>
  <si>
    <t>Подпрограмма "Благоустройство населенных пунктов Челябинской области"</t>
  </si>
  <si>
    <t>14 7 01 00000</t>
  </si>
  <si>
    <t>14 7 01 R5550</t>
  </si>
  <si>
    <t>04 0 01 00000</t>
  </si>
  <si>
    <t>04 0 01 01100</t>
  </si>
  <si>
    <t>Создание дополнительных мест для детей дошкольного возраста в расположенных на территории Челябинской области  муниципальных образовательных организациях, реализующих образовательную программу дошкольного образования</t>
  </si>
  <si>
    <t>Обеспечение питанием детей из малообеспеченных семей и детей с нарушением здоровья, обучающихся в муниципальных общеобразовательных организациях</t>
  </si>
  <si>
    <t>Реализация приоритетного проекта "Формирование комфортной городской среды"</t>
  </si>
  <si>
    <t>99 0 99 00000</t>
  </si>
  <si>
    <t xml:space="preserve">Подпрограмма "Обеспечение проживающих в Миасском городском округе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 г. №378, жилыми помещениями, на основании судебных решений" </t>
  </si>
  <si>
    <t>Организация отдыха детей в каникулярное время</t>
  </si>
  <si>
    <t>Приобретение транспортных средств для организации перевозки обучающихся</t>
  </si>
  <si>
    <t>Единовременная выплата молодым специалистам, окончившим государственные медицинские образовательные учреждения высшего профессионального образования, впервые поступившим на работу по полученной специальности в течение одного года после окончания образовательного учреждения в государственные учреждения здравоохранения Миасского городского округа</t>
  </si>
  <si>
    <t>Компенсация расходов на медицинское обслуживание муниципальным служащим, вышедшим на пенсию, включая членов их семей</t>
  </si>
  <si>
    <t>81 1 07 85054</t>
  </si>
  <si>
    <t>80 3 20 00000</t>
  </si>
  <si>
    <t>80 3 23 00000</t>
  </si>
  <si>
    <t>80 3 23 90000</t>
  </si>
  <si>
    <t>Иные межбюджетные трансферты</t>
  </si>
  <si>
    <t>38 1 03 00000</t>
  </si>
  <si>
    <t>Реализация мероприятий в сфере культуры и кинематографии</t>
  </si>
  <si>
    <t>38 1 03 61400</t>
  </si>
  <si>
    <t>69 7 24 44000</t>
  </si>
  <si>
    <t xml:space="preserve">Реализация муниципальных программ развития малого и среднего предпринимательства </t>
  </si>
  <si>
    <t>Субсидии на возмещение части затрат на инженерное обеспечение территорий садоводческих некоммерческих объединений граждан, расположенных на территории Миасского городского округа</t>
  </si>
  <si>
    <t>99 0 0074100</t>
  </si>
  <si>
    <t>60 2 07 00000</t>
  </si>
  <si>
    <t>58 0 00 00000</t>
  </si>
  <si>
    <t>Муниципальная программа "Капитальное строительство на территории Миасского городского округа на 2014-2020 годы"</t>
  </si>
  <si>
    <t>Муниципальная программа "Формирование и использование муниципального жилищного фонда МГО на 2017-2020 годы"</t>
  </si>
  <si>
    <t>Муниципальная программа "Формирование и использование муниципального жилищного фонда  МГО на 2017-2020 годы"</t>
  </si>
  <si>
    <t>Мероприятия в рамках государственной программы "Развитие физической культуры и спорта в Челябинской области на 2015-2020 годы</t>
  </si>
  <si>
    <t>57 3 07 10000</t>
  </si>
  <si>
    <t>78 0 00 00000</t>
  </si>
  <si>
    <t>Содержание, приобретение имущества, оценка недвижимости, признание прав и регулирование отношений по муниципальной собственности</t>
  </si>
  <si>
    <t>80 3 24 00000</t>
  </si>
  <si>
    <t>80 3 24 90000</t>
  </si>
  <si>
    <t>Финансовая поддержка организаций спортивной подготовки по базовым видам спорта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</si>
  <si>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</t>
  </si>
  <si>
    <t>04 0 01 02220</t>
  </si>
  <si>
    <t>Создание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образования, условий для получения детьми дошкольного возраста с ограниченными возможностями здоровья качественного образования и коррекции развития (софинансирование)</t>
  </si>
  <si>
    <t>79 0 07 S2220</t>
  </si>
  <si>
    <t>Проведение мероприятий по созданию в дошкольных образовательных, общеобразовательных организациях, организациях дополнительного образования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</si>
  <si>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Организация и проведение мероприятий с детьми и молодежью</t>
  </si>
  <si>
    <t>79 5 07 43100</t>
  </si>
  <si>
    <t>Оборудование пунктов проведения экзаменов государственной итоговой аттестации по образовательным программам среднего общего образования</t>
  </si>
  <si>
    <t>Муниципальная программа "Капитальное строительство на территории Миасского городского округа на 2014-2021 годы"</t>
  </si>
  <si>
    <t xml:space="preserve">Проведение работ по описанию местоположения границ населенных пунктов Челябинской области </t>
  </si>
  <si>
    <t>89 0 14 00000</t>
  </si>
  <si>
    <t>89 0 14 73122</t>
  </si>
  <si>
    <t>Муниципальная программа "Социальная защита населения Миасского городского округа на 2017-2021 годы"</t>
  </si>
  <si>
    <t>Другие вопросы в области культуры, кинематографии</t>
  </si>
  <si>
    <t xml:space="preserve">Государственная программа Челябинской области "Развитие социальной защиты населения в Челябинской области" </t>
  </si>
  <si>
    <t>90 0 00 00000</t>
  </si>
  <si>
    <t>90 0 14 00000</t>
  </si>
  <si>
    <t>90 0 14 80000</t>
  </si>
  <si>
    <t>81 4 00 22010</t>
  </si>
  <si>
    <t>81 4 00 22020</t>
  </si>
  <si>
    <t>81 4 00 23000</t>
  </si>
  <si>
    <t>80 1 00 20401</t>
  </si>
  <si>
    <t>80 1 00 22010</t>
  </si>
  <si>
    <t>80 1 00 22020</t>
  </si>
  <si>
    <t>80 1 00 23000</t>
  </si>
  <si>
    <t>Оснащение объектов спортивной инфраструктуры спортивно-технологическим оборудованием</t>
  </si>
  <si>
    <t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</t>
  </si>
  <si>
    <t>69 8 00 20401</t>
  </si>
  <si>
    <t>Государственная программа Челябинской области "Развитие социальной защиты населения в Челябинской области"</t>
  </si>
  <si>
    <t>78 0 20 00000</t>
  </si>
  <si>
    <t>79 7 00 20401</t>
  </si>
  <si>
    <t>(тыс.рублей)</t>
  </si>
  <si>
    <t>Субсидии в виде имущественного взноса автономной некоммерческой организации "Центр развития туризма"</t>
  </si>
  <si>
    <t>Подпрограмма "Повышение эффективности реализации молодежной политики в Миасском городском округе"</t>
  </si>
  <si>
    <t>Государственная программа Челябинской области "Поддержка и развитие дошкольного образования в Челябинской области"</t>
  </si>
  <si>
    <t>Государственная программа Челябинской области "Развитие образования в Челябинской области"</t>
  </si>
  <si>
    <t xml:space="preserve">Государственная программа Челябинской области "Поддержка и развитие дошкольного образования в Челябинской области" </t>
  </si>
  <si>
    <t>Создание дополнительных мест для детей дошкольного возраста в расположенных на территории Челябинской области муниципальных образовательных организациях, реализующих образовательную программу дошкольного образования в рамках государственной программы "Поддержка и развитие дошкольного образования в Челябинской области" (софинансирование)</t>
  </si>
  <si>
    <t>Управление образования Администрации Миасского городского округа</t>
  </si>
  <si>
    <t>Управление по физической культуре и спорту Администрации Миасского городского округа</t>
  </si>
  <si>
    <t xml:space="preserve"> Управление культуры Администрации Миасского городского округа</t>
  </si>
  <si>
    <t>Реализация муниципальных функций связанных с общегосударственным управлением</t>
  </si>
  <si>
    <t>79 7 00 23000</t>
  </si>
  <si>
    <t>69 6 20 00000</t>
  </si>
  <si>
    <t>69 6 24 44000</t>
  </si>
  <si>
    <t>Расходы в области культуры</t>
  </si>
  <si>
    <t>Непрограммное направление расходов</t>
  </si>
  <si>
    <t>Подпрограмма  "Обеспечение проживающих в МГО и нуждающихся в жилых помещениях малоимущих граждан, которые страдают хроническими заболеваниями, перечень которых утвержден постановлением Правительства РФ от 16.06.2006г. № 378, жилыми помещениями, на основании судебных решений"</t>
  </si>
  <si>
    <t>Непрограммные направление расходов</t>
  </si>
  <si>
    <t>Компенсация отдельным категориям граждан оплаты взноса на капитальный ремонт общего имущества в многоквартирном доме</t>
  </si>
  <si>
    <t xml:space="preserve">Реализация переданных государственных полномочий в области охраны труда </t>
  </si>
  <si>
    <t>99 0 00 51200</t>
  </si>
  <si>
    <t>Организация работы комиссий по делам несовершеннолетних и защите их прав</t>
  </si>
  <si>
    <t>Создание административных комиссий и определение перечня должностных лиц, уполномоченных составлять протоколы об административных правонарушениях, а также осуществление органами местного самоуправления муниципальных районов полномочий органов государственной власти Челябинской области по расчету и предоставлению субвенций бюджетам городских и сельских поселений на осуществление государственного полномочия по определению перечня должностных лиц, уполномоченных составлять протоколы об административных правонарушениях, предусмотренных Законом Челябинской области "Об административных комиссиях и о наделении органов местного самоуправления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правонарушениях"</t>
  </si>
  <si>
    <t>99 0 00 99090</t>
  </si>
  <si>
    <t>87 0 00 12010</t>
  </si>
  <si>
    <t>65 4 00 28130</t>
  </si>
  <si>
    <t>65 4 00 R0820</t>
  </si>
  <si>
    <t>99 0 00 99120</t>
  </si>
  <si>
    <t>Проведение работ по описанию местоположения границ населенных пунктов Челябинской области  (софинансирование)</t>
  </si>
  <si>
    <t>84 0 00 03060</t>
  </si>
  <si>
    <t>Реализация программ формирования современной городской среды</t>
  </si>
  <si>
    <t>84 0 00 23000</t>
  </si>
  <si>
    <t>28 4 00 28000</t>
  </si>
  <si>
    <t>28 1 00 53800</t>
  </si>
  <si>
    <t>28 2 00 28300</t>
  </si>
  <si>
    <t>28 2 00 28310</t>
  </si>
  <si>
    <t>28 2 00 28320</t>
  </si>
  <si>
    <t>28 2 00 28330</t>
  </si>
  <si>
    <t>28 2 00 28340</t>
  </si>
  <si>
    <t>28 2 00 28350</t>
  </si>
  <si>
    <t>28 2 00 28370</t>
  </si>
  <si>
    <t>28 2 00 28380</t>
  </si>
  <si>
    <t>28 2 00 28390</t>
  </si>
  <si>
    <t>28 2 00 28400</t>
  </si>
  <si>
    <t>28 2 00 28410</t>
  </si>
  <si>
    <t>28 2 00 51370</t>
  </si>
  <si>
    <t>28 2 00 52200</t>
  </si>
  <si>
    <t>28 2 00 52500</t>
  </si>
  <si>
    <t>28 2 00 52800</t>
  </si>
  <si>
    <t>28 2 00 R4620</t>
  </si>
  <si>
    <t>28 1 00 28100</t>
  </si>
  <si>
    <t>28 1 00 28140</t>
  </si>
  <si>
    <t>28 1 00 28190</t>
  </si>
  <si>
    <t>28 1 00 28220</t>
  </si>
  <si>
    <t>28 1 00 28110</t>
  </si>
  <si>
    <t>28 2 01 28370</t>
  </si>
  <si>
    <t>28 2 01 00000</t>
  </si>
  <si>
    <t xml:space="preserve">Расходы на осуществление Управлением социальной защиты населения Администрации Миасского городского округа переданных государственных полномочий по содержанию отдела жилищных субсидий  </t>
  </si>
  <si>
    <t>28 4 00 28080</t>
  </si>
  <si>
    <t>28 1 Р1 00000</t>
  </si>
  <si>
    <t>28 1 Р1 28180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</si>
  <si>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(софинансирование)</t>
  </si>
  <si>
    <t>69 7 А1 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</si>
  <si>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 в соответствии с Законом Челябинской области "О мерах социальной поддержки детей-сирот и детей, оставшихся без попечения родителей, вознаграждении, причитающемся приемному родителю, и социальных гарантиях приемной семье"</t>
  </si>
  <si>
    <t>78 0 07 00000</t>
  </si>
  <si>
    <t>79 5 Е8 S1010</t>
  </si>
  <si>
    <t>Центр психолого-педагогической, медицинской и социальной помощи</t>
  </si>
  <si>
    <t>Привлечение детей из малообеспеченных, неблагополучных семей, а также семей, оказавшихся в трудной жизненной ситуации, в расположенные на территории Миасского городского округа муниципальные дошкольные образовательные организации, через предоставление компенсации части родительской платы в рамках государственной программы "Поддержка и развитие дошкольного образования в Челябинской области"</t>
  </si>
  <si>
    <t>Ежемесячная денежная выплата в соответствии с Законом Челябинской области "О мерах социальной поддержки ветеранов в Челябинской области" (ветераны труда и труженики тыла)</t>
  </si>
  <si>
    <t>Подпрограмма "Организация  и осуществление деятельности в области культуры"</t>
  </si>
  <si>
    <t>69 1 20 00000</t>
  </si>
  <si>
    <t>69 1 20 44000</t>
  </si>
  <si>
    <t>69 1 24 44000</t>
  </si>
  <si>
    <t>69 8 00 23000</t>
  </si>
  <si>
    <t>60 3 00 14080</t>
  </si>
  <si>
    <t>Предоставление молодым семьям – участникам подпрограммы дополнительных социальных выплат при рождении (усыновлении) одного ребенка</t>
  </si>
  <si>
    <t>81 1 99 85090</t>
  </si>
  <si>
    <t>Центры помощи детям, оставшимся без попечения родителей</t>
  </si>
  <si>
    <t>Музеи и постоянные выставки</t>
  </si>
  <si>
    <t>69 6 24 44100</t>
  </si>
  <si>
    <t>Подпрограмма  "Оказание молодым семьям государственной поддержки для улучшения жилищных условий"</t>
  </si>
  <si>
    <t>79 7 00 22020</t>
  </si>
  <si>
    <t>Муниципальная программа "Формирование современной городской среды  на территории Миасского городского округа на 2018-2024 годы"</t>
  </si>
  <si>
    <t>Обеспечение проведения выборов и референдумов</t>
  </si>
  <si>
    <t>81 1 99 85091</t>
  </si>
  <si>
    <t>Расходы на содержание и обеспечение деятельности организаций для детей - сирот и детей, оставшихся без попечения родителей за счет средств местного бюджета</t>
  </si>
  <si>
    <t>69 7 24 44100</t>
  </si>
  <si>
    <t>Образовательные организации для обучающихся с ограниченными возможностями здоровья</t>
  </si>
  <si>
    <t>Муниципальная программа "Обеспечение деятельности Администрации МГО "</t>
  </si>
  <si>
    <t>Муниципальная программа "Улучшение условий  и охраны труда  в Миасском городском округе "</t>
  </si>
  <si>
    <t>Муниципальная программа "Профилактика  преступлений  и иных правонарушений на территории МГО "</t>
  </si>
  <si>
    <t>Муниципальная программа "Управление муниципальными финансами и муниципальным долгом в Миасском городском округе"</t>
  </si>
  <si>
    <t>Муниципальная программа "Повышение эффективности использования муниципального имущества в Миасском городском округе "</t>
  </si>
  <si>
    <t>Подпрограмма "Организация и проведение работ по управлению, владению, пользованию и распоряжению муниципальным имуществом на территории Миасского городского округа"</t>
  </si>
  <si>
    <t>Подпрограмма "Создание и управление организациями, учредителем которых выступает МО "МГО""</t>
  </si>
  <si>
    <t>Муниципальная программа "Профилактика терроризма в МГО "</t>
  </si>
  <si>
    <t>Муниципальная программа "Обеспечение деятельности муниципального бюджетного учреждения "Миасский окружной архив "</t>
  </si>
  <si>
    <t>Муниципальная программа "Обеспечение безопасности жизнедеятельности населения Миасского городского округа "</t>
  </si>
  <si>
    <t>Подпрограмма "Организация мероприятий в области гражданской обороны, чрезвычайных ситуаций и содержание МКУ "Управление ГОЧС""</t>
  </si>
  <si>
    <t>Подпрограмма "Создание комплексной системы экстренного оповещения населения Миасского городского округа"</t>
  </si>
  <si>
    <t>Муниципальная программа "Повышение безопасности дорожного движения на территории Миасского городского округа"</t>
  </si>
  <si>
    <t>Муниципальная программа "Поддержка и развитие малого и среднего предпринимательства в монопрофильном муниципальном образовании Миасский городской округ"</t>
  </si>
  <si>
    <t>46 0 00 00000</t>
  </si>
  <si>
    <t>Муниципальная программа «Формирование благоприятного инвестиционного климата»</t>
  </si>
  <si>
    <t>47 0 14 00000</t>
  </si>
  <si>
    <t>47 0 14 73121</t>
  </si>
  <si>
    <t>Муниципальная программа "Формирование благоприятного инвестиционного климата"</t>
  </si>
  <si>
    <t>Подпрограмма "Развитие туризма в Миасском городском округе"</t>
  </si>
  <si>
    <t>47 1 07 00000</t>
  </si>
  <si>
    <t>Муниципальная программа "Капитальное строительство на территории Миасского городского округа "</t>
  </si>
  <si>
    <t>Подпрограмма "Организация и осуществление деятельности МКУ "Комитет по строительству""</t>
  </si>
  <si>
    <t>Муниципальная программа "Капитальное строительство на территории Миасского городского округа"</t>
  </si>
  <si>
    <t>Муниципальная программа "Охрана окружающей среды на территории МГО"</t>
  </si>
  <si>
    <t>Муниципальная программа "Повышение эффективности использования муниципального имущества в Миасском городском округе"</t>
  </si>
  <si>
    <t>Муниципальная программа «Организация и проведение работ по управлению, владению, пользованию и распоряжению земельными участками на территории Миасского городского округа»</t>
  </si>
  <si>
    <t>62 0 00 00000</t>
  </si>
  <si>
    <t>62 0 07 00000</t>
  </si>
  <si>
    <t>64 2 00 22030</t>
  </si>
  <si>
    <t>Муниципальная программа "Организация функционирования объектов коммунальной инфраструктуры Миасского городского округа"</t>
  </si>
  <si>
    <t>Муниципальная программа "Обеспечение доступным и комфортным жильем граждан РФ на территории Миасского городского округа"</t>
  </si>
  <si>
    <t>Муниципальная программа "Организация ритуальных услуг и содержание мест захоронений на территории Миасского городского округа"</t>
  </si>
  <si>
    <t>Муниципальная программа "Благоустройство на территории Миасского городского округа"</t>
  </si>
  <si>
    <t>Муниципальная программа "Формирование и использование муниципального жилищного фонда МГО "</t>
  </si>
  <si>
    <t>Муниципальная программа "Формирование и использование муниципального жилищного фонда МГО"</t>
  </si>
  <si>
    <t>Муниципальная  программа "Профилактика и противодействие проявлениям экстремизма в Миасском городском округе"</t>
  </si>
  <si>
    <t>Муниципальная  программа "Противодействие злоупотреблению наркотическими средствами и их незаконному обороту в Миасском городском округе"</t>
  </si>
  <si>
    <t>Муниципальная программа "Предоставление дополнительных мер социальной поддержки в сфере здравоохранения Миасского городского округа"</t>
  </si>
  <si>
    <t>Муниципальная программа "Социальная защита населения Миасского городского округа"</t>
  </si>
  <si>
    <t>Муниципальная программа "Развитие физической культуры и спорта в Миасском городском округе"</t>
  </si>
  <si>
    <t>Муниципальная  программа "Развитие системы образования в Миасском городском округе"</t>
  </si>
  <si>
    <t>Муниципальная программа "Осуществление дополнительных мер социальной поддержки населения Миасского городского округа в части проезда в городском и пригородном транспорте общего пользования"</t>
  </si>
  <si>
    <t>Подпрограмма "Организация исполнения муниципальной программы "Социальная защита населения Миасского городского округа""</t>
  </si>
  <si>
    <t>Подпрограмма "Сопровождение функционирования и обеспечение безопасности организаций, подведомственных Управлению образования Администрации МГО"</t>
  </si>
  <si>
    <t>Муниципальная программа "Содействие созданию в Миасском городском округе (исходя из прогнозируемой потребности) новых мест в общеобразовательных организациях"</t>
  </si>
  <si>
    <t>Муниципальная программа "Развитие культуры в Миасском городском округе"</t>
  </si>
  <si>
    <t>Подпрограмма "Организация исполнения муниципальной программы "Социальная защита населения Миасского городского округа"</t>
  </si>
  <si>
    <t>Муниципальная программа "Обеспечение деятельности муниципального бюджетного учреждения "Миасский окружной архив"</t>
  </si>
  <si>
    <t>49 0 00 23000</t>
  </si>
  <si>
    <t>86 0 07 00000</t>
  </si>
  <si>
    <t>Муниципальная программа "Развитие общественного транспорта в Миасском городском округе"</t>
  </si>
  <si>
    <t>55 0 55 00000</t>
  </si>
  <si>
    <t>55 0 55 73130</t>
  </si>
  <si>
    <t>55 0 55 73170</t>
  </si>
  <si>
    <t>59 0 00 00000</t>
  </si>
  <si>
    <t>59 0 07 00000</t>
  </si>
  <si>
    <t>76 0 00 00000</t>
  </si>
  <si>
    <t>76 0 07 00000</t>
  </si>
  <si>
    <t>77 0 00 00000</t>
  </si>
  <si>
    <t>77 0 07 00000</t>
  </si>
  <si>
    <t>Муниципальная программа "Организация эксплуатации и текущего ремонта гидротехнических сооружений Миасского городского округа"</t>
  </si>
  <si>
    <t>Муниципальная программа "Организация содержания и текущего ремонта объектов газоснабжения Миасского городского округа"</t>
  </si>
  <si>
    <t>73 0 00 00000</t>
  </si>
  <si>
    <t>73 0 07 00000</t>
  </si>
  <si>
    <t>Муниципальная программа "Зеленый город"</t>
  </si>
  <si>
    <t>Муниципальная программа "Чистый город"</t>
  </si>
  <si>
    <t>Муниципальная программа "Светлый город"</t>
  </si>
  <si>
    <t>75 0 00 00000</t>
  </si>
  <si>
    <t>75 0 07 00000</t>
  </si>
  <si>
    <t>74 0 00 00000</t>
  </si>
  <si>
    <t>74 0 07 00000</t>
  </si>
  <si>
    <t>73 0 10 00000</t>
  </si>
  <si>
    <t>63 0 G1 00000</t>
  </si>
  <si>
    <t>55 0 07 00000</t>
  </si>
  <si>
    <t>59 0 13 00000</t>
  </si>
  <si>
    <t>62 0 07 99320</t>
  </si>
  <si>
    <t>92 0 00 00000</t>
  </si>
  <si>
    <t>92 0 00 23000</t>
  </si>
  <si>
    <t>Муниципальная программа "Развитие информационного общества в Миасском городском округе"</t>
  </si>
  <si>
    <t>47 0 00 23000</t>
  </si>
  <si>
    <t>74 0 10 00000</t>
  </si>
  <si>
    <t>73 0 23 00000</t>
  </si>
  <si>
    <t>78 0 13 00000</t>
  </si>
  <si>
    <t>65 1 07 00000</t>
  </si>
  <si>
    <t>91 0 00 00000</t>
  </si>
  <si>
    <t>99 0 00 59300</t>
  </si>
  <si>
    <t>58 0 F2 00000</t>
  </si>
  <si>
    <t>58 0 F2 55550</t>
  </si>
  <si>
    <t>58 0 F2 L5550</t>
  </si>
  <si>
    <t>Реализация программ формирования современной городской среды (софинансирование)</t>
  </si>
  <si>
    <t>67 0 00 00000</t>
  </si>
  <si>
    <t>Муниципальная программа "Сохранение, использование и популяризация историко-культурного наследия и объектов культурного наследия (памятников истории и культуры), находящихся в собственности Миасского городского округа"</t>
  </si>
  <si>
    <t>67 0 07 00000</t>
  </si>
  <si>
    <t>67 0 07 44000</t>
  </si>
  <si>
    <t>67 0 20 00000</t>
  </si>
  <si>
    <t>67 0 22 00000</t>
  </si>
  <si>
    <t>67 0 22 44100</t>
  </si>
  <si>
    <t>60 2 13 14050</t>
  </si>
  <si>
    <t>69 7 А1 5519M</t>
  </si>
  <si>
    <t>Укрепление материально-технической базы и оснащение оборудованием детских музыкальных, художественых, хореографических школ и школ искусств в рамках Государственной программы  Челябинской области "Развитие культуры и туризма в Челябинской области"</t>
  </si>
  <si>
    <t xml:space="preserve">Укрепление материально-технической базы и оснащение оборудованием детских музыкальных, художественных, хореографических школ и школ искусств в рамках Государственной программы  Челябинской области "Развитие культуры и туризма в Челябинской области" </t>
  </si>
  <si>
    <t>69 7 A1 00000</t>
  </si>
  <si>
    <t>58 0 07 00000</t>
  </si>
  <si>
    <t>81 3 07 08080</t>
  </si>
  <si>
    <t>79 4 00 00000</t>
  </si>
  <si>
    <t>79 4 07 00000</t>
  </si>
  <si>
    <t>79 4 07 42000</t>
  </si>
  <si>
    <t>79 4 07 L0275</t>
  </si>
  <si>
    <t xml:space="preserve">79 4 10 00000 </t>
  </si>
  <si>
    <t>79 4 10 04010</t>
  </si>
  <si>
    <t>79 4 10 42000</t>
  </si>
  <si>
    <t>79 4 20 00000</t>
  </si>
  <si>
    <t>79 4 24 42000</t>
  </si>
  <si>
    <t>79 4 99 00000</t>
  </si>
  <si>
    <t>79 4 99 04010</t>
  </si>
  <si>
    <t>79 4 99 42000</t>
  </si>
  <si>
    <t>79 4 10 00000</t>
  </si>
  <si>
    <t>79 4 10 03120</t>
  </si>
  <si>
    <t>79 4 10 42100</t>
  </si>
  <si>
    <t>79 4 10 42300</t>
  </si>
  <si>
    <t>79 4 07 42100</t>
  </si>
  <si>
    <t>79 4 07 42300</t>
  </si>
  <si>
    <t>79 7 07 45200</t>
  </si>
  <si>
    <t>79 6 20 00000</t>
  </si>
  <si>
    <t xml:space="preserve">Проведение капитального ремонта зданий и сооружений муниципальных организаций дошкольного образования </t>
  </si>
  <si>
    <t>Субсидии бюджетным и автономным учреждениям на капитальный ремонт зданий и сооружений</t>
  </si>
  <si>
    <t>79 6 21 S4080</t>
  </si>
  <si>
    <t>Муниципальная программа «Социальная защита населения Миасского городского округа»</t>
  </si>
  <si>
    <t>Подпрограмма « Доступная среда»</t>
  </si>
  <si>
    <t>79 6 07 S4080</t>
  </si>
  <si>
    <t>78 0 07 S1010</t>
  </si>
  <si>
    <t xml:space="preserve">Проведение капитального ремонта зданий муниципальных общеобразовательных организаций </t>
  </si>
  <si>
    <t>78 0 21 S1010</t>
  </si>
  <si>
    <t>78 0 21 00000</t>
  </si>
  <si>
    <t>Подпрограмма «Обеспечение реализации развития дошкольного, общего и дополнительного образования в Миасском городском округе»</t>
  </si>
  <si>
    <t>Обеспечение питанием детей из малообеспеченных семей и детей с нарушениями здоровья, обучающихся в муниципальных общеобразовательных организациях</t>
  </si>
  <si>
    <t>79 4 07 42155</t>
  </si>
  <si>
    <t>79 4 07 S3030</t>
  </si>
  <si>
    <t>79 4 07 S3300</t>
  </si>
  <si>
    <t>79 4 99 03090</t>
  </si>
  <si>
    <t>79 4 99 03120</t>
  </si>
  <si>
    <t>79 4 99 42100</t>
  </si>
  <si>
    <t>79 4 99 43300</t>
  </si>
  <si>
    <t>79 4 Е1 00000</t>
  </si>
  <si>
    <t>79 4 Е1 S3050</t>
  </si>
  <si>
    <t>79 4 24 42100</t>
  </si>
  <si>
    <t>79 4 99 03070</t>
  </si>
  <si>
    <t xml:space="preserve">Проведение ремонтных работ по замене оконных блоков в муниципальных общеобразовательных организациях </t>
  </si>
  <si>
    <t>79 6 07 S3330</t>
  </si>
  <si>
    <t>79 6 22 S3330</t>
  </si>
  <si>
    <t>79 6 21 00000</t>
  </si>
  <si>
    <t>79 6 22 00000</t>
  </si>
  <si>
    <t>79 4 Е2 00000</t>
  </si>
  <si>
    <t>79 4 Е2 54910</t>
  </si>
  <si>
    <t xml:space="preserve">Проведение капитального ремонта зданий и сооружений муниципальных организаций дополнительного образования детей </t>
  </si>
  <si>
    <t>79 6 21 S3320</t>
  </si>
  <si>
    <t>79 4 99 48900</t>
  </si>
  <si>
    <t>79 4 07 40044</t>
  </si>
  <si>
    <t>79 4 07 S3010</t>
  </si>
  <si>
    <t>79 7 00 22010</t>
  </si>
  <si>
    <t>79 7 07 00000</t>
  </si>
  <si>
    <t>Обеспечение деятельности МКУ МГО «Централизованная бухгалтерия»</t>
  </si>
  <si>
    <t>79 4 07 S3040</t>
  </si>
  <si>
    <t>Условно утверждаемые расходы</t>
  </si>
  <si>
    <t>Подпрограмма «Развитие физической культуры и спорта населения в возрасте 3-79 лет, с целью создания условий для подготовки  сборных муниципальных команд, спортивного резерва для спортивных сборных команд Челябинской области, России;  обеспечение условий для развития физической культуры и спорта на территории Миасского городского округа»</t>
  </si>
  <si>
    <t>80 3 07 00000</t>
  </si>
  <si>
    <t>80 3 07 90000</t>
  </si>
  <si>
    <t>80 3 99 00000</t>
  </si>
  <si>
    <t>80 3 99 90000</t>
  </si>
  <si>
    <t>80 4 07 00000</t>
  </si>
  <si>
    <t>80 4 07 90000</t>
  </si>
  <si>
    <t>Организация и проведение мероприятий в сфере физической культуры и спорта в рамках Государственной программы Челябинской области "Развитие физической культуры и спорта в Челябинской области"</t>
  </si>
  <si>
    <t>80 3 07 20040</t>
  </si>
  <si>
    <t>Оплата услуг специалистов по организации физкультурно-оздоровительной и спортивно-массовой работы с населением от 6 до 18 лет</t>
  </si>
  <si>
    <t>80 3 07 20045</t>
  </si>
  <si>
    <t>Оплата услуг специалистов по организации физкультурно-оздоровительной и спортивно-массовой работы с лицами с ограниченными возможностями здоровья</t>
  </si>
  <si>
    <t>80 3 07 20047</t>
  </si>
  <si>
    <t>80 3 07 S0045</t>
  </si>
  <si>
    <t>80 3 07 S0047</t>
  </si>
  <si>
    <t>Подпрограмма «Развитие инфраструктуры в области физической культуры и спорта, ремонт, реконструкция  спортивных сооружений»</t>
  </si>
  <si>
    <t>80 4 07 20040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</si>
  <si>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</t>
  </si>
  <si>
    <t>80 4 07 20043</t>
  </si>
  <si>
    <t>Строительство, ремонт, реконструкция и оснащение спортивных объектов, универсальных спортивных площадок, лыжероллерных трасс и троп здоровья в местах массового отдыха населения (софинансирование)</t>
  </si>
  <si>
    <t>80 4 07 S0043</t>
  </si>
  <si>
    <t xml:space="preserve">Приобретение спортивного инвентаря и оборудования для физкультурно-спортивных организаций </t>
  </si>
  <si>
    <t>Приобретение спортивного инвентаря и оборудования для физкультурно-спортивных организаций (софинансирование)</t>
  </si>
  <si>
    <t>Приобретение спортивного инвентаря и оборудования физкультурно-спортивным организациям, в том числе устройство фундамента для монтажа каркасно-тентовых модулей</t>
  </si>
  <si>
    <t>80 4 Р5 00000</t>
  </si>
  <si>
    <t>80 4 P5 52280</t>
  </si>
  <si>
    <t>Муниципальная программа «Развитие физической культуры и спорта в Миасском городском округе»</t>
  </si>
  <si>
    <t>80 3 07 20042</t>
  </si>
  <si>
    <t>80 3 07 20048</t>
  </si>
  <si>
    <t>80 3 07 S0042</t>
  </si>
  <si>
    <t>80 3 07 S0048</t>
  </si>
  <si>
    <t>80 3 Р5 00000</t>
  </si>
  <si>
    <t xml:space="preserve">Государственная поддержка спортивных организаций, осуществляющих подготовку спортивного резерва для сборных команд Российской Федерации </t>
  </si>
  <si>
    <t>80 3 Р5 50810</t>
  </si>
  <si>
    <t>80 4 07 20044</t>
  </si>
  <si>
    <t>80 4 07  90044</t>
  </si>
  <si>
    <t>80 4 07 S0044</t>
  </si>
  <si>
    <t>Муниципальная программа "Обеспечение доступным и комфортным жильем граждан Российской Федерации на территории Миасского городского округа"</t>
  </si>
  <si>
    <t>Муниципальная программа "Обеспечение доступным и комфортным жильем граждан Российской Федерации  на территории Миасского городского округа"</t>
  </si>
  <si>
    <t>Муниципальная программа "Развитие муниципальной службы в Администрации Миасского городского округа"</t>
  </si>
  <si>
    <t>Муниципальная программа "Профилактика  правонарушений на территории МГО"</t>
  </si>
  <si>
    <t>Муниципальная программа "Поддержка социально ориентированных некоммерческих организаций в Миасском городском округе"</t>
  </si>
  <si>
    <t>Бюджетные инвестиции в объекты капитального строительства государственной (муниципальной собственности)</t>
  </si>
  <si>
    <t>03 1 00 00000</t>
  </si>
  <si>
    <t>03 1 00 03020</t>
  </si>
  <si>
    <t>Подпрограмма "Обеспечение доступного качественного общего и дополнительного образования"</t>
  </si>
  <si>
    <t>04 1 00 00000</t>
  </si>
  <si>
    <t>04 1 00 04050</t>
  </si>
  <si>
    <t>Подпрограмма "Финансовое обеспечение развития дошкольного образования"</t>
  </si>
  <si>
    <t>46 0 55 00000</t>
  </si>
  <si>
    <t>46 0 55 73120</t>
  </si>
  <si>
    <t>46 0 55 70000</t>
  </si>
  <si>
    <t xml:space="preserve">На обеспечение мероприятий  по переселению граждан из аварийного жилищного фонда </t>
  </si>
  <si>
    <t>65 1 F3 67484</t>
  </si>
  <si>
    <t>Региональный проект «Обеспечение устойчивого сокращения непригодного для проживания жилищного фонда»</t>
  </si>
  <si>
    <t>65 1 F3 00000</t>
  </si>
  <si>
    <t>99 0 02 99120</t>
  </si>
  <si>
    <t>79 4 Е1 51690</t>
  </si>
  <si>
    <t>79 4 Е4 00000</t>
  </si>
  <si>
    <t>79 4 07 S4060</t>
  </si>
  <si>
    <t>65 1 F3 67483</t>
  </si>
  <si>
    <t>Обеспечение мероприятий по переселению граждан из аварийного жилищного фонда за счет средств Фонда содействия реформированию жилищно-коммунального хозяйства</t>
  </si>
  <si>
    <t>69 7 A1 68090</t>
  </si>
  <si>
    <t>Создание модельных муниципальных библиотек за счет средств областного бюджета</t>
  </si>
  <si>
    <t>Муниципальная программа "Развитие улично-дорожной сети Миасского городского округа в Миасском городском округе"</t>
  </si>
  <si>
    <t>Региональный  проект "Чистая страна"</t>
  </si>
  <si>
    <t>78 0 00 S1030</t>
  </si>
  <si>
    <t>74 0 23 00000</t>
  </si>
  <si>
    <t>Подпрограмма "Обеспечение реализации развития дошкольного, общего и дополнительного образования в Миасском городском округе"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</si>
  <si>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</si>
  <si>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Подпрограмма «Организация и осуществление деятельности Управления образования Администрации МГО и МКУ МГО  «Централизованная бухгалтерия»</t>
  </si>
  <si>
    <t>Организация работы органов управления социальной защиты населения муниципальных образований (софинансирование)</t>
  </si>
  <si>
    <t xml:space="preserve">Выкуп зданий для размещения общеобразовательных организаций </t>
  </si>
  <si>
    <t>46 0 07 00000</t>
  </si>
  <si>
    <t>46 0 07 73120</t>
  </si>
  <si>
    <t>80 4 07  92280</t>
  </si>
  <si>
    <t>Оснащение объектов спортивной инфраструктуры спортивно-технологическим оборудованием, в том числе работы по освещению и технологическому присоединению к инженерным сетям</t>
  </si>
  <si>
    <t>Региональный проект «Формирование комфортной городской среды»</t>
  </si>
  <si>
    <t>Региональный проект «Современная школа»</t>
  </si>
  <si>
    <t>Региональный проект «Успех каждого ребенка»</t>
  </si>
  <si>
    <t>Региональный проект «Цифровая образовательная среда»</t>
  </si>
  <si>
    <t>Htubjyfkmysq  проект "Спорт - норма жизни"</t>
  </si>
  <si>
    <t>Региональный  проект "Финансовая поддержка семей при рождении детей"</t>
  </si>
  <si>
    <t>Региональный проект "Спорт - норма жизни"</t>
  </si>
  <si>
    <t>Региональный проект "Культурная среда"</t>
  </si>
  <si>
    <t>79 5 E8 00000</t>
  </si>
  <si>
    <t>79 5 E8 S1010</t>
  </si>
  <si>
    <t>Региональный проект "Социальная активность"</t>
  </si>
  <si>
    <t>69 6 07 42300</t>
  </si>
  <si>
    <t>Муниципальная программа "Поддержка садоводческих, огороднических некоммерческих товариществ, расположенных на территории Миасского городского округа"</t>
  </si>
  <si>
    <t>Субсидии на оказание поддержки садоводческим некоммерческим товариществам, расположенным на территории Миасского городского округа</t>
  </si>
  <si>
    <t>На обеспечение мероприятий  по переселению граждан из аварийного жилищного фонда за счет средств местного бюджета</t>
  </si>
  <si>
    <t>65 1 F3 6748S</t>
  </si>
  <si>
    <t>Обеспечение биологической безопасности, создание условий проживания и осуществление выплат стимулирующего характера работникам учреждений за работу в режиме превентивной изоляции в период коронавирусной инфекции</t>
  </si>
  <si>
    <t>99 0 99 99950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</si>
  <si>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в период коронавирусной инфекции за счет средств областного бюджета</t>
  </si>
  <si>
    <t>99 0 00 99920</t>
  </si>
  <si>
    <t>99 0 00 99950</t>
  </si>
  <si>
    <t>Проведение работ по описанию местоположения границ территориальных зон</t>
  </si>
  <si>
    <t>Проведение работ по описанию местоположения границ территориальных зон за счет средств местного бюджета</t>
  </si>
  <si>
    <t>62 0 00 99330</t>
  </si>
  <si>
    <t>62 0 00 S9330</t>
  </si>
  <si>
    <t>91 0 00 61060</t>
  </si>
  <si>
    <t>91 0 00 S1060</t>
  </si>
  <si>
    <t>Оказание поддержки садоводческим некоммерческим товариществам за счет средств областного бюджета</t>
  </si>
  <si>
    <t>Профессиональная подготовка, переподготовка и повышение квалификации</t>
  </si>
  <si>
    <t>56 0 07 S6050</t>
  </si>
  <si>
    <t>59 0 07 S6050</t>
  </si>
  <si>
    <t>73 0 24 00000</t>
  </si>
  <si>
    <t>74 0 G2 43120</t>
  </si>
  <si>
    <t>74 0 G2 00000</t>
  </si>
  <si>
    <t>Региональный проект «Комплексная система обращения с твердыми коммунальными отходами»</t>
  </si>
  <si>
    <t>Создание и содержание мест (площадок) накопления твердых коммунальных отходов</t>
  </si>
  <si>
    <t>81 4 00 2808S</t>
  </si>
  <si>
    <t>79 4 07 S3380</t>
  </si>
  <si>
    <t>Приобретение образовательными организациями средств защиты для обеспечения санитарно-эпидемиологической безопасности</t>
  </si>
  <si>
    <t>79 4 23 00000</t>
  </si>
  <si>
    <t>79 4 23 S3380</t>
  </si>
  <si>
    <t>79 4 24 00000</t>
  </si>
  <si>
    <t>78 0 07 42100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</si>
  <si>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</si>
  <si>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79 4 07 S3230</t>
  </si>
  <si>
    <t>Приобретение оборудования для пищеблоков муниципальных общеобразовательных организаций, реализующих программы начального общего образования</t>
  </si>
  <si>
    <t>79 4 23 S3230</t>
  </si>
  <si>
    <t>69 6 23 00000</t>
  </si>
  <si>
    <t>69 6 23 44000</t>
  </si>
  <si>
    <t>69 6 24 00000</t>
  </si>
  <si>
    <t>69 6 23 44100</t>
  </si>
  <si>
    <t>Осуществление выплат стимулирующего характера за особые условия труда и дополнительную нагрузку работникам муниципальных учреждений системы социальной защиты населения за работу в режиме временной изоляции (обсервации) период коронавирусной инфекции за счет средств областного бюджета</t>
  </si>
  <si>
    <t>79 4 07 53035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</si>
  <si>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</si>
  <si>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81 1 07 85055</t>
  </si>
  <si>
    <t>Единовременное пособие членам семьи умершего муниципального служащего</t>
  </si>
  <si>
    <t>79 4 07 43300</t>
  </si>
  <si>
    <t>79 4 24 42300</t>
  </si>
  <si>
    <t>от</t>
  </si>
  <si>
    <t>Распределение бюджетных ассигнований по целевым статьям (государственным программам, муниципальным программам Миасского городского округа и непрограммным  направлениям деятельности),  группам видов расходов бюджетов, разделам и подразделам  на 2021 год и на плановый период 2022 и 2023 годов</t>
  </si>
  <si>
    <t>Ведомственная структура расходов бюджета Миасского городского округа на 2021 год и на плановый период 2022 и 2023 годов</t>
  </si>
  <si>
    <t>Распределение бюджетных ассигнований по разделам и подразделам классификации расходов бюджета на 2021 год и на плановый период 2022 и 2023 годов</t>
  </si>
  <si>
    <t xml:space="preserve"> 2021 год      </t>
  </si>
  <si>
    <t xml:space="preserve"> 2022 год      </t>
  </si>
  <si>
    <t xml:space="preserve"> 2023 год      </t>
  </si>
  <si>
    <t xml:space="preserve">2021 год                 </t>
  </si>
  <si>
    <t>48 0 00 67040</t>
  </si>
  <si>
    <t xml:space="preserve">Обеспечение развития и укрепления материально-технической базы домов культуры в населенных пунктах с числом жителей до 50 тысяч человек </t>
  </si>
  <si>
    <t>Реализация мероприятий по обеспечению своевременной и полной выплаты заработной платы, резервирование средств на исполнение судебных решений по искам, удовлетворяемых за счет бюджета Округа и на иные незапланированные расходы (в соответствии с Порядком, утвержденным Администрацией МГО)</t>
  </si>
  <si>
    <t>Обслуживание государственного и муниципального долга</t>
  </si>
  <si>
    <t>Обслуживание внутреннего государственного и муниципального долга</t>
  </si>
  <si>
    <t>Процентные платежи по муниципальному долгу</t>
  </si>
  <si>
    <t>85 0 00 03650</t>
  </si>
  <si>
    <t>Обслуживание государственного (муниципального) долга</t>
  </si>
  <si>
    <t>Обслуживание государственного внутреннего и муниципального долга</t>
  </si>
  <si>
    <t>Капитальный ремонт, ремонт и содержание автомобильных дорог общего пользования местного значения за счет областного и местного бюджетов</t>
  </si>
  <si>
    <t>62 0 07 S9320</t>
  </si>
  <si>
    <t>62 0 07 99330</t>
  </si>
  <si>
    <t>62 0 07 S9330</t>
  </si>
  <si>
    <t>Модернизация, реконструкция, капитальный ремонт и строительство котельных, систем водоснабжения, водоотведения, систем электроснабжения, теплоснабжения, включая центральные тепловые пункты, в том числе проектно-изыскательские работы, капитальный ремонт газовых систем, за счет областного и местного бюджетов</t>
  </si>
  <si>
    <t>51 0 07 61080</t>
  </si>
  <si>
    <t>Осуществление органами местного самоуправления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</si>
  <si>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Строительство газопроводов и газовых сетей за счет областного и местного бюджетов</t>
  </si>
  <si>
    <t>60 2 13 S4050</t>
  </si>
  <si>
    <t>81 3 07 S8150</t>
  </si>
  <si>
    <t>Реконструкция и капитальный ремонт гидротехнических сооружений в целях обеспечения безопасности гидротехнических сооружений за счет средств областного бюджета</t>
  </si>
  <si>
    <t>76 0 07 43140</t>
  </si>
  <si>
    <t>Проведение работ по описанию местоположения границ населенных пунктов Челябинской области  за счет средств местного бюджета</t>
  </si>
  <si>
    <t>Расходные обязательства, возникающие при осуществлении органами местного самоуправления полномочий по решению вопросов местного значения, основанных на инициативных проектах, внесенных в местную администрацию в соот-ветствии с Федеральным законом от 20 июля 2020 года № 236-ФЗ «О внесении изменений в Федеральный закон «Об общих принципах организации местного самоуправления в Российской Федерации», за счет областного и местного бюджетов</t>
  </si>
  <si>
    <t>58 0 07 S9600</t>
  </si>
  <si>
    <t>Нац.проекты</t>
  </si>
  <si>
    <t>Адм</t>
  </si>
  <si>
    <t>УО</t>
  </si>
  <si>
    <t>УК</t>
  </si>
  <si>
    <t>УСЗН</t>
  </si>
  <si>
    <t>всего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</si>
  <si>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</si>
  <si>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</si>
  <si>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   2021 год            </t>
  </si>
  <si>
    <t xml:space="preserve">         2022 год            </t>
  </si>
  <si>
    <t xml:space="preserve">     2023 год            </t>
  </si>
  <si>
    <t xml:space="preserve">2022 год                 </t>
  </si>
  <si>
    <t xml:space="preserve"> 2023 год                 </t>
  </si>
  <si>
    <t xml:space="preserve">Обеспечение мероприятий по переселению граждан из аварийного жилищного фонда за счет средств областного бюджета </t>
  </si>
  <si>
    <t>69 7 07 L4670</t>
  </si>
  <si>
    <t>67 0 07 45300</t>
  </si>
  <si>
    <t>69 6 07 44000</t>
  </si>
  <si>
    <t>69 6 07 44100</t>
  </si>
  <si>
    <t>69 6 07 45300</t>
  </si>
  <si>
    <t>80 3 07 20044</t>
  </si>
  <si>
    <t>80 3 07 20049</t>
  </si>
  <si>
    <t xml:space="preserve">Организация и проведение региональной акции по скандинавской ходьбе «Уральская тропа» </t>
  </si>
  <si>
    <t>80 3 07 S0044</t>
  </si>
  <si>
    <t xml:space="preserve">Оплата услуг специалистов по организации физкультурно-оздоровительной и спортивно-массовой работы с населением от 6 до 18 лет </t>
  </si>
  <si>
    <t>Организация и проведение региональной акции по скандинавской ходьбе «Уральская тропа»</t>
  </si>
  <si>
    <t>80 3 07 S0049</t>
  </si>
  <si>
    <t xml:space="preserve">Содержание, развитие и поддержка ведущих команд (клубов) по игровым и техническим видам спорта, участвующих в чемпионатах и первенствах Челябинской области и России в рамках государственной программы Челябинской области «Развитие физической культуры и спорта в Челябинской области» </t>
  </si>
  <si>
    <t xml:space="preserve">Финансовая поддержка организаций спортивной подготовки по базовым видам спорта  </t>
  </si>
  <si>
    <t>УФКС</t>
  </si>
  <si>
    <t xml:space="preserve">Оплата услуг специалистов по организации физкультурно-оздоровительной и спортивно-массовой работы с лицами с ограниченными возможностями здоровья  в рамках государственной программы Челябинской области «Развитие физической культуры и спорта в Челябинской области» </t>
  </si>
  <si>
    <t>80 3 07 2004Д</t>
  </si>
  <si>
    <t>80 3 07 S004Д</t>
  </si>
  <si>
    <t>28 2 00 28540</t>
  </si>
  <si>
    <t>81 3 07 08200</t>
  </si>
  <si>
    <t xml:space="preserve">Организация обучения инвалидов навыкам передвижения на колясках активного типа и прогулочных креслах-колясках муниципальными учреждениями социальной защиты населения </t>
  </si>
  <si>
    <t xml:space="preserve">Приобретение технических средств реабилитации для пунктов проката в муниципальных учреждениях социальной защиты населения </t>
  </si>
  <si>
    <t>79 4 07 L3040</t>
  </si>
  <si>
    <t>Муниципальная программа «Формирование законопослушного поведения участников дорожного движения Миасского городского округа»</t>
  </si>
  <si>
    <t>89 0 00 00000</t>
  </si>
  <si>
    <t>89 0 07 00000</t>
  </si>
  <si>
    <t>79 4 07 48900</t>
  </si>
  <si>
    <t xml:space="preserve">Обеспечение питанием обучающихся с ограниченными возможностями здоровья в муниципальных общеобразовательных организациях </t>
  </si>
  <si>
    <t>79 7 07 23000</t>
  </si>
  <si>
    <t>Создание условий для доступного пользования услугами автомобильного и городского наземного электрического транспорта общего пользования  (софинансирование)</t>
  </si>
  <si>
    <t>фб</t>
  </si>
  <si>
    <t>обл</t>
  </si>
  <si>
    <t>мест</t>
  </si>
  <si>
    <t>Муниципальная программа "Управление муниципальными финансами и муниципальным долгом в МГО "</t>
  </si>
  <si>
    <t xml:space="preserve">Оплата услуг специалистов по организации физкультурно-оздоровительной и спортивно-массовой работы с населением, занятым в экономике </t>
  </si>
  <si>
    <t>Оплата услуг специалистов по организации физкультурно-оздоровительной и спортивно-массовой работы с населением старшего возраста</t>
  </si>
  <si>
    <t>80 3 07 2004М</t>
  </si>
  <si>
    <t>80 3 07 S004М</t>
  </si>
  <si>
    <t>60 3 00 L4970</t>
  </si>
  <si>
    <t xml:space="preserve">Предоставление молодым семьям - участникам подпрограммы социальных выплат на приобретение (строительство) жилья  </t>
  </si>
  <si>
    <t>Проведение ремонтных работ, противопожарных мероприятий, энергосберегающих мероприятий в зданиях учреждений культуры, находящихся в муниципальной собственности, и приобретение основных средств для муниципальных учреждений</t>
  </si>
  <si>
    <t>69 7 07 68110</t>
  </si>
  <si>
    <t>59 0 13 L3841</t>
  </si>
  <si>
    <t>Строительство и реконструкция автомобильных дорог общего пользования местного значения в целях развития внутреннего и въездного туризма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</si>
  <si>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</si>
  <si>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79 4 Е4 52080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</si>
  <si>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</si>
  <si>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квр 400</t>
  </si>
  <si>
    <t>Меры социальной поддержки в соответствии с Законом Челябинской области "О дополнительных мерах социальной поддержки детей погибших участников Великой Отечественной войны и приравненных к ним лиц" (ежемесячное социальное пособие и возмещение расходов, связанных с проездом к местам захоронения)</t>
  </si>
  <si>
    <t xml:space="preserve">от </t>
  </si>
  <si>
    <t>Приложение 4</t>
  </si>
  <si>
    <t>Приложение 5</t>
  </si>
  <si>
    <t>Обеспечение молоком (молочной продукцией) обучающихся по образовательным программам начального общего образования в муниципальных общеобразовательных организациях</t>
  </si>
  <si>
    <t>63 0 G1 S3031</t>
  </si>
  <si>
    <t>Рекультивация земельных участков, нарушенных размещением твердых коммунальных отходов, и ликвидация объектов накопленного экологического вреда за счет областного и местного бюджетов</t>
  </si>
  <si>
    <t>60 2 07 S4061</t>
  </si>
  <si>
    <t>79 5 E8 S1011</t>
  </si>
  <si>
    <t>Приложение 6</t>
  </si>
  <si>
    <t>99 0 24 00000</t>
  </si>
  <si>
    <t>99 0 20 00000</t>
  </si>
  <si>
    <t xml:space="preserve">Реализация переданных государственных полномочий по назначению малоимущим семьям, малоимущим одиноко проживающим гражданам государственной социальной помощи, в том числе на основании социального контракта </t>
  </si>
  <si>
    <t>69 7 23 44100</t>
  </si>
  <si>
    <t>80 5 E8 S1011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</si>
</sst>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"/>
    <numFmt numFmtId="166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11" fillId="0" borderId="0"/>
    <xf numFmtId="164" fontId="5" fillId="0" borderId="0" applyFont="0" applyFill="0" applyBorder="0" applyAlignment="0" applyProtection="0"/>
  </cellStyleXfs>
  <cellXfs count="121">
    <xf numFmtId="0" fontId="0" fillId="0" borderId="0" xfId="0"/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justify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165" fontId="10" fillId="0" borderId="1" xfId="1" applyNumberFormat="1" applyFont="1" applyBorder="1" applyAlignment="1">
      <alignment horizontal="center" vertical="center"/>
    </xf>
    <xf numFmtId="0" fontId="7" fillId="0" borderId="0" xfId="0" applyFont="1"/>
    <xf numFmtId="49" fontId="8" fillId="0" borderId="1" xfId="1" applyNumberFormat="1" applyFont="1" applyBorder="1" applyAlignment="1">
      <alignment horizontal="justify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165" fontId="8" fillId="0" borderId="1" xfId="1" applyNumberFormat="1" applyFont="1" applyFill="1" applyBorder="1" applyAlignment="1">
      <alignment horizontal="center" vertical="center"/>
    </xf>
    <xf numFmtId="165" fontId="10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5" fontId="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justify" wrapText="1"/>
    </xf>
    <xf numFmtId="49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/>
    </xf>
    <xf numFmtId="0" fontId="3" fillId="0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5" fontId="4" fillId="0" borderId="0" xfId="0" applyNumberFormat="1" applyFont="1" applyFill="1"/>
    <xf numFmtId="165" fontId="3" fillId="0" borderId="0" xfId="0" applyNumberFormat="1" applyFont="1" applyFill="1"/>
    <xf numFmtId="0" fontId="4" fillId="0" borderId="1" xfId="0" applyFont="1" applyFill="1" applyBorder="1" applyAlignment="1">
      <alignment horizontal="center" vertical="center"/>
    </xf>
    <xf numFmtId="165" fontId="4" fillId="0" borderId="1" xfId="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12" fillId="0" borderId="0" xfId="0" applyNumberFormat="1" applyFont="1" applyFill="1"/>
    <xf numFmtId="0" fontId="3" fillId="0" borderId="1" xfId="5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/>
    </xf>
    <xf numFmtId="49" fontId="3" fillId="0" borderId="1" xfId="0" applyNumberFormat="1" applyFont="1" applyFill="1" applyBorder="1" applyAlignment="1" applyProtection="1">
      <alignment horizontal="justify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justify" vertical="center" wrapText="1"/>
    </xf>
    <xf numFmtId="166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43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/>
    </xf>
    <xf numFmtId="165" fontId="3" fillId="0" borderId="1" xfId="5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wrapText="1"/>
    </xf>
    <xf numFmtId="49" fontId="3" fillId="0" borderId="1" xfId="1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" fontId="3" fillId="0" borderId="0" xfId="0" applyNumberFormat="1" applyFont="1" applyFill="1"/>
    <xf numFmtId="49" fontId="4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0" xfId="6" applyFont="1" applyFill="1"/>
    <xf numFmtId="0" fontId="14" fillId="0" borderId="1" xfId="0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15" fillId="0" borderId="1" xfId="0" applyFont="1" applyFill="1" applyBorder="1"/>
    <xf numFmtId="165" fontId="15" fillId="0" borderId="1" xfId="0" applyNumberFormat="1" applyFont="1" applyFill="1" applyBorder="1" applyAlignment="1">
      <alignment horizontal="center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justify" vertical="center"/>
    </xf>
    <xf numFmtId="165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wrapText="1"/>
    </xf>
    <xf numFmtId="0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 applyProtection="1">
      <alignment horizontal="justify" vertical="center" wrapText="1"/>
    </xf>
    <xf numFmtId="0" fontId="4" fillId="0" borderId="0" xfId="0" applyFont="1" applyFill="1" applyAlignment="1">
      <alignment vertical="center"/>
    </xf>
    <xf numFmtId="166" fontId="3" fillId="0" borderId="0" xfId="0" applyNumberFormat="1" applyFont="1" applyFill="1"/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/>
    <xf numFmtId="0" fontId="3" fillId="0" borderId="1" xfId="0" applyFont="1" applyFill="1" applyBorder="1" applyAlignment="1">
      <alignment horizontal="justify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7"/>
    <cellStyle name="Финансовый" xfId="6" builtinId="3"/>
    <cellStyle name="Финансовый 2" xfId="8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1"/>
  <sheetViews>
    <sheetView topLeftCell="A938" zoomScaleNormal="100" workbookViewId="0">
      <selection activeCell="A962" sqref="A962"/>
    </sheetView>
  </sheetViews>
  <sheetFormatPr defaultRowHeight="15.75" x14ac:dyDescent="0.25"/>
  <cols>
    <col min="1" max="1" width="71" style="41" customWidth="1"/>
    <col min="2" max="2" width="17.28515625" style="43" customWidth="1"/>
    <col min="3" max="3" width="9.42578125" style="40" customWidth="1"/>
    <col min="4" max="4" width="9.28515625" style="32" customWidth="1"/>
    <col min="5" max="5" width="8.7109375" style="32" customWidth="1"/>
    <col min="6" max="8" width="15.85546875" style="54" customWidth="1"/>
    <col min="9" max="9" width="9.140625" style="32"/>
    <col min="10" max="10" width="0.140625" style="32" customWidth="1"/>
    <col min="11" max="11" width="12" style="32" hidden="1" customWidth="1"/>
    <col min="12" max="12" width="13.85546875" style="32" hidden="1" customWidth="1"/>
    <col min="13" max="16384" width="9.140625" style="32"/>
  </cols>
  <sheetData>
    <row r="1" spans="1:8" x14ac:dyDescent="0.25">
      <c r="D1" s="39"/>
      <c r="E1" s="39"/>
      <c r="G1" s="39" t="s">
        <v>997</v>
      </c>
    </row>
    <row r="2" spans="1:8" x14ac:dyDescent="0.25">
      <c r="D2" s="39"/>
      <c r="E2" s="39"/>
      <c r="G2" s="39" t="s">
        <v>0</v>
      </c>
    </row>
    <row r="3" spans="1:8" x14ac:dyDescent="0.25">
      <c r="D3" s="39"/>
      <c r="E3" s="39"/>
      <c r="G3" s="39" t="s">
        <v>1</v>
      </c>
    </row>
    <row r="4" spans="1:8" x14ac:dyDescent="0.25">
      <c r="D4" s="39"/>
      <c r="E4" s="39"/>
      <c r="G4" s="39" t="s">
        <v>2</v>
      </c>
    </row>
    <row r="5" spans="1:8" x14ac:dyDescent="0.25">
      <c r="C5" s="43"/>
      <c r="D5" s="2"/>
      <c r="E5" s="2"/>
      <c r="G5" s="2" t="s">
        <v>996</v>
      </c>
    </row>
    <row r="6" spans="1:8" ht="72.75" customHeight="1" x14ac:dyDescent="0.25">
      <c r="A6" s="112" t="s">
        <v>902</v>
      </c>
      <c r="B6" s="112"/>
      <c r="C6" s="112"/>
      <c r="D6" s="112"/>
      <c r="E6" s="112"/>
      <c r="F6" s="112"/>
      <c r="G6" s="113"/>
      <c r="H6" s="113"/>
    </row>
    <row r="7" spans="1:8" x14ac:dyDescent="0.25">
      <c r="A7" s="100"/>
      <c r="C7" s="43"/>
      <c r="D7" s="46"/>
      <c r="E7" s="46"/>
      <c r="F7" s="101"/>
      <c r="G7" s="101"/>
      <c r="H7" s="101" t="s">
        <v>513</v>
      </c>
    </row>
    <row r="8" spans="1:8" ht="63" x14ac:dyDescent="0.25">
      <c r="A8" s="27" t="s">
        <v>155</v>
      </c>
      <c r="B8" s="47" t="s">
        <v>156</v>
      </c>
      <c r="C8" s="47" t="s">
        <v>157</v>
      </c>
      <c r="D8" s="47" t="s">
        <v>159</v>
      </c>
      <c r="E8" s="47" t="s">
        <v>160</v>
      </c>
      <c r="F8" s="31" t="s">
        <v>905</v>
      </c>
      <c r="G8" s="31" t="s">
        <v>906</v>
      </c>
      <c r="H8" s="31" t="s">
        <v>907</v>
      </c>
    </row>
    <row r="9" spans="1:8" s="52" customFormat="1" ht="31.5" x14ac:dyDescent="0.25">
      <c r="A9" s="48" t="s">
        <v>517</v>
      </c>
      <c r="B9" s="55" t="s">
        <v>205</v>
      </c>
      <c r="C9" s="55"/>
      <c r="D9" s="66"/>
      <c r="E9" s="66"/>
      <c r="F9" s="34">
        <f>SUM(F11)</f>
        <v>36466.6</v>
      </c>
      <c r="G9" s="34">
        <f>SUM(G11)</f>
        <v>36466.6</v>
      </c>
      <c r="H9" s="34">
        <f>SUM(H11)</f>
        <v>36466.6</v>
      </c>
    </row>
    <row r="10" spans="1:8" s="52" customFormat="1" ht="31.5" x14ac:dyDescent="0.25">
      <c r="A10" s="27" t="s">
        <v>811</v>
      </c>
      <c r="B10" s="57" t="s">
        <v>809</v>
      </c>
      <c r="C10" s="55"/>
      <c r="D10" s="66"/>
      <c r="E10" s="66"/>
      <c r="F10" s="33">
        <f>SUM(F11)</f>
        <v>36466.6</v>
      </c>
      <c r="G10" s="33">
        <f t="shared" ref="G10:H10" si="0">SUM(G11)</f>
        <v>36466.6</v>
      </c>
      <c r="H10" s="33">
        <f t="shared" si="0"/>
        <v>36466.6</v>
      </c>
    </row>
    <row r="11" spans="1:8" ht="47.25" x14ac:dyDescent="0.25">
      <c r="A11" s="27" t="s">
        <v>397</v>
      </c>
      <c r="B11" s="80" t="s">
        <v>810</v>
      </c>
      <c r="C11" s="28"/>
      <c r="D11" s="28"/>
      <c r="E11" s="28"/>
      <c r="F11" s="33">
        <f>F12</f>
        <v>36466.6</v>
      </c>
      <c r="G11" s="33">
        <f>G12</f>
        <v>36466.6</v>
      </c>
      <c r="H11" s="33">
        <f>H12</f>
        <v>36466.6</v>
      </c>
    </row>
    <row r="12" spans="1:8" x14ac:dyDescent="0.25">
      <c r="A12" s="27" t="s">
        <v>38</v>
      </c>
      <c r="B12" s="80" t="s">
        <v>810</v>
      </c>
      <c r="C12" s="28" t="s">
        <v>95</v>
      </c>
      <c r="D12" s="28" t="s">
        <v>27</v>
      </c>
      <c r="E12" s="28" t="s">
        <v>50</v>
      </c>
      <c r="F12" s="33">
        <f>SUM(Ведомственная!G1142)</f>
        <v>36466.6</v>
      </c>
      <c r="G12" s="33">
        <f>SUM(Ведомственная!H1142)</f>
        <v>36466.6</v>
      </c>
      <c r="H12" s="33">
        <f>SUM(Ведомственная!I1142)</f>
        <v>36466.6</v>
      </c>
    </row>
    <row r="13" spans="1:8" s="52" customFormat="1" ht="44.25" customHeight="1" x14ac:dyDescent="0.25">
      <c r="A13" s="48" t="s">
        <v>518</v>
      </c>
      <c r="B13" s="102" t="s">
        <v>392</v>
      </c>
      <c r="C13" s="50"/>
      <c r="D13" s="49"/>
      <c r="E13" s="49"/>
      <c r="F13" s="51">
        <f>SUM(F21)</f>
        <v>33588.699999999997</v>
      </c>
      <c r="G13" s="51">
        <f>SUM(G21)</f>
        <v>33588.699999999997</v>
      </c>
      <c r="H13" s="51">
        <f>SUM(H21)</f>
        <v>33588.699999999997</v>
      </c>
    </row>
    <row r="14" spans="1:8" ht="47.25" hidden="1" x14ac:dyDescent="0.25">
      <c r="A14" s="27" t="s">
        <v>389</v>
      </c>
      <c r="B14" s="30" t="s">
        <v>447</v>
      </c>
      <c r="C14" s="47"/>
      <c r="D14" s="28"/>
      <c r="E14" s="28"/>
      <c r="F14" s="31">
        <f>SUM(F15)+F17</f>
        <v>0</v>
      </c>
      <c r="G14" s="31">
        <f>SUM(G15)+G17</f>
        <v>0</v>
      </c>
      <c r="H14" s="31">
        <f>SUM(H15)+H17</f>
        <v>0</v>
      </c>
    </row>
    <row r="15" spans="1:8" ht="63" hidden="1" x14ac:dyDescent="0.25">
      <c r="A15" s="27" t="s">
        <v>449</v>
      </c>
      <c r="B15" s="30" t="s">
        <v>448</v>
      </c>
      <c r="C15" s="47"/>
      <c r="D15" s="28"/>
      <c r="E15" s="28"/>
      <c r="F15" s="31">
        <f>SUM(F16)</f>
        <v>0</v>
      </c>
      <c r="G15" s="31">
        <f>SUM(G16)</f>
        <v>0</v>
      </c>
      <c r="H15" s="31">
        <f>SUM(H16)</f>
        <v>0</v>
      </c>
    </row>
    <row r="16" spans="1:8" ht="31.5" hidden="1" x14ac:dyDescent="0.25">
      <c r="A16" s="27" t="s">
        <v>223</v>
      </c>
      <c r="B16" s="30" t="s">
        <v>448</v>
      </c>
      <c r="C16" s="47">
        <v>600</v>
      </c>
      <c r="D16" s="28" t="s">
        <v>109</v>
      </c>
      <c r="E16" s="28" t="s">
        <v>30</v>
      </c>
      <c r="F16" s="31"/>
      <c r="G16" s="31"/>
      <c r="H16" s="31"/>
    </row>
    <row r="17" spans="1:8" ht="94.5" hidden="1" x14ac:dyDescent="0.25">
      <c r="A17" s="27" t="s">
        <v>482</v>
      </c>
      <c r="B17" s="30" t="s">
        <v>483</v>
      </c>
      <c r="C17" s="47"/>
      <c r="D17" s="28"/>
      <c r="E17" s="28"/>
      <c r="F17" s="31">
        <f>SUM(F18:F19)</f>
        <v>0</v>
      </c>
      <c r="G17" s="31">
        <f>SUM(G18:G19)</f>
        <v>0</v>
      </c>
      <c r="H17" s="31">
        <f>SUM(H18:H19)</f>
        <v>0</v>
      </c>
    </row>
    <row r="18" spans="1:8" ht="31.5" hidden="1" x14ac:dyDescent="0.25">
      <c r="A18" s="27" t="s">
        <v>48</v>
      </c>
      <c r="B18" s="30" t="s">
        <v>483</v>
      </c>
      <c r="C18" s="47">
        <v>200</v>
      </c>
      <c r="D18" s="28" t="s">
        <v>109</v>
      </c>
      <c r="E18" s="28" t="s">
        <v>30</v>
      </c>
      <c r="F18" s="31"/>
      <c r="G18" s="31"/>
      <c r="H18" s="31"/>
    </row>
    <row r="19" spans="1:8" ht="31.5" hidden="1" x14ac:dyDescent="0.25">
      <c r="A19" s="27" t="s">
        <v>223</v>
      </c>
      <c r="B19" s="30" t="s">
        <v>483</v>
      </c>
      <c r="C19" s="47">
        <v>600</v>
      </c>
      <c r="D19" s="28" t="s">
        <v>109</v>
      </c>
      <c r="E19" s="28" t="s">
        <v>30</v>
      </c>
      <c r="F19" s="31"/>
      <c r="G19" s="31"/>
      <c r="H19" s="31"/>
    </row>
    <row r="20" spans="1:8" ht="31.5" x14ac:dyDescent="0.25">
      <c r="A20" s="27" t="s">
        <v>814</v>
      </c>
      <c r="B20" s="30" t="s">
        <v>812</v>
      </c>
      <c r="C20" s="47"/>
      <c r="D20" s="28"/>
      <c r="E20" s="28"/>
      <c r="F20" s="31">
        <f>SUM(F21)</f>
        <v>33588.699999999997</v>
      </c>
      <c r="G20" s="31">
        <f t="shared" ref="G20:H20" si="1">SUM(G21)</f>
        <v>33588.699999999997</v>
      </c>
      <c r="H20" s="31">
        <f t="shared" si="1"/>
        <v>33588.699999999997</v>
      </c>
    </row>
    <row r="21" spans="1:8" ht="78.75" x14ac:dyDescent="0.25">
      <c r="A21" s="27" t="s">
        <v>398</v>
      </c>
      <c r="B21" s="80" t="s">
        <v>813</v>
      </c>
      <c r="C21" s="28"/>
      <c r="D21" s="28"/>
      <c r="E21" s="28"/>
      <c r="F21" s="33">
        <f>F22</f>
        <v>33588.699999999997</v>
      </c>
      <c r="G21" s="33">
        <f>G22</f>
        <v>33588.699999999997</v>
      </c>
      <c r="H21" s="33">
        <f>H22</f>
        <v>33588.699999999997</v>
      </c>
    </row>
    <row r="22" spans="1:8" x14ac:dyDescent="0.25">
      <c r="A22" s="27" t="s">
        <v>38</v>
      </c>
      <c r="B22" s="80" t="s">
        <v>813</v>
      </c>
      <c r="C22" s="28">
        <v>300</v>
      </c>
      <c r="D22" s="28" t="s">
        <v>27</v>
      </c>
      <c r="E22" s="28" t="s">
        <v>12</v>
      </c>
      <c r="F22" s="33">
        <f>SUM(Ведомственная!G1152)</f>
        <v>33588.699999999997</v>
      </c>
      <c r="G22" s="33">
        <f>SUM(Ведомственная!H1152)</f>
        <v>33588.699999999997</v>
      </c>
      <c r="H22" s="33">
        <f>SUM(Ведомственная!I1152)</f>
        <v>33588.699999999997</v>
      </c>
    </row>
    <row r="23" spans="1:8" s="52" customFormat="1" ht="31.5" x14ac:dyDescent="0.25">
      <c r="A23" s="48" t="s">
        <v>496</v>
      </c>
      <c r="B23" s="66" t="s">
        <v>356</v>
      </c>
      <c r="C23" s="66"/>
      <c r="D23" s="66"/>
      <c r="E23" s="66"/>
      <c r="F23" s="34">
        <f>SUM(F24)+F107+F50</f>
        <v>1165202.5999999999</v>
      </c>
      <c r="G23" s="34">
        <f>SUM(G24)+G107+G50</f>
        <v>1215535.3999999999</v>
      </c>
      <c r="H23" s="34">
        <f>SUM(H24)+H107+H50</f>
        <v>1271959.0999999999</v>
      </c>
    </row>
    <row r="24" spans="1:8" x14ac:dyDescent="0.25">
      <c r="A24" s="27" t="s">
        <v>399</v>
      </c>
      <c r="B24" s="36" t="s">
        <v>357</v>
      </c>
      <c r="C24" s="36"/>
      <c r="D24" s="36"/>
      <c r="E24" s="36"/>
      <c r="F24" s="33">
        <f>SUM(F25+F31+F34+F37+F40+F43+F47)</f>
        <v>354024.3</v>
      </c>
      <c r="G24" s="33">
        <f t="shared" ref="G24:H24" si="2">SUM(G25+G31+G34+G37+G40+G43+G47)</f>
        <v>362237.7</v>
      </c>
      <c r="H24" s="33">
        <f t="shared" si="2"/>
        <v>371093.5</v>
      </c>
    </row>
    <row r="25" spans="1:8" ht="47.25" x14ac:dyDescent="0.25">
      <c r="A25" s="27" t="s">
        <v>382</v>
      </c>
      <c r="B25" s="57" t="s">
        <v>563</v>
      </c>
      <c r="C25" s="57"/>
      <c r="D25" s="36"/>
      <c r="E25" s="36"/>
      <c r="F25" s="33">
        <f>SUM(F26:F30)</f>
        <v>73755.099999999991</v>
      </c>
      <c r="G25" s="33">
        <f t="shared" ref="G25:H25" si="3">SUM(G26:G30)</f>
        <v>74143.199999999997</v>
      </c>
      <c r="H25" s="33">
        <f t="shared" si="3"/>
        <v>74547</v>
      </c>
    </row>
    <row r="26" spans="1:8" ht="63" x14ac:dyDescent="0.25">
      <c r="A26" s="27" t="s">
        <v>47</v>
      </c>
      <c r="B26" s="57" t="s">
        <v>563</v>
      </c>
      <c r="C26" s="57">
        <v>100</v>
      </c>
      <c r="D26" s="36" t="s">
        <v>27</v>
      </c>
      <c r="E26" s="36" t="s">
        <v>12</v>
      </c>
      <c r="F26" s="33">
        <f>SUM(Ведомственная!G668)</f>
        <v>53860.7</v>
      </c>
      <c r="G26" s="33">
        <f>SUM(Ведомственная!H668)</f>
        <v>53108</v>
      </c>
      <c r="H26" s="33">
        <f>SUM(Ведомственная!I668)</f>
        <v>53108</v>
      </c>
    </row>
    <row r="27" spans="1:8" ht="31.5" x14ac:dyDescent="0.25">
      <c r="A27" s="27" t="s">
        <v>48</v>
      </c>
      <c r="B27" s="57" t="s">
        <v>563</v>
      </c>
      <c r="C27" s="57">
        <v>200</v>
      </c>
      <c r="D27" s="36" t="s">
        <v>109</v>
      </c>
      <c r="E27" s="36" t="s">
        <v>165</v>
      </c>
      <c r="F27" s="33">
        <f>SUM(Ведомственная!G525)</f>
        <v>18.2</v>
      </c>
      <c r="G27" s="33">
        <f>SUM(Ведомственная!H525)</f>
        <v>0</v>
      </c>
      <c r="H27" s="33">
        <f>SUM(Ведомственная!I525)</f>
        <v>0</v>
      </c>
    </row>
    <row r="28" spans="1:8" ht="31.5" x14ac:dyDescent="0.25">
      <c r="A28" s="27" t="s">
        <v>48</v>
      </c>
      <c r="B28" s="57" t="s">
        <v>563</v>
      </c>
      <c r="C28" s="57">
        <v>200</v>
      </c>
      <c r="D28" s="36" t="s">
        <v>27</v>
      </c>
      <c r="E28" s="36" t="s">
        <v>12</v>
      </c>
      <c r="F28" s="33">
        <f>SUM(Ведомственная!G669)</f>
        <v>19141.2</v>
      </c>
      <c r="G28" s="33">
        <f>SUM(Ведомственная!H669)</f>
        <v>20322.2</v>
      </c>
      <c r="H28" s="33">
        <f>SUM(Ведомственная!I669)</f>
        <v>20728</v>
      </c>
    </row>
    <row r="29" spans="1:8" x14ac:dyDescent="0.25">
      <c r="A29" s="27" t="s">
        <v>38</v>
      </c>
      <c r="B29" s="57" t="s">
        <v>563</v>
      </c>
      <c r="C29" s="57">
        <v>200</v>
      </c>
      <c r="D29" s="36" t="s">
        <v>27</v>
      </c>
      <c r="E29" s="36" t="s">
        <v>12</v>
      </c>
      <c r="F29" s="33">
        <f>SUM(Ведомственная!G670)</f>
        <v>69.099999999999994</v>
      </c>
      <c r="G29" s="33">
        <f>SUM(Ведомственная!H670)</f>
        <v>54.1</v>
      </c>
      <c r="H29" s="33">
        <f>SUM(Ведомственная!I670)</f>
        <v>54.1</v>
      </c>
    </row>
    <row r="30" spans="1:8" x14ac:dyDescent="0.25">
      <c r="A30" s="27" t="s">
        <v>21</v>
      </c>
      <c r="B30" s="57" t="s">
        <v>563</v>
      </c>
      <c r="C30" s="57">
        <v>800</v>
      </c>
      <c r="D30" s="36" t="s">
        <v>27</v>
      </c>
      <c r="E30" s="36" t="s">
        <v>12</v>
      </c>
      <c r="F30" s="33">
        <f>SUM(Ведомственная!G671)</f>
        <v>665.9</v>
      </c>
      <c r="G30" s="33">
        <f>SUM(Ведомственная!H671)</f>
        <v>658.9</v>
      </c>
      <c r="H30" s="33">
        <f>SUM(Ведомственная!I671)</f>
        <v>656.9</v>
      </c>
    </row>
    <row r="31" spans="1:8" ht="31.5" x14ac:dyDescent="0.25">
      <c r="A31" s="27" t="s">
        <v>387</v>
      </c>
      <c r="B31" s="57" t="s">
        <v>567</v>
      </c>
      <c r="C31" s="57"/>
      <c r="D31" s="36"/>
      <c r="E31" s="36"/>
      <c r="F31" s="33">
        <f>F32+F33</f>
        <v>6102.0999999999995</v>
      </c>
      <c r="G31" s="33">
        <f>G32+G33</f>
        <v>6102.0999999999995</v>
      </c>
      <c r="H31" s="33">
        <f>H32+H33</f>
        <v>6102.0999999999995</v>
      </c>
    </row>
    <row r="32" spans="1:8" ht="63" x14ac:dyDescent="0.25">
      <c r="A32" s="27" t="s">
        <v>47</v>
      </c>
      <c r="B32" s="57" t="s">
        <v>567</v>
      </c>
      <c r="C32" s="57">
        <v>100</v>
      </c>
      <c r="D32" s="36" t="s">
        <v>27</v>
      </c>
      <c r="E32" s="36" t="s">
        <v>74</v>
      </c>
      <c r="F32" s="33">
        <f>SUM(Ведомственная!G703)</f>
        <v>5522.7</v>
      </c>
      <c r="G32" s="33">
        <f>SUM(Ведомственная!H703)</f>
        <v>5522.7</v>
      </c>
      <c r="H32" s="33">
        <f>SUM(Ведомственная!I703)</f>
        <v>5522.7</v>
      </c>
    </row>
    <row r="33" spans="1:8" ht="31.5" x14ac:dyDescent="0.25">
      <c r="A33" s="27" t="s">
        <v>48</v>
      </c>
      <c r="B33" s="57" t="s">
        <v>567</v>
      </c>
      <c r="C33" s="57">
        <v>200</v>
      </c>
      <c r="D33" s="36" t="s">
        <v>27</v>
      </c>
      <c r="E33" s="36" t="s">
        <v>74</v>
      </c>
      <c r="F33" s="33">
        <f>SUM(Ведомственная!G704)</f>
        <v>579.4</v>
      </c>
      <c r="G33" s="33">
        <f>SUM(Ведомственная!H704)</f>
        <v>579.4</v>
      </c>
      <c r="H33" s="33">
        <f>SUM(Ведомственная!I704)</f>
        <v>579.4</v>
      </c>
    </row>
    <row r="34" spans="1:8" ht="94.5" x14ac:dyDescent="0.25">
      <c r="A34" s="27" t="s">
        <v>385</v>
      </c>
      <c r="B34" s="57" t="s">
        <v>564</v>
      </c>
      <c r="C34" s="57"/>
      <c r="D34" s="36"/>
      <c r="E34" s="36"/>
      <c r="F34" s="33">
        <f>F35+F36</f>
        <v>102478</v>
      </c>
      <c r="G34" s="33">
        <f>G35+G36</f>
        <v>103869.3</v>
      </c>
      <c r="H34" s="33">
        <f>H35+H36</f>
        <v>105083.40000000001</v>
      </c>
    </row>
    <row r="35" spans="1:8" ht="31.5" x14ac:dyDescent="0.25">
      <c r="A35" s="27" t="s">
        <v>48</v>
      </c>
      <c r="B35" s="57" t="s">
        <v>564</v>
      </c>
      <c r="C35" s="57">
        <v>200</v>
      </c>
      <c r="D35" s="36" t="s">
        <v>27</v>
      </c>
      <c r="E35" s="36" t="s">
        <v>12</v>
      </c>
      <c r="F35" s="33">
        <f>SUM(Ведомственная!G673)</f>
        <v>1514.1</v>
      </c>
      <c r="G35" s="33">
        <f>SUM(Ведомственная!H673)</f>
        <v>1534.7</v>
      </c>
      <c r="H35" s="33">
        <f>SUM(Ведомственная!I673)</f>
        <v>1552.6</v>
      </c>
    </row>
    <row r="36" spans="1:8" x14ac:dyDescent="0.25">
      <c r="A36" s="27" t="s">
        <v>38</v>
      </c>
      <c r="B36" s="57" t="s">
        <v>564</v>
      </c>
      <c r="C36" s="57">
        <v>300</v>
      </c>
      <c r="D36" s="36" t="s">
        <v>27</v>
      </c>
      <c r="E36" s="36" t="s">
        <v>12</v>
      </c>
      <c r="F36" s="33">
        <f>SUM(Ведомственная!G674)</f>
        <v>100963.9</v>
      </c>
      <c r="G36" s="33">
        <f>SUM(Ведомственная!H674)</f>
        <v>102334.6</v>
      </c>
      <c r="H36" s="33">
        <f>SUM(Ведомственная!I674)</f>
        <v>103530.8</v>
      </c>
    </row>
    <row r="37" spans="1:8" ht="31.5" x14ac:dyDescent="0.25">
      <c r="A37" s="27" t="s">
        <v>383</v>
      </c>
      <c r="B37" s="57" t="s">
        <v>565</v>
      </c>
      <c r="C37" s="57"/>
      <c r="D37" s="36"/>
      <c r="E37" s="36"/>
      <c r="F37" s="33">
        <f>F38+F39</f>
        <v>58082.8</v>
      </c>
      <c r="G37" s="33">
        <f>G38+G39</f>
        <v>60406.1</v>
      </c>
      <c r="H37" s="33">
        <f>H38+H39</f>
        <v>62822.3</v>
      </c>
    </row>
    <row r="38" spans="1:8" ht="31.5" x14ac:dyDescent="0.25">
      <c r="A38" s="27" t="s">
        <v>48</v>
      </c>
      <c r="B38" s="57" t="s">
        <v>565</v>
      </c>
      <c r="C38" s="57">
        <v>200</v>
      </c>
      <c r="D38" s="36" t="s">
        <v>27</v>
      </c>
      <c r="E38" s="36" t="s">
        <v>12</v>
      </c>
      <c r="F38" s="33">
        <f>SUM(Ведомственная!G676)</f>
        <v>862.9</v>
      </c>
      <c r="G38" s="33">
        <f>SUM(Ведомственная!H676)</f>
        <v>897.5</v>
      </c>
      <c r="H38" s="33">
        <f>SUM(Ведомственная!I676)</f>
        <v>933.3</v>
      </c>
    </row>
    <row r="39" spans="1:8" x14ac:dyDescent="0.25">
      <c r="A39" s="27" t="s">
        <v>38</v>
      </c>
      <c r="B39" s="57" t="s">
        <v>565</v>
      </c>
      <c r="C39" s="57">
        <v>300</v>
      </c>
      <c r="D39" s="36" t="s">
        <v>27</v>
      </c>
      <c r="E39" s="36" t="s">
        <v>12</v>
      </c>
      <c r="F39" s="33">
        <f>SUM(Ведомственная!G677)</f>
        <v>57219.9</v>
      </c>
      <c r="G39" s="33">
        <f>SUM(Ведомственная!H677)</f>
        <v>59508.6</v>
      </c>
      <c r="H39" s="33">
        <f>SUM(Ведомственная!I677)</f>
        <v>61889</v>
      </c>
    </row>
    <row r="40" spans="1:8" ht="63" x14ac:dyDescent="0.25">
      <c r="A40" s="27" t="s">
        <v>386</v>
      </c>
      <c r="B40" s="57" t="s">
        <v>566</v>
      </c>
      <c r="C40" s="57"/>
      <c r="D40" s="36"/>
      <c r="E40" s="36"/>
      <c r="F40" s="33">
        <f>F41+F42</f>
        <v>23851</v>
      </c>
      <c r="G40" s="33">
        <f>G41+G42</f>
        <v>24805</v>
      </c>
      <c r="H40" s="33">
        <f>H41+H42</f>
        <v>25797.200000000001</v>
      </c>
    </row>
    <row r="41" spans="1:8" ht="31.5" x14ac:dyDescent="0.25">
      <c r="A41" s="27" t="s">
        <v>48</v>
      </c>
      <c r="B41" s="57" t="s">
        <v>566</v>
      </c>
      <c r="C41" s="57">
        <v>200</v>
      </c>
      <c r="D41" s="36" t="s">
        <v>27</v>
      </c>
      <c r="E41" s="36" t="s">
        <v>12</v>
      </c>
      <c r="F41" s="33">
        <f>SUM(Ведомственная!G679)</f>
        <v>355.1</v>
      </c>
      <c r="G41" s="33">
        <f>SUM(Ведомственная!H679)</f>
        <v>369.2</v>
      </c>
      <c r="H41" s="33">
        <f>SUM(Ведомственная!I679)</f>
        <v>384</v>
      </c>
    </row>
    <row r="42" spans="1:8" x14ac:dyDescent="0.25">
      <c r="A42" s="27" t="s">
        <v>38</v>
      </c>
      <c r="B42" s="57" t="s">
        <v>566</v>
      </c>
      <c r="C42" s="57">
        <v>300</v>
      </c>
      <c r="D42" s="36" t="s">
        <v>27</v>
      </c>
      <c r="E42" s="36" t="s">
        <v>12</v>
      </c>
      <c r="F42" s="33">
        <f>SUM(Ведомственная!G680)</f>
        <v>23495.9</v>
      </c>
      <c r="G42" s="33">
        <f>SUM(Ведомственная!H680)</f>
        <v>24435.8</v>
      </c>
      <c r="H42" s="33">
        <f>SUM(Ведомственная!I680)</f>
        <v>25413.200000000001</v>
      </c>
    </row>
    <row r="43" spans="1:8" ht="31.5" x14ac:dyDescent="0.25">
      <c r="A43" s="27" t="s">
        <v>848</v>
      </c>
      <c r="B43" s="57" t="s">
        <v>572</v>
      </c>
      <c r="C43" s="57"/>
      <c r="D43" s="36"/>
      <c r="E43" s="36"/>
      <c r="F43" s="33">
        <f>SUM(F44)</f>
        <v>4101.5</v>
      </c>
      <c r="G43" s="33">
        <f>SUM(G44)</f>
        <v>4101.5</v>
      </c>
      <c r="H43" s="33">
        <f>SUM(H44)</f>
        <v>4101.5</v>
      </c>
    </row>
    <row r="44" spans="1:8" ht="47.25" x14ac:dyDescent="0.25">
      <c r="A44" s="27" t="s">
        <v>384</v>
      </c>
      <c r="B44" s="57" t="s">
        <v>573</v>
      </c>
      <c r="C44" s="57"/>
      <c r="D44" s="36"/>
      <c r="E44" s="36"/>
      <c r="F44" s="33">
        <f>F45+F46</f>
        <v>4101.5</v>
      </c>
      <c r="G44" s="33">
        <f>G45+G46</f>
        <v>4101.5</v>
      </c>
      <c r="H44" s="33">
        <f>H45+H46</f>
        <v>4101.5</v>
      </c>
    </row>
    <row r="45" spans="1:8" ht="31.5" x14ac:dyDescent="0.25">
      <c r="A45" s="27" t="s">
        <v>48</v>
      </c>
      <c r="B45" s="57" t="s">
        <v>573</v>
      </c>
      <c r="C45" s="57">
        <v>200</v>
      </c>
      <c r="D45" s="36" t="s">
        <v>27</v>
      </c>
      <c r="E45" s="36" t="s">
        <v>12</v>
      </c>
      <c r="F45" s="33">
        <f>SUM(Ведомственная!G683)</f>
        <v>61.5</v>
      </c>
      <c r="G45" s="33">
        <f>SUM(Ведомственная!H683)</f>
        <v>61.5</v>
      </c>
      <c r="H45" s="33">
        <f>SUM(Ведомственная!I683)</f>
        <v>61.5</v>
      </c>
    </row>
    <row r="46" spans="1:8" x14ac:dyDescent="0.25">
      <c r="A46" s="27" t="s">
        <v>38</v>
      </c>
      <c r="B46" s="57" t="s">
        <v>573</v>
      </c>
      <c r="C46" s="57">
        <v>300</v>
      </c>
      <c r="D46" s="36" t="s">
        <v>27</v>
      </c>
      <c r="E46" s="36" t="s">
        <v>12</v>
      </c>
      <c r="F46" s="33">
        <f>SUM(Ведомственная!G684)</f>
        <v>4040</v>
      </c>
      <c r="G46" s="33">
        <f>SUM(Ведомственная!H684)</f>
        <v>4040</v>
      </c>
      <c r="H46" s="33">
        <f>SUM(Ведомственная!I684)</f>
        <v>4040</v>
      </c>
    </row>
    <row r="47" spans="1:8" ht="126" x14ac:dyDescent="0.25">
      <c r="A47" s="27" t="s">
        <v>366</v>
      </c>
      <c r="B47" s="36" t="s">
        <v>546</v>
      </c>
      <c r="C47" s="57"/>
      <c r="D47" s="36"/>
      <c r="E47" s="36"/>
      <c r="F47" s="33">
        <f>SUM(F48:F49)</f>
        <v>85653.8</v>
      </c>
      <c r="G47" s="33">
        <f t="shared" ref="G47:H47" si="4">SUM(G48:G49)</f>
        <v>88810.5</v>
      </c>
      <c r="H47" s="33">
        <f t="shared" si="4"/>
        <v>92640</v>
      </c>
    </row>
    <row r="48" spans="1:8" ht="31.5" x14ac:dyDescent="0.25">
      <c r="A48" s="27" t="s">
        <v>48</v>
      </c>
      <c r="B48" s="36" t="s">
        <v>546</v>
      </c>
      <c r="C48" s="57">
        <v>200</v>
      </c>
      <c r="D48" s="36" t="s">
        <v>27</v>
      </c>
      <c r="E48" s="36" t="s">
        <v>50</v>
      </c>
      <c r="F48" s="33">
        <f>SUM(Ведомственная!G570)</f>
        <v>34</v>
      </c>
      <c r="G48" s="33">
        <f>SUM(Ведомственная!H570)</f>
        <v>35.5</v>
      </c>
      <c r="H48" s="33">
        <f>SUM(Ведомственная!I570)</f>
        <v>36.799999999999997</v>
      </c>
    </row>
    <row r="49" spans="1:8" x14ac:dyDescent="0.25">
      <c r="A49" s="27" t="s">
        <v>38</v>
      </c>
      <c r="B49" s="36" t="s">
        <v>546</v>
      </c>
      <c r="C49" s="57">
        <v>300</v>
      </c>
      <c r="D49" s="36" t="s">
        <v>27</v>
      </c>
      <c r="E49" s="36" t="s">
        <v>50</v>
      </c>
      <c r="F49" s="33">
        <f>SUM(Ведомственная!G571)</f>
        <v>85619.8</v>
      </c>
      <c r="G49" s="33">
        <f>SUM(Ведомственная!H571)</f>
        <v>88775</v>
      </c>
      <c r="H49" s="33">
        <f>SUM(Ведомственная!I571)</f>
        <v>92603.199999999997</v>
      </c>
    </row>
    <row r="50" spans="1:8" ht="31.5" x14ac:dyDescent="0.25">
      <c r="A50" s="27" t="s">
        <v>367</v>
      </c>
      <c r="B50" s="36" t="s">
        <v>368</v>
      </c>
      <c r="C50" s="57"/>
      <c r="D50" s="36"/>
      <c r="E50" s="36"/>
      <c r="F50" s="33">
        <f>SUM(F51+F54+F57+F60+F63+F66+F69+F72+F76+F79+F82+F85+F87+F90+F93+F97+F100+F103)</f>
        <v>710727.49999999988</v>
      </c>
      <c r="G50" s="33">
        <f>SUM(G51+G54+G57+G60+G63+G66+G69+G72+G76+G79+G82+G85+G87+G90+G93+G97+G100+G103)</f>
        <v>752728.79999999993</v>
      </c>
      <c r="H50" s="33">
        <f>SUM(H51+H54+H57+H60+H63+H66+H69+H72+H76+H79+H82+H85+H87+H90+H93+H97+H100+H103)</f>
        <v>800173.89999999991</v>
      </c>
    </row>
    <row r="51" spans="1:8" ht="47.25" x14ac:dyDescent="0.25">
      <c r="A51" s="27" t="s">
        <v>581</v>
      </c>
      <c r="B51" s="36" t="s">
        <v>547</v>
      </c>
      <c r="C51" s="57"/>
      <c r="D51" s="36"/>
      <c r="E51" s="36"/>
      <c r="F51" s="33">
        <f>F52+F53</f>
        <v>190856.3</v>
      </c>
      <c r="G51" s="33">
        <f>G52+G53</f>
        <v>198490.6</v>
      </c>
      <c r="H51" s="33">
        <f>H52+H53</f>
        <v>206430.19999999998</v>
      </c>
    </row>
    <row r="52" spans="1:8" ht="31.5" x14ac:dyDescent="0.25">
      <c r="A52" s="27" t="s">
        <v>48</v>
      </c>
      <c r="B52" s="36" t="s">
        <v>547</v>
      </c>
      <c r="C52" s="57">
        <v>200</v>
      </c>
      <c r="D52" s="36" t="s">
        <v>27</v>
      </c>
      <c r="E52" s="36" t="s">
        <v>50</v>
      </c>
      <c r="F52" s="33">
        <f>SUM(Ведомственная!G574)</f>
        <v>2843.3</v>
      </c>
      <c r="G52" s="33">
        <f>SUM(Ведомственная!H574)</f>
        <v>2957.1</v>
      </c>
      <c r="H52" s="33">
        <f>SUM(Ведомственная!I574)</f>
        <v>3075.4</v>
      </c>
    </row>
    <row r="53" spans="1:8" x14ac:dyDescent="0.25">
      <c r="A53" s="27" t="s">
        <v>38</v>
      </c>
      <c r="B53" s="36" t="s">
        <v>547</v>
      </c>
      <c r="C53" s="57">
        <v>300</v>
      </c>
      <c r="D53" s="36" t="s">
        <v>27</v>
      </c>
      <c r="E53" s="36" t="s">
        <v>50</v>
      </c>
      <c r="F53" s="33">
        <f>SUM(Ведомственная!G575)</f>
        <v>188013</v>
      </c>
      <c r="G53" s="33">
        <f>SUM(Ведомственная!H575)</f>
        <v>195533.5</v>
      </c>
      <c r="H53" s="33">
        <f>SUM(Ведомственная!I575)</f>
        <v>203354.8</v>
      </c>
    </row>
    <row r="54" spans="1:8" ht="47.25" x14ac:dyDescent="0.25">
      <c r="A54" s="27" t="s">
        <v>369</v>
      </c>
      <c r="B54" s="36" t="s">
        <v>548</v>
      </c>
      <c r="C54" s="36"/>
      <c r="D54" s="36"/>
      <c r="E54" s="36"/>
      <c r="F54" s="33">
        <f>F55+F56</f>
        <v>9753.2999999999993</v>
      </c>
      <c r="G54" s="33">
        <f>G55+G56</f>
        <v>10124.9</v>
      </c>
      <c r="H54" s="33">
        <f>H55+H56</f>
        <v>10511.4</v>
      </c>
    </row>
    <row r="55" spans="1:8" ht="31.5" x14ac:dyDescent="0.25">
      <c r="A55" s="27" t="s">
        <v>48</v>
      </c>
      <c r="B55" s="36" t="s">
        <v>548</v>
      </c>
      <c r="C55" s="36" t="s">
        <v>87</v>
      </c>
      <c r="D55" s="36" t="s">
        <v>27</v>
      </c>
      <c r="E55" s="36" t="s">
        <v>50</v>
      </c>
      <c r="F55" s="33">
        <f>SUM(Ведомственная!G577)</f>
        <v>145.30000000000001</v>
      </c>
      <c r="G55" s="33">
        <f>SUM(Ведомственная!H577)</f>
        <v>150.9</v>
      </c>
      <c r="H55" s="33">
        <f>SUM(Ведомственная!I577)</f>
        <v>156.5</v>
      </c>
    </row>
    <row r="56" spans="1:8" x14ac:dyDescent="0.25">
      <c r="A56" s="27" t="s">
        <v>38</v>
      </c>
      <c r="B56" s="36" t="s">
        <v>548</v>
      </c>
      <c r="C56" s="36" t="s">
        <v>95</v>
      </c>
      <c r="D56" s="36" t="s">
        <v>27</v>
      </c>
      <c r="E56" s="36" t="s">
        <v>50</v>
      </c>
      <c r="F56" s="33">
        <f>SUM(Ведомственная!G578)</f>
        <v>9608</v>
      </c>
      <c r="G56" s="33">
        <f>SUM(Ведомственная!H578)</f>
        <v>9974</v>
      </c>
      <c r="H56" s="33">
        <f>SUM(Ведомственная!I578)</f>
        <v>10354.9</v>
      </c>
    </row>
    <row r="57" spans="1:8" ht="47.25" x14ac:dyDescent="0.25">
      <c r="A57" s="27" t="s">
        <v>370</v>
      </c>
      <c r="B57" s="36" t="s">
        <v>549</v>
      </c>
      <c r="C57" s="36"/>
      <c r="D57" s="36"/>
      <c r="E57" s="36"/>
      <c r="F57" s="33">
        <f>F58+F59</f>
        <v>129767.1</v>
      </c>
      <c r="G57" s="33">
        <f>G58+G59</f>
        <v>134957.79999999999</v>
      </c>
      <c r="H57" s="33">
        <f>H58+H59</f>
        <v>140356.1</v>
      </c>
    </row>
    <row r="58" spans="1:8" ht="31.5" x14ac:dyDescent="0.25">
      <c r="A58" s="27" t="s">
        <v>48</v>
      </c>
      <c r="B58" s="36" t="s">
        <v>549</v>
      </c>
      <c r="C58" s="36" t="s">
        <v>87</v>
      </c>
      <c r="D58" s="36" t="s">
        <v>27</v>
      </c>
      <c r="E58" s="36" t="s">
        <v>50</v>
      </c>
      <c r="F58" s="33">
        <f>SUM(Ведомственная!G580)</f>
        <v>1930.6</v>
      </c>
      <c r="G58" s="33">
        <f>SUM(Ведомственная!H580)</f>
        <v>2007.8</v>
      </c>
      <c r="H58" s="33">
        <f>SUM(Ведомственная!I580)</f>
        <v>2088.1999999999998</v>
      </c>
    </row>
    <row r="59" spans="1:8" x14ac:dyDescent="0.25">
      <c r="A59" s="27" t="s">
        <v>38</v>
      </c>
      <c r="B59" s="36" t="s">
        <v>549</v>
      </c>
      <c r="C59" s="36" t="s">
        <v>95</v>
      </c>
      <c r="D59" s="36" t="s">
        <v>27</v>
      </c>
      <c r="E59" s="36" t="s">
        <v>50</v>
      </c>
      <c r="F59" s="33">
        <f>SUM(Ведомственная!G581)</f>
        <v>127836.5</v>
      </c>
      <c r="G59" s="33">
        <f>SUM(Ведомственная!H581)</f>
        <v>132950</v>
      </c>
      <c r="H59" s="33">
        <f>SUM(Ведомственная!I581)</f>
        <v>138267.9</v>
      </c>
    </row>
    <row r="60" spans="1:8" ht="63" x14ac:dyDescent="0.25">
      <c r="A60" s="27" t="s">
        <v>371</v>
      </c>
      <c r="B60" s="36" t="s">
        <v>550</v>
      </c>
      <c r="C60" s="36"/>
      <c r="D60" s="36"/>
      <c r="E60" s="36"/>
      <c r="F60" s="33">
        <f>F61+F62</f>
        <v>353.79999999999995</v>
      </c>
      <c r="G60" s="33">
        <f>G61+G62</f>
        <v>367.90000000000003</v>
      </c>
      <c r="H60" s="33">
        <f>H61+H62</f>
        <v>382.6</v>
      </c>
    </row>
    <row r="61" spans="1:8" ht="31.5" x14ac:dyDescent="0.25">
      <c r="A61" s="27" t="s">
        <v>48</v>
      </c>
      <c r="B61" s="36" t="s">
        <v>550</v>
      </c>
      <c r="C61" s="36" t="s">
        <v>87</v>
      </c>
      <c r="D61" s="36" t="s">
        <v>27</v>
      </c>
      <c r="E61" s="36" t="s">
        <v>50</v>
      </c>
      <c r="F61" s="33">
        <f>SUM(Ведомственная!G583)</f>
        <v>5.4</v>
      </c>
      <c r="G61" s="33">
        <f>SUM(Ведомственная!H583)</f>
        <v>5.6</v>
      </c>
      <c r="H61" s="33">
        <f>SUM(Ведомственная!I583)</f>
        <v>5.8</v>
      </c>
    </row>
    <row r="62" spans="1:8" x14ac:dyDescent="0.25">
      <c r="A62" s="27" t="s">
        <v>38</v>
      </c>
      <c r="B62" s="36" t="s">
        <v>550</v>
      </c>
      <c r="C62" s="36" t="s">
        <v>95</v>
      </c>
      <c r="D62" s="36" t="s">
        <v>27</v>
      </c>
      <c r="E62" s="36" t="s">
        <v>50</v>
      </c>
      <c r="F62" s="33">
        <f>SUM(Ведомственная!G584)</f>
        <v>348.4</v>
      </c>
      <c r="G62" s="33">
        <f>SUM(Ведомственная!H584)</f>
        <v>362.3</v>
      </c>
      <c r="H62" s="33">
        <f>SUM(Ведомственная!I584)</f>
        <v>376.8</v>
      </c>
    </row>
    <row r="63" spans="1:8" ht="63" x14ac:dyDescent="0.25">
      <c r="A63" s="27" t="s">
        <v>372</v>
      </c>
      <c r="B63" s="36" t="s">
        <v>551</v>
      </c>
      <c r="C63" s="36"/>
      <c r="D63" s="36"/>
      <c r="E63" s="36"/>
      <c r="F63" s="33">
        <f>F64+F65</f>
        <v>19.8</v>
      </c>
      <c r="G63" s="33">
        <f>G64+G65</f>
        <v>19.8</v>
      </c>
      <c r="H63" s="33">
        <f>H64+H65</f>
        <v>19.8</v>
      </c>
    </row>
    <row r="64" spans="1:8" ht="31.5" x14ac:dyDescent="0.25">
      <c r="A64" s="27" t="s">
        <v>48</v>
      </c>
      <c r="B64" s="36" t="s">
        <v>551</v>
      </c>
      <c r="C64" s="36" t="s">
        <v>87</v>
      </c>
      <c r="D64" s="36" t="s">
        <v>27</v>
      </c>
      <c r="E64" s="36" t="s">
        <v>50</v>
      </c>
      <c r="F64" s="33">
        <f>SUM(Ведомственная!G586)</f>
        <v>0.3</v>
      </c>
      <c r="G64" s="33">
        <f>SUM(Ведомственная!H586)</f>
        <v>0.3</v>
      </c>
      <c r="H64" s="33">
        <f>SUM(Ведомственная!I586)</f>
        <v>0.3</v>
      </c>
    </row>
    <row r="65" spans="1:8" x14ac:dyDescent="0.25">
      <c r="A65" s="27" t="s">
        <v>38</v>
      </c>
      <c r="B65" s="36" t="s">
        <v>551</v>
      </c>
      <c r="C65" s="36" t="s">
        <v>95</v>
      </c>
      <c r="D65" s="36" t="s">
        <v>27</v>
      </c>
      <c r="E65" s="36" t="s">
        <v>50</v>
      </c>
      <c r="F65" s="33">
        <f>SUM(Ведомственная!G587)</f>
        <v>19.5</v>
      </c>
      <c r="G65" s="33">
        <f>SUM(Ведомственная!H587)</f>
        <v>19.5</v>
      </c>
      <c r="H65" s="33">
        <f>SUM(Ведомственная!I587)</f>
        <v>19.5</v>
      </c>
    </row>
    <row r="66" spans="1:8" ht="63" x14ac:dyDescent="0.25">
      <c r="A66" s="27" t="s">
        <v>373</v>
      </c>
      <c r="B66" s="36" t="s">
        <v>552</v>
      </c>
      <c r="C66" s="36"/>
      <c r="D66" s="36"/>
      <c r="E66" s="36"/>
      <c r="F66" s="33">
        <f>F67+F68</f>
        <v>7592.6</v>
      </c>
      <c r="G66" s="33">
        <f>G67+G68</f>
        <v>10094.5</v>
      </c>
      <c r="H66" s="33">
        <f>H67+H68</f>
        <v>11569.1</v>
      </c>
    </row>
    <row r="67" spans="1:8" ht="31.5" x14ac:dyDescent="0.25">
      <c r="A67" s="27" t="s">
        <v>48</v>
      </c>
      <c r="B67" s="36" t="s">
        <v>552</v>
      </c>
      <c r="C67" s="36" t="s">
        <v>87</v>
      </c>
      <c r="D67" s="36" t="s">
        <v>27</v>
      </c>
      <c r="E67" s="36" t="s">
        <v>50</v>
      </c>
      <c r="F67" s="33">
        <f>SUM(Ведомственная!G589)</f>
        <v>742</v>
      </c>
      <c r="G67" s="33">
        <f>SUM(Ведомственная!H589)</f>
        <v>776.5</v>
      </c>
      <c r="H67" s="33">
        <f>SUM(Ведомственная!I589)</f>
        <v>819.7</v>
      </c>
    </row>
    <row r="68" spans="1:8" x14ac:dyDescent="0.25">
      <c r="A68" s="27" t="s">
        <v>38</v>
      </c>
      <c r="B68" s="36" t="s">
        <v>552</v>
      </c>
      <c r="C68" s="36" t="s">
        <v>95</v>
      </c>
      <c r="D68" s="36" t="s">
        <v>27</v>
      </c>
      <c r="E68" s="36" t="s">
        <v>50</v>
      </c>
      <c r="F68" s="33">
        <f>SUM(Ведомственная!G590)</f>
        <v>6850.6</v>
      </c>
      <c r="G68" s="33">
        <f>SUM(Ведомственная!H590)</f>
        <v>9318</v>
      </c>
      <c r="H68" s="33">
        <f>SUM(Ведомственная!I590)</f>
        <v>10749.4</v>
      </c>
    </row>
    <row r="69" spans="1:8" ht="47.25" x14ac:dyDescent="0.25">
      <c r="A69" s="27" t="s">
        <v>388</v>
      </c>
      <c r="B69" s="36" t="s">
        <v>553</v>
      </c>
      <c r="C69" s="36"/>
      <c r="D69" s="36"/>
      <c r="E69" s="36"/>
      <c r="F69" s="33">
        <f>F70+F71</f>
        <v>210865.59999999998</v>
      </c>
      <c r="G69" s="33">
        <f>G70+G71</f>
        <v>237424</v>
      </c>
      <c r="H69" s="33">
        <f>H70+H71</f>
        <v>268529.2</v>
      </c>
    </row>
    <row r="70" spans="1:8" ht="31.5" x14ac:dyDescent="0.25">
      <c r="A70" s="27" t="s">
        <v>48</v>
      </c>
      <c r="B70" s="36" t="s">
        <v>553</v>
      </c>
      <c r="C70" s="36" t="s">
        <v>87</v>
      </c>
      <c r="D70" s="36" t="s">
        <v>27</v>
      </c>
      <c r="E70" s="36" t="s">
        <v>50</v>
      </c>
      <c r="F70" s="33">
        <f>SUM(Ведомственная!G592)</f>
        <v>3139.3</v>
      </c>
      <c r="G70" s="33">
        <f>SUM(Ведомственная!H592)</f>
        <v>3534.7</v>
      </c>
      <c r="H70" s="33">
        <f>SUM(Ведомственная!I592)</f>
        <v>3997.8</v>
      </c>
    </row>
    <row r="71" spans="1:8" x14ac:dyDescent="0.25">
      <c r="A71" s="27" t="s">
        <v>38</v>
      </c>
      <c r="B71" s="36" t="s">
        <v>553</v>
      </c>
      <c r="C71" s="36" t="s">
        <v>95</v>
      </c>
      <c r="D71" s="36" t="s">
        <v>27</v>
      </c>
      <c r="E71" s="36" t="s">
        <v>50</v>
      </c>
      <c r="F71" s="33">
        <f>SUM(Ведомственная!G593)</f>
        <v>207726.3</v>
      </c>
      <c r="G71" s="33">
        <f>SUM(Ведомственная!H593)</f>
        <v>233889.3</v>
      </c>
      <c r="H71" s="33">
        <f>SUM(Ведомственная!I593)</f>
        <v>264531.40000000002</v>
      </c>
    </row>
    <row r="72" spans="1:8" ht="47.25" x14ac:dyDescent="0.25">
      <c r="A72" s="27" t="s">
        <v>379</v>
      </c>
      <c r="B72" s="36" t="s">
        <v>554</v>
      </c>
      <c r="C72" s="36"/>
      <c r="D72" s="36"/>
      <c r="E72" s="36"/>
      <c r="F72" s="33">
        <f>SUM(F73:F75)</f>
        <v>9989.9</v>
      </c>
      <c r="G72" s="33">
        <f>SUM(G73:G75)</f>
        <v>10389.5</v>
      </c>
      <c r="H72" s="33">
        <f>SUM(H73:H75)</f>
        <v>10805.1</v>
      </c>
    </row>
    <row r="73" spans="1:8" ht="31.5" x14ac:dyDescent="0.25">
      <c r="A73" s="27" t="s">
        <v>48</v>
      </c>
      <c r="B73" s="36" t="s">
        <v>554</v>
      </c>
      <c r="C73" s="36" t="s">
        <v>87</v>
      </c>
      <c r="D73" s="36" t="s">
        <v>27</v>
      </c>
      <c r="E73" s="36" t="s">
        <v>50</v>
      </c>
      <c r="F73" s="33">
        <f>SUM(Ведомственная!G595)</f>
        <v>52.2</v>
      </c>
      <c r="G73" s="33">
        <f>SUM(Ведомственная!H595)</f>
        <v>54.3</v>
      </c>
      <c r="H73" s="33">
        <f>SUM(Ведомственная!I595)</f>
        <v>56.3</v>
      </c>
    </row>
    <row r="74" spans="1:8" x14ac:dyDescent="0.25">
      <c r="A74" s="27" t="s">
        <v>38</v>
      </c>
      <c r="B74" s="36" t="s">
        <v>554</v>
      </c>
      <c r="C74" s="36" t="s">
        <v>95</v>
      </c>
      <c r="D74" s="36" t="s">
        <v>27</v>
      </c>
      <c r="E74" s="36" t="s">
        <v>50</v>
      </c>
      <c r="F74" s="33">
        <f>SUM(Ведомственная!G596+Ведомственная!G1146+Ведомственная!G1338)</f>
        <v>9382.4</v>
      </c>
      <c r="G74" s="33">
        <f>SUM(Ведомственная!H596+Ведомственная!H1146+Ведомственная!H1338)</f>
        <v>9734.1</v>
      </c>
      <c r="H74" s="33">
        <f>SUM(Ведомственная!I596+Ведомственная!I1146+Ведомственная!I1338)</f>
        <v>10091.700000000001</v>
      </c>
    </row>
    <row r="75" spans="1:8" ht="31.5" x14ac:dyDescent="0.25">
      <c r="A75" s="27" t="s">
        <v>117</v>
      </c>
      <c r="B75" s="36" t="s">
        <v>554</v>
      </c>
      <c r="C75" s="36" t="s">
        <v>118</v>
      </c>
      <c r="D75" s="36" t="s">
        <v>27</v>
      </c>
      <c r="E75" s="36" t="s">
        <v>50</v>
      </c>
      <c r="F75" s="33">
        <f>SUM(Ведомственная!G1147)+Ведомственная!G1339</f>
        <v>555.29999999999995</v>
      </c>
      <c r="G75" s="33">
        <f>SUM(Ведомственная!H1147)+Ведомственная!H1339</f>
        <v>601.1</v>
      </c>
      <c r="H75" s="33">
        <f>SUM(Ведомственная!I1147)+Ведомственная!I1339</f>
        <v>657.1</v>
      </c>
    </row>
    <row r="76" spans="1:8" ht="63" x14ac:dyDescent="0.25">
      <c r="A76" s="27" t="s">
        <v>380</v>
      </c>
      <c r="B76" s="36" t="s">
        <v>555</v>
      </c>
      <c r="C76" s="36"/>
      <c r="D76" s="36"/>
      <c r="E76" s="36"/>
      <c r="F76" s="33">
        <f>F77+F78</f>
        <v>1916.5</v>
      </c>
      <c r="G76" s="33">
        <f>G77+G78</f>
        <v>1993.2</v>
      </c>
      <c r="H76" s="33">
        <f>H77+H78</f>
        <v>2072.9</v>
      </c>
    </row>
    <row r="77" spans="1:8" ht="31.5" x14ac:dyDescent="0.25">
      <c r="A77" s="27" t="s">
        <v>48</v>
      </c>
      <c r="B77" s="36" t="s">
        <v>555</v>
      </c>
      <c r="C77" s="36" t="s">
        <v>87</v>
      </c>
      <c r="D77" s="36" t="s">
        <v>27</v>
      </c>
      <c r="E77" s="36" t="s">
        <v>50</v>
      </c>
      <c r="F77" s="33">
        <f>SUM(Ведомственная!G598)</f>
        <v>33.9</v>
      </c>
      <c r="G77" s="33">
        <f>SUM(Ведомственная!H598)</f>
        <v>35.200000000000003</v>
      </c>
      <c r="H77" s="33">
        <f>SUM(Ведомственная!I598)</f>
        <v>36.700000000000003</v>
      </c>
    </row>
    <row r="78" spans="1:8" x14ac:dyDescent="0.25">
      <c r="A78" s="27" t="s">
        <v>38</v>
      </c>
      <c r="B78" s="36" t="s">
        <v>555</v>
      </c>
      <c r="C78" s="36" t="s">
        <v>95</v>
      </c>
      <c r="D78" s="36" t="s">
        <v>27</v>
      </c>
      <c r="E78" s="36" t="s">
        <v>50</v>
      </c>
      <c r="F78" s="33">
        <f>SUM(Ведомственная!G599)</f>
        <v>1882.6</v>
      </c>
      <c r="G78" s="33">
        <f>SUM(Ведомственная!H599)</f>
        <v>1958</v>
      </c>
      <c r="H78" s="33">
        <f>SUM(Ведомственная!I599)</f>
        <v>2036.2</v>
      </c>
    </row>
    <row r="79" spans="1:8" ht="31.5" x14ac:dyDescent="0.25">
      <c r="A79" s="27" t="s">
        <v>381</v>
      </c>
      <c r="B79" s="36" t="s">
        <v>556</v>
      </c>
      <c r="C79" s="36"/>
      <c r="D79" s="36"/>
      <c r="E79" s="36"/>
      <c r="F79" s="33">
        <f>F80+F81</f>
        <v>1.4000000000000001</v>
      </c>
      <c r="G79" s="33">
        <f>G80+G81</f>
        <v>1.4000000000000001</v>
      </c>
      <c r="H79" s="33">
        <f>H80+H81</f>
        <v>1.4000000000000001</v>
      </c>
    </row>
    <row r="80" spans="1:8" ht="31.5" x14ac:dyDescent="0.25">
      <c r="A80" s="27" t="s">
        <v>48</v>
      </c>
      <c r="B80" s="36" t="s">
        <v>556</v>
      </c>
      <c r="C80" s="36" t="s">
        <v>87</v>
      </c>
      <c r="D80" s="36" t="s">
        <v>27</v>
      </c>
      <c r="E80" s="36" t="s">
        <v>50</v>
      </c>
      <c r="F80" s="33">
        <f>SUM(Ведомственная!G601)</f>
        <v>0.1</v>
      </c>
      <c r="G80" s="33">
        <f>SUM(Ведомственная!H601)</f>
        <v>0.1</v>
      </c>
      <c r="H80" s="33">
        <f>SUM(Ведомственная!I601)</f>
        <v>0.1</v>
      </c>
    </row>
    <row r="81" spans="1:8" x14ac:dyDescent="0.25">
      <c r="A81" s="27" t="s">
        <v>38</v>
      </c>
      <c r="B81" s="36" t="s">
        <v>556</v>
      </c>
      <c r="C81" s="36" t="s">
        <v>95</v>
      </c>
      <c r="D81" s="36" t="s">
        <v>27</v>
      </c>
      <c r="E81" s="36" t="s">
        <v>50</v>
      </c>
      <c r="F81" s="33">
        <f>SUM(Ведомственная!G602)</f>
        <v>1.3</v>
      </c>
      <c r="G81" s="33">
        <f>SUM(Ведомственная!H602)</f>
        <v>1.3</v>
      </c>
      <c r="H81" s="33">
        <f>SUM(Ведомственная!I602)</f>
        <v>1.3</v>
      </c>
    </row>
    <row r="82" spans="1:8" ht="94.5" x14ac:dyDescent="0.25">
      <c r="A82" s="27" t="s">
        <v>995</v>
      </c>
      <c r="B82" s="36" t="s">
        <v>557</v>
      </c>
      <c r="C82" s="36"/>
      <c r="D82" s="36"/>
      <c r="E82" s="36"/>
      <c r="F82" s="33">
        <f>F83+F84</f>
        <v>9287.5</v>
      </c>
      <c r="G82" s="33">
        <f>G83+G84</f>
        <v>9287.5</v>
      </c>
      <c r="H82" s="33">
        <f>H83+H84</f>
        <v>9287.5</v>
      </c>
    </row>
    <row r="83" spans="1:8" ht="31.5" x14ac:dyDescent="0.25">
      <c r="A83" s="27" t="s">
        <v>48</v>
      </c>
      <c r="B83" s="36" t="s">
        <v>557</v>
      </c>
      <c r="C83" s="36" t="s">
        <v>87</v>
      </c>
      <c r="D83" s="36" t="s">
        <v>27</v>
      </c>
      <c r="E83" s="36" t="s">
        <v>50</v>
      </c>
      <c r="F83" s="33">
        <f>SUM(Ведомственная!G604)</f>
        <v>106.2</v>
      </c>
      <c r="G83" s="33">
        <f>SUM(Ведомственная!H604)</f>
        <v>106.2</v>
      </c>
      <c r="H83" s="33">
        <f>SUM(Ведомственная!I604)</f>
        <v>106.2</v>
      </c>
    </row>
    <row r="84" spans="1:8" x14ac:dyDescent="0.25">
      <c r="A84" s="27" t="s">
        <v>38</v>
      </c>
      <c r="B84" s="36" t="s">
        <v>557</v>
      </c>
      <c r="C84" s="36" t="s">
        <v>95</v>
      </c>
      <c r="D84" s="36" t="s">
        <v>27</v>
      </c>
      <c r="E84" s="36" t="s">
        <v>50</v>
      </c>
      <c r="F84" s="33">
        <f>SUM(Ведомственная!G605)</f>
        <v>9181.2999999999993</v>
      </c>
      <c r="G84" s="33">
        <f>SUM(Ведомственная!H605)</f>
        <v>9181.2999999999993</v>
      </c>
      <c r="H84" s="33">
        <f>SUM(Ведомственная!I605)</f>
        <v>9181.2999999999993</v>
      </c>
    </row>
    <row r="85" spans="1:8" ht="66" customHeight="1" x14ac:dyDescent="0.25">
      <c r="A85" s="35" t="s">
        <v>1007</v>
      </c>
      <c r="B85" s="36" t="s">
        <v>965</v>
      </c>
      <c r="C85" s="36"/>
      <c r="D85" s="36"/>
      <c r="E85" s="36"/>
      <c r="F85" s="33">
        <f>SUM(F86:F86)</f>
        <v>4.9000000000000004</v>
      </c>
      <c r="G85" s="33">
        <f>SUM(G86:G86)</f>
        <v>4.9000000000000004</v>
      </c>
      <c r="H85" s="33">
        <f>SUM(H86:H86)</f>
        <v>4.9000000000000004</v>
      </c>
    </row>
    <row r="86" spans="1:8" ht="31.5" x14ac:dyDescent="0.25">
      <c r="A86" s="27" t="s">
        <v>48</v>
      </c>
      <c r="B86" s="36" t="s">
        <v>965</v>
      </c>
      <c r="C86" s="36" t="s">
        <v>87</v>
      </c>
      <c r="D86" s="36" t="s">
        <v>27</v>
      </c>
      <c r="E86" s="36" t="s">
        <v>74</v>
      </c>
      <c r="F86" s="33">
        <f>SUM(Ведомственная!G707)</f>
        <v>4.9000000000000004</v>
      </c>
      <c r="G86" s="33">
        <f>SUM(Ведомственная!H707)</f>
        <v>4.9000000000000004</v>
      </c>
      <c r="H86" s="33">
        <f>SUM(Ведомственная!I707)</f>
        <v>4.9000000000000004</v>
      </c>
    </row>
    <row r="87" spans="1:8" ht="47.25" x14ac:dyDescent="0.25">
      <c r="A87" s="27" t="s">
        <v>375</v>
      </c>
      <c r="B87" s="36" t="s">
        <v>558</v>
      </c>
      <c r="C87" s="36"/>
      <c r="D87" s="36"/>
      <c r="E87" s="36"/>
      <c r="F87" s="33">
        <f>F88+F89</f>
        <v>1880.9</v>
      </c>
      <c r="G87" s="33">
        <f>G88+G89</f>
        <v>1880.9</v>
      </c>
      <c r="H87" s="33">
        <f>H88+H89</f>
        <v>1880.9</v>
      </c>
    </row>
    <row r="88" spans="1:8" ht="31.5" x14ac:dyDescent="0.25">
      <c r="A88" s="27" t="s">
        <v>48</v>
      </c>
      <c r="B88" s="36" t="s">
        <v>558</v>
      </c>
      <c r="C88" s="36" t="s">
        <v>87</v>
      </c>
      <c r="D88" s="36" t="s">
        <v>27</v>
      </c>
      <c r="E88" s="36" t="s">
        <v>50</v>
      </c>
      <c r="F88" s="33">
        <f>SUM(Ведомственная!G608)</f>
        <v>27.9</v>
      </c>
      <c r="G88" s="33">
        <f>SUM(Ведомственная!H608)</f>
        <v>27.9</v>
      </c>
      <c r="H88" s="33">
        <f>SUM(Ведомственная!I608)</f>
        <v>27.9</v>
      </c>
    </row>
    <row r="89" spans="1:8" x14ac:dyDescent="0.25">
      <c r="A89" s="27" t="s">
        <v>38</v>
      </c>
      <c r="B89" s="36" t="s">
        <v>558</v>
      </c>
      <c r="C89" s="36" t="s">
        <v>95</v>
      </c>
      <c r="D89" s="36" t="s">
        <v>27</v>
      </c>
      <c r="E89" s="36" t="s">
        <v>50</v>
      </c>
      <c r="F89" s="33">
        <f>SUM(Ведомственная!G609)</f>
        <v>1853</v>
      </c>
      <c r="G89" s="33">
        <f>SUM(Ведомственная!H609)</f>
        <v>1853</v>
      </c>
      <c r="H89" s="33">
        <f>SUM(Ведомственная!I609)</f>
        <v>1853</v>
      </c>
    </row>
    <row r="90" spans="1:8" ht="47.25" x14ac:dyDescent="0.25">
      <c r="A90" s="27" t="s">
        <v>376</v>
      </c>
      <c r="B90" s="36" t="s">
        <v>559</v>
      </c>
      <c r="C90" s="36"/>
      <c r="D90" s="36"/>
      <c r="E90" s="36"/>
      <c r="F90" s="33">
        <f>F91+F92</f>
        <v>15165.1</v>
      </c>
      <c r="G90" s="33">
        <f>G91+G92</f>
        <v>15771.7</v>
      </c>
      <c r="H90" s="33">
        <f>H91+H92</f>
        <v>16402.599999999999</v>
      </c>
    </row>
    <row r="91" spans="1:8" ht="31.5" x14ac:dyDescent="0.25">
      <c r="A91" s="27" t="s">
        <v>48</v>
      </c>
      <c r="B91" s="36" t="s">
        <v>559</v>
      </c>
      <c r="C91" s="36" t="s">
        <v>87</v>
      </c>
      <c r="D91" s="36" t="s">
        <v>27</v>
      </c>
      <c r="E91" s="36" t="s">
        <v>50</v>
      </c>
      <c r="F91" s="33">
        <f>SUM(Ведомственная!G611)</f>
        <v>230.5</v>
      </c>
      <c r="G91" s="33">
        <f>SUM(Ведомственная!H611)</f>
        <v>239.7</v>
      </c>
      <c r="H91" s="33">
        <f>SUM(Ведомственная!I611)</f>
        <v>249.3</v>
      </c>
    </row>
    <row r="92" spans="1:8" x14ac:dyDescent="0.25">
      <c r="A92" s="27" t="s">
        <v>38</v>
      </c>
      <c r="B92" s="36" t="s">
        <v>559</v>
      </c>
      <c r="C92" s="36" t="s">
        <v>95</v>
      </c>
      <c r="D92" s="36" t="s">
        <v>27</v>
      </c>
      <c r="E92" s="36" t="s">
        <v>50</v>
      </c>
      <c r="F92" s="33">
        <f>SUM(Ведомственная!G612)</f>
        <v>14934.6</v>
      </c>
      <c r="G92" s="33">
        <f>SUM(Ведомственная!H612)</f>
        <v>15532</v>
      </c>
      <c r="H92" s="33">
        <f>SUM(Ведомственная!I612)</f>
        <v>16153.3</v>
      </c>
    </row>
    <row r="93" spans="1:8" ht="31.5" x14ac:dyDescent="0.25">
      <c r="A93" s="27" t="s">
        <v>377</v>
      </c>
      <c r="B93" s="36" t="s">
        <v>560</v>
      </c>
      <c r="C93" s="36"/>
      <c r="D93" s="36"/>
      <c r="E93" s="36"/>
      <c r="F93" s="33">
        <f>F95+F96+F94</f>
        <v>100774.59999999999</v>
      </c>
      <c r="G93" s="33">
        <f t="shared" ref="G93:H93" si="5">G95+G96+G94</f>
        <v>100744.3</v>
      </c>
      <c r="H93" s="33">
        <f t="shared" si="5"/>
        <v>100744.3</v>
      </c>
    </row>
    <row r="94" spans="1:8" ht="31.5" x14ac:dyDescent="0.25">
      <c r="A94" s="27" t="s">
        <v>48</v>
      </c>
      <c r="B94" s="36" t="s">
        <v>560</v>
      </c>
      <c r="C94" s="36" t="s">
        <v>87</v>
      </c>
      <c r="D94" s="36" t="s">
        <v>109</v>
      </c>
      <c r="E94" s="36" t="s">
        <v>165</v>
      </c>
      <c r="F94" s="33">
        <f>SUM(Ведомственная!G527)</f>
        <v>0</v>
      </c>
      <c r="G94" s="33">
        <f>SUM(Ведомственная!H527)</f>
        <v>0</v>
      </c>
      <c r="H94" s="33">
        <f>SUM(Ведомственная!I527)</f>
        <v>0</v>
      </c>
    </row>
    <row r="95" spans="1:8" ht="31.5" x14ac:dyDescent="0.25">
      <c r="A95" s="27" t="s">
        <v>48</v>
      </c>
      <c r="B95" s="36" t="s">
        <v>560</v>
      </c>
      <c r="C95" s="36" t="s">
        <v>87</v>
      </c>
      <c r="D95" s="36" t="s">
        <v>27</v>
      </c>
      <c r="E95" s="36" t="s">
        <v>50</v>
      </c>
      <c r="F95" s="33">
        <f>SUM(Ведомственная!G614)</f>
        <v>2069.6999999999998</v>
      </c>
      <c r="G95" s="33">
        <f>SUM(Ведомственная!H614)</f>
        <v>2069.1</v>
      </c>
      <c r="H95" s="33">
        <f>SUM(Ведомственная!I614)</f>
        <v>2069.1</v>
      </c>
    </row>
    <row r="96" spans="1:8" x14ac:dyDescent="0.25">
      <c r="A96" s="27" t="s">
        <v>38</v>
      </c>
      <c r="B96" s="36" t="s">
        <v>560</v>
      </c>
      <c r="C96" s="36" t="s">
        <v>95</v>
      </c>
      <c r="D96" s="36" t="s">
        <v>27</v>
      </c>
      <c r="E96" s="36" t="s">
        <v>50</v>
      </c>
      <c r="F96" s="33">
        <f>SUM(Ведомственная!G615)</f>
        <v>98704.9</v>
      </c>
      <c r="G96" s="33">
        <f>SUM(Ведомственная!H615)</f>
        <v>98675.199999999997</v>
      </c>
      <c r="H96" s="33">
        <f>SUM(Ведомственная!I615)</f>
        <v>98675.199999999997</v>
      </c>
    </row>
    <row r="97" spans="1:8" ht="94.5" x14ac:dyDescent="0.25">
      <c r="A97" s="27" t="s">
        <v>378</v>
      </c>
      <c r="B97" s="36" t="s">
        <v>561</v>
      </c>
      <c r="C97" s="36"/>
      <c r="D97" s="36"/>
      <c r="E97" s="36"/>
      <c r="F97" s="33">
        <f>F98+F99</f>
        <v>72.599999999999994</v>
      </c>
      <c r="G97" s="33">
        <f>G98+G99</f>
        <v>72.599999999999994</v>
      </c>
      <c r="H97" s="33">
        <f>H98+H99</f>
        <v>72.599999999999994</v>
      </c>
    </row>
    <row r="98" spans="1:8" ht="31.5" x14ac:dyDescent="0.25">
      <c r="A98" s="27" t="s">
        <v>48</v>
      </c>
      <c r="B98" s="36" t="s">
        <v>561</v>
      </c>
      <c r="C98" s="36" t="s">
        <v>87</v>
      </c>
      <c r="D98" s="36" t="s">
        <v>27</v>
      </c>
      <c r="E98" s="36" t="s">
        <v>50</v>
      </c>
      <c r="F98" s="33">
        <f>SUM(Ведомственная!G617)</f>
        <v>1.1000000000000001</v>
      </c>
      <c r="G98" s="33">
        <f>SUM(Ведомственная!H617)</f>
        <v>1.1000000000000001</v>
      </c>
      <c r="H98" s="33">
        <f>SUM(Ведомственная!I617)</f>
        <v>1.1000000000000001</v>
      </c>
    </row>
    <row r="99" spans="1:8" x14ac:dyDescent="0.25">
      <c r="A99" s="27" t="s">
        <v>38</v>
      </c>
      <c r="B99" s="36" t="s">
        <v>561</v>
      </c>
      <c r="C99" s="36" t="s">
        <v>95</v>
      </c>
      <c r="D99" s="36" t="s">
        <v>27</v>
      </c>
      <c r="E99" s="36" t="s">
        <v>50</v>
      </c>
      <c r="F99" s="33">
        <f>SUM(Ведомственная!G618)</f>
        <v>71.5</v>
      </c>
      <c r="G99" s="33">
        <f>SUM(Ведомственная!H618)</f>
        <v>71.5</v>
      </c>
      <c r="H99" s="33">
        <f>SUM(Ведомственная!I618)</f>
        <v>71.5</v>
      </c>
    </row>
    <row r="100" spans="1:8" ht="31.5" x14ac:dyDescent="0.25">
      <c r="A100" s="27" t="s">
        <v>531</v>
      </c>
      <c r="B100" s="36" t="s">
        <v>562</v>
      </c>
      <c r="C100" s="36"/>
      <c r="D100" s="36"/>
      <c r="E100" s="36"/>
      <c r="F100" s="33">
        <f>SUM(F101:F102)</f>
        <v>17770.5</v>
      </c>
      <c r="G100" s="33">
        <f>SUM(G101:G102)</f>
        <v>16448.2</v>
      </c>
      <c r="H100" s="33">
        <f>SUM(H101:H102)</f>
        <v>16448.2</v>
      </c>
    </row>
    <row r="101" spans="1:8" ht="31.5" hidden="1" x14ac:dyDescent="0.25">
      <c r="A101" s="27" t="s">
        <v>48</v>
      </c>
      <c r="B101" s="36" t="s">
        <v>431</v>
      </c>
      <c r="C101" s="36" t="s">
        <v>87</v>
      </c>
      <c r="D101" s="36" t="s">
        <v>27</v>
      </c>
      <c r="E101" s="36" t="s">
        <v>50</v>
      </c>
      <c r="F101" s="33"/>
      <c r="G101" s="33"/>
      <c r="H101" s="33"/>
    </row>
    <row r="102" spans="1:8" x14ac:dyDescent="0.25">
      <c r="A102" s="27" t="s">
        <v>38</v>
      </c>
      <c r="B102" s="36" t="s">
        <v>562</v>
      </c>
      <c r="C102" s="36" t="s">
        <v>95</v>
      </c>
      <c r="D102" s="36" t="s">
        <v>27</v>
      </c>
      <c r="E102" s="36" t="s">
        <v>50</v>
      </c>
      <c r="F102" s="33">
        <f>SUM(Ведомственная!G621)</f>
        <v>17770.5</v>
      </c>
      <c r="G102" s="33">
        <f>SUM(Ведомственная!H621)</f>
        <v>16448.2</v>
      </c>
      <c r="H102" s="33">
        <f>SUM(Ведомственная!I621)</f>
        <v>16448.2</v>
      </c>
    </row>
    <row r="103" spans="1:8" ht="63" x14ac:dyDescent="0.25">
      <c r="A103" s="27" t="s">
        <v>570</v>
      </c>
      <c r="B103" s="36" t="s">
        <v>569</v>
      </c>
      <c r="C103" s="36"/>
      <c r="D103" s="36"/>
      <c r="E103" s="36"/>
      <c r="F103" s="33">
        <f>SUM(F104)</f>
        <v>4655.1000000000004</v>
      </c>
      <c r="G103" s="33">
        <f>SUM(G104)</f>
        <v>4655.1000000000004</v>
      </c>
      <c r="H103" s="33">
        <f>SUM(H104)</f>
        <v>4655.1000000000004</v>
      </c>
    </row>
    <row r="104" spans="1:8" ht="47.25" x14ac:dyDescent="0.25">
      <c r="A104" s="27" t="s">
        <v>388</v>
      </c>
      <c r="B104" s="36" t="s">
        <v>568</v>
      </c>
      <c r="C104" s="57"/>
      <c r="D104" s="36"/>
      <c r="E104" s="36"/>
      <c r="F104" s="33">
        <f>F105+F106</f>
        <v>4655.1000000000004</v>
      </c>
      <c r="G104" s="33">
        <f>G105+G106</f>
        <v>4655.1000000000004</v>
      </c>
      <c r="H104" s="33">
        <f>H105+H106</f>
        <v>4655.1000000000004</v>
      </c>
    </row>
    <row r="105" spans="1:8" ht="63" x14ac:dyDescent="0.25">
      <c r="A105" s="27" t="s">
        <v>47</v>
      </c>
      <c r="B105" s="36" t="s">
        <v>568</v>
      </c>
      <c r="C105" s="57">
        <v>100</v>
      </c>
      <c r="D105" s="36" t="s">
        <v>27</v>
      </c>
      <c r="E105" s="36" t="s">
        <v>74</v>
      </c>
      <c r="F105" s="33">
        <f>SUM(Ведомственная!G710)</f>
        <v>4020.3</v>
      </c>
      <c r="G105" s="33">
        <f>SUM(Ведомственная!H710)</f>
        <v>4020.3</v>
      </c>
      <c r="H105" s="33">
        <f>SUM(Ведомственная!I710)</f>
        <v>4020.3</v>
      </c>
    </row>
    <row r="106" spans="1:8" ht="31.5" x14ac:dyDescent="0.25">
      <c r="A106" s="27" t="s">
        <v>48</v>
      </c>
      <c r="B106" s="36" t="s">
        <v>568</v>
      </c>
      <c r="C106" s="57">
        <v>200</v>
      </c>
      <c r="D106" s="36" t="s">
        <v>27</v>
      </c>
      <c r="E106" s="36" t="s">
        <v>74</v>
      </c>
      <c r="F106" s="33">
        <f>SUM(Ведомственная!G711)</f>
        <v>634.79999999999995</v>
      </c>
      <c r="G106" s="33">
        <f>SUM(Ведомственная!H711)</f>
        <v>634.79999999999995</v>
      </c>
      <c r="H106" s="33">
        <f>SUM(Ведомственная!I711)</f>
        <v>634.79999999999995</v>
      </c>
    </row>
    <row r="107" spans="1:8" ht="47.25" x14ac:dyDescent="0.25">
      <c r="A107" s="27" t="s">
        <v>362</v>
      </c>
      <c r="B107" s="36" t="s">
        <v>363</v>
      </c>
      <c r="C107" s="57"/>
      <c r="D107" s="36"/>
      <c r="E107" s="36"/>
      <c r="F107" s="33">
        <f>SUM(F108)+F112</f>
        <v>100450.79999999999</v>
      </c>
      <c r="G107" s="33">
        <f>SUM(G108)+G112</f>
        <v>100568.90000000001</v>
      </c>
      <c r="H107" s="33">
        <f>SUM(H108)+H112</f>
        <v>100691.70000000001</v>
      </c>
    </row>
    <row r="108" spans="1:8" ht="31.5" x14ac:dyDescent="0.25">
      <c r="A108" s="27" t="s">
        <v>390</v>
      </c>
      <c r="B108" s="57" t="s">
        <v>571</v>
      </c>
      <c r="C108" s="57"/>
      <c r="D108" s="36"/>
      <c r="E108" s="36"/>
      <c r="F108" s="33">
        <f>F109+F110+F111</f>
        <v>19083</v>
      </c>
      <c r="G108" s="33">
        <f>G109+G110+G111</f>
        <v>19083</v>
      </c>
      <c r="H108" s="33">
        <f>H109+H110+H111</f>
        <v>19083</v>
      </c>
    </row>
    <row r="109" spans="1:8" ht="63" x14ac:dyDescent="0.25">
      <c r="A109" s="27" t="s">
        <v>47</v>
      </c>
      <c r="B109" s="57" t="s">
        <v>571</v>
      </c>
      <c r="C109" s="57">
        <v>100</v>
      </c>
      <c r="D109" s="36" t="s">
        <v>27</v>
      </c>
      <c r="E109" s="36" t="s">
        <v>74</v>
      </c>
      <c r="F109" s="33">
        <f>SUM(Ведомственная!G714)</f>
        <v>19083</v>
      </c>
      <c r="G109" s="33">
        <f>SUM(Ведомственная!H714)</f>
        <v>19083</v>
      </c>
      <c r="H109" s="33">
        <f>SUM(Ведомственная!I714)</f>
        <v>19083</v>
      </c>
    </row>
    <row r="110" spans="1:8" ht="31.5" hidden="1" x14ac:dyDescent="0.25">
      <c r="A110" s="27" t="s">
        <v>48</v>
      </c>
      <c r="B110" s="57" t="s">
        <v>391</v>
      </c>
      <c r="C110" s="57">
        <v>200</v>
      </c>
      <c r="D110" s="36" t="s">
        <v>27</v>
      </c>
      <c r="E110" s="36" t="s">
        <v>74</v>
      </c>
      <c r="F110" s="33"/>
      <c r="G110" s="33"/>
      <c r="H110" s="33"/>
    </row>
    <row r="111" spans="1:8" hidden="1" x14ac:dyDescent="0.25">
      <c r="A111" s="27" t="s">
        <v>21</v>
      </c>
      <c r="B111" s="57" t="s">
        <v>391</v>
      </c>
      <c r="C111" s="57">
        <v>800</v>
      </c>
      <c r="D111" s="36" t="s">
        <v>27</v>
      </c>
      <c r="E111" s="36" t="s">
        <v>74</v>
      </c>
      <c r="F111" s="33"/>
      <c r="G111" s="33"/>
      <c r="H111" s="33"/>
    </row>
    <row r="112" spans="1:8" ht="31.5" x14ac:dyDescent="0.25">
      <c r="A112" s="27" t="s">
        <v>364</v>
      </c>
      <c r="B112" s="36" t="s">
        <v>545</v>
      </c>
      <c r="C112" s="57"/>
      <c r="D112" s="36"/>
      <c r="E112" s="36"/>
      <c r="F112" s="33">
        <f>SUM(F113:F117)</f>
        <v>81367.799999999988</v>
      </c>
      <c r="G112" s="33">
        <f t="shared" ref="G112:H112" si="6">SUM(G113:G117)</f>
        <v>81485.900000000009</v>
      </c>
      <c r="H112" s="33">
        <f t="shared" si="6"/>
        <v>81608.700000000012</v>
      </c>
    </row>
    <row r="113" spans="1:8" ht="63" x14ac:dyDescent="0.25">
      <c r="A113" s="27" t="s">
        <v>47</v>
      </c>
      <c r="B113" s="36" t="s">
        <v>545</v>
      </c>
      <c r="C113" s="57">
        <v>100</v>
      </c>
      <c r="D113" s="36" t="s">
        <v>27</v>
      </c>
      <c r="E113" s="36" t="s">
        <v>40</v>
      </c>
      <c r="F113" s="33">
        <f>SUM(Ведомственная!G551)</f>
        <v>71277.7</v>
      </c>
      <c r="G113" s="33">
        <f>SUM(Ведомственная!H551)</f>
        <v>71029.8</v>
      </c>
      <c r="H113" s="33">
        <f>SUM(Ведомственная!I551)</f>
        <v>71029.8</v>
      </c>
    </row>
    <row r="114" spans="1:8" ht="31.5" x14ac:dyDescent="0.25">
      <c r="A114" s="27" t="s">
        <v>48</v>
      </c>
      <c r="B114" s="36" t="s">
        <v>545</v>
      </c>
      <c r="C114" s="57">
        <v>200</v>
      </c>
      <c r="D114" s="36" t="s">
        <v>109</v>
      </c>
      <c r="E114" s="36" t="s">
        <v>165</v>
      </c>
      <c r="F114" s="33">
        <f>SUM(Ведомственная!G529)</f>
        <v>0</v>
      </c>
      <c r="G114" s="33">
        <f>SUM(Ведомственная!H529)</f>
        <v>0</v>
      </c>
      <c r="H114" s="33">
        <f>SUM(Ведомственная!I529)</f>
        <v>0</v>
      </c>
    </row>
    <row r="115" spans="1:8" ht="31.5" x14ac:dyDescent="0.25">
      <c r="A115" s="27" t="s">
        <v>48</v>
      </c>
      <c r="B115" s="36" t="s">
        <v>545</v>
      </c>
      <c r="C115" s="57">
        <v>200</v>
      </c>
      <c r="D115" s="36" t="s">
        <v>27</v>
      </c>
      <c r="E115" s="36" t="s">
        <v>40</v>
      </c>
      <c r="F115" s="33">
        <f>SUM(Ведомственная!G552)</f>
        <v>9865.7000000000007</v>
      </c>
      <c r="G115" s="33">
        <f>SUM(Ведомственная!H552)</f>
        <v>10236.1</v>
      </c>
      <c r="H115" s="33">
        <f>SUM(Ведомственная!I552)</f>
        <v>10364.1</v>
      </c>
    </row>
    <row r="116" spans="1:8" ht="19.5" customHeight="1" x14ac:dyDescent="0.25">
      <c r="A116" s="27" t="s">
        <v>38</v>
      </c>
      <c r="B116" s="36" t="s">
        <v>545</v>
      </c>
      <c r="C116" s="57">
        <v>300</v>
      </c>
      <c r="D116" s="36" t="s">
        <v>27</v>
      </c>
      <c r="E116" s="36" t="s">
        <v>40</v>
      </c>
      <c r="F116" s="33">
        <f>SUM(Ведомственная!G553)</f>
        <v>0</v>
      </c>
      <c r="G116" s="33">
        <f>SUM(Ведомственная!H553)</f>
        <v>0</v>
      </c>
      <c r="H116" s="33">
        <f>SUM(Ведомственная!I553)</f>
        <v>0</v>
      </c>
    </row>
    <row r="117" spans="1:8" x14ac:dyDescent="0.25">
      <c r="A117" s="27" t="s">
        <v>21</v>
      </c>
      <c r="B117" s="36" t="s">
        <v>545</v>
      </c>
      <c r="C117" s="57">
        <v>800</v>
      </c>
      <c r="D117" s="36" t="s">
        <v>27</v>
      </c>
      <c r="E117" s="36" t="s">
        <v>40</v>
      </c>
      <c r="F117" s="33">
        <f>SUM(Ведомственная!G554)</f>
        <v>224.4</v>
      </c>
      <c r="G117" s="33">
        <f>SUM(Ведомственная!H554)</f>
        <v>220</v>
      </c>
      <c r="H117" s="33">
        <f>SUM(Ведомственная!I554)</f>
        <v>214.8</v>
      </c>
    </row>
    <row r="118" spans="1:8" s="52" customFormat="1" ht="47.25" x14ac:dyDescent="0.25">
      <c r="A118" s="48" t="s">
        <v>614</v>
      </c>
      <c r="B118" s="55" t="s">
        <v>615</v>
      </c>
      <c r="C118" s="55"/>
      <c r="D118" s="66"/>
      <c r="E118" s="66"/>
      <c r="F118" s="34">
        <f>SUM(F122)+F119</f>
        <v>1350</v>
      </c>
      <c r="G118" s="34">
        <f t="shared" ref="G118:H118" si="7">SUM(G122)+G119</f>
        <v>1000</v>
      </c>
      <c r="H118" s="34">
        <f t="shared" si="7"/>
        <v>1000</v>
      </c>
    </row>
    <row r="119" spans="1:8" x14ac:dyDescent="0.25">
      <c r="A119" s="3" t="s">
        <v>31</v>
      </c>
      <c r="B119" s="57" t="s">
        <v>839</v>
      </c>
      <c r="C119" s="57"/>
      <c r="D119" s="36"/>
      <c r="E119" s="36"/>
      <c r="F119" s="33">
        <f t="shared" ref="F119:H120" si="8">SUM(F120)</f>
        <v>1350</v>
      </c>
      <c r="G119" s="33">
        <f t="shared" si="8"/>
        <v>1000</v>
      </c>
      <c r="H119" s="33">
        <f t="shared" si="8"/>
        <v>1000</v>
      </c>
    </row>
    <row r="120" spans="1:8" ht="31.5" x14ac:dyDescent="0.25">
      <c r="A120" s="27" t="s">
        <v>467</v>
      </c>
      <c r="B120" s="57" t="s">
        <v>840</v>
      </c>
      <c r="C120" s="57"/>
      <c r="D120" s="36"/>
      <c r="E120" s="36"/>
      <c r="F120" s="33">
        <f t="shared" si="8"/>
        <v>1350</v>
      </c>
      <c r="G120" s="33">
        <f t="shared" si="8"/>
        <v>1000</v>
      </c>
      <c r="H120" s="33">
        <f t="shared" si="8"/>
        <v>1000</v>
      </c>
    </row>
    <row r="121" spans="1:8" x14ac:dyDescent="0.25">
      <c r="A121" s="27" t="s">
        <v>21</v>
      </c>
      <c r="B121" s="57" t="s">
        <v>840</v>
      </c>
      <c r="C121" s="57">
        <v>200</v>
      </c>
      <c r="D121" s="36" t="s">
        <v>12</v>
      </c>
      <c r="E121" s="36" t="s">
        <v>23</v>
      </c>
      <c r="F121" s="33">
        <f>SUM(Ведомственная!G216)</f>
        <v>1350</v>
      </c>
      <c r="G121" s="33">
        <f>SUM(Ведомственная!H216)</f>
        <v>1000</v>
      </c>
      <c r="H121" s="33">
        <f>SUM(Ведомственная!I216)</f>
        <v>1000</v>
      </c>
    </row>
    <row r="122" spans="1:8" ht="47.25" x14ac:dyDescent="0.25">
      <c r="A122" s="27" t="s">
        <v>17</v>
      </c>
      <c r="B122" s="36" t="s">
        <v>817</v>
      </c>
      <c r="C122" s="57"/>
      <c r="D122" s="36"/>
      <c r="E122" s="36"/>
      <c r="F122" s="33">
        <f t="shared" ref="F122:H123" si="9">SUM(F123)</f>
        <v>0</v>
      </c>
      <c r="G122" s="33">
        <f t="shared" si="9"/>
        <v>0</v>
      </c>
      <c r="H122" s="33">
        <f t="shared" si="9"/>
        <v>0</v>
      </c>
    </row>
    <row r="123" spans="1:8" ht="31.5" x14ac:dyDescent="0.25">
      <c r="A123" s="27" t="s">
        <v>228</v>
      </c>
      <c r="B123" s="36" t="s">
        <v>816</v>
      </c>
      <c r="C123" s="36"/>
      <c r="D123" s="36"/>
      <c r="E123" s="36"/>
      <c r="F123" s="33">
        <f t="shared" si="9"/>
        <v>0</v>
      </c>
      <c r="G123" s="33">
        <f t="shared" si="9"/>
        <v>0</v>
      </c>
      <c r="H123" s="33">
        <f t="shared" si="9"/>
        <v>0</v>
      </c>
    </row>
    <row r="124" spans="1:8" x14ac:dyDescent="0.25">
      <c r="A124" s="27" t="s">
        <v>21</v>
      </c>
      <c r="B124" s="36" t="s">
        <v>816</v>
      </c>
      <c r="C124" s="36" t="s">
        <v>92</v>
      </c>
      <c r="D124" s="36" t="s">
        <v>12</v>
      </c>
      <c r="E124" s="36" t="s">
        <v>23</v>
      </c>
      <c r="F124" s="33">
        <f>SUM(Ведомственная!G219)</f>
        <v>0</v>
      </c>
      <c r="G124" s="33">
        <f>SUM(Ведомственная!H219)</f>
        <v>0</v>
      </c>
      <c r="H124" s="33">
        <f>SUM(Ведомственная!I219)</f>
        <v>0</v>
      </c>
    </row>
    <row r="125" spans="1:8" ht="35.25" customHeight="1" x14ac:dyDescent="0.25">
      <c r="A125" s="103" t="s">
        <v>616</v>
      </c>
      <c r="B125" s="66" t="s">
        <v>226</v>
      </c>
      <c r="C125" s="57"/>
      <c r="D125" s="36"/>
      <c r="E125" s="36"/>
      <c r="F125" s="34">
        <f>SUM(F126+F128+F131)</f>
        <v>4100</v>
      </c>
      <c r="G125" s="34">
        <f>SUM(G126+G128+G131)</f>
        <v>3500</v>
      </c>
      <c r="H125" s="34">
        <f>SUM(H126+H128+H131)</f>
        <v>3850</v>
      </c>
    </row>
    <row r="126" spans="1:8" ht="35.25" customHeight="1" x14ac:dyDescent="0.25">
      <c r="A126" s="27" t="s">
        <v>94</v>
      </c>
      <c r="B126" s="36" t="s">
        <v>681</v>
      </c>
      <c r="C126" s="57"/>
      <c r="D126" s="36"/>
      <c r="E126" s="36"/>
      <c r="F126" s="33">
        <f>SUM(F127)</f>
        <v>0</v>
      </c>
      <c r="G126" s="33">
        <f>SUM(G127)</f>
        <v>0</v>
      </c>
      <c r="H126" s="33">
        <f>SUM(H127)</f>
        <v>0</v>
      </c>
    </row>
    <row r="127" spans="1:8" ht="35.25" customHeight="1" x14ac:dyDescent="0.25">
      <c r="A127" s="61" t="s">
        <v>48</v>
      </c>
      <c r="B127" s="36" t="s">
        <v>681</v>
      </c>
      <c r="C127" s="57">
        <v>200</v>
      </c>
      <c r="D127" s="36" t="s">
        <v>12</v>
      </c>
      <c r="E127" s="36" t="s">
        <v>23</v>
      </c>
      <c r="F127" s="33">
        <f>SUM(Ведомственная!G222)</f>
        <v>0</v>
      </c>
      <c r="G127" s="33">
        <f>SUM(Ведомственная!H222)</f>
        <v>0</v>
      </c>
      <c r="H127" s="33">
        <f>SUM(Ведомственная!I222)</f>
        <v>0</v>
      </c>
    </row>
    <row r="128" spans="1:8" ht="31.5" x14ac:dyDescent="0.25">
      <c r="A128" s="27" t="s">
        <v>65</v>
      </c>
      <c r="B128" s="36" t="s">
        <v>617</v>
      </c>
      <c r="C128" s="57"/>
      <c r="D128" s="36"/>
      <c r="E128" s="36"/>
      <c r="F128" s="33">
        <f t="shared" ref="F128:H129" si="10">SUM(F129)</f>
        <v>3800</v>
      </c>
      <c r="G128" s="33">
        <f t="shared" si="10"/>
        <v>3450</v>
      </c>
      <c r="H128" s="33">
        <f t="shared" si="10"/>
        <v>3800</v>
      </c>
    </row>
    <row r="129" spans="1:8" ht="47.25" x14ac:dyDescent="0.25">
      <c r="A129" s="27" t="s">
        <v>402</v>
      </c>
      <c r="B129" s="36" t="s">
        <v>618</v>
      </c>
      <c r="C129" s="36"/>
      <c r="D129" s="36"/>
      <c r="E129" s="36"/>
      <c r="F129" s="33">
        <f t="shared" si="10"/>
        <v>3800</v>
      </c>
      <c r="G129" s="33">
        <f t="shared" si="10"/>
        <v>3450</v>
      </c>
      <c r="H129" s="33">
        <f t="shared" si="10"/>
        <v>3800</v>
      </c>
    </row>
    <row r="130" spans="1:8" ht="31.5" x14ac:dyDescent="0.25">
      <c r="A130" s="27" t="s">
        <v>223</v>
      </c>
      <c r="B130" s="36" t="s">
        <v>618</v>
      </c>
      <c r="C130" s="36" t="s">
        <v>118</v>
      </c>
      <c r="D130" s="36" t="s">
        <v>12</v>
      </c>
      <c r="E130" s="36" t="s">
        <v>23</v>
      </c>
      <c r="F130" s="33">
        <f>SUM(Ведомственная!G225)</f>
        <v>3800</v>
      </c>
      <c r="G130" s="33">
        <f>SUM(Ведомственная!H225)</f>
        <v>3450</v>
      </c>
      <c r="H130" s="33">
        <f>SUM(Ведомственная!I225)</f>
        <v>3800</v>
      </c>
    </row>
    <row r="131" spans="1:8" x14ac:dyDescent="0.25">
      <c r="A131" s="27" t="s">
        <v>620</v>
      </c>
      <c r="B131" s="36" t="s">
        <v>227</v>
      </c>
      <c r="C131" s="36"/>
      <c r="D131" s="36"/>
      <c r="E131" s="64"/>
      <c r="F131" s="33">
        <f>SUM(F133)</f>
        <v>300</v>
      </c>
      <c r="G131" s="33">
        <f>SUM(G133)</f>
        <v>50</v>
      </c>
      <c r="H131" s="33">
        <f>SUM(H133)</f>
        <v>50</v>
      </c>
    </row>
    <row r="132" spans="1:8" x14ac:dyDescent="0.25">
      <c r="A132" s="3" t="s">
        <v>31</v>
      </c>
      <c r="B132" s="36" t="s">
        <v>621</v>
      </c>
      <c r="C132" s="36"/>
      <c r="D132" s="36"/>
      <c r="E132" s="64"/>
      <c r="F132" s="33">
        <f>SUM(F133)</f>
        <v>300</v>
      </c>
      <c r="G132" s="33">
        <f>SUM(G133)</f>
        <v>50</v>
      </c>
      <c r="H132" s="33">
        <f>SUM(H133)</f>
        <v>50</v>
      </c>
    </row>
    <row r="133" spans="1:8" ht="31.5" x14ac:dyDescent="0.25">
      <c r="A133" s="3" t="s">
        <v>48</v>
      </c>
      <c r="B133" s="36" t="s">
        <v>621</v>
      </c>
      <c r="C133" s="36" t="s">
        <v>87</v>
      </c>
      <c r="D133" s="36" t="s">
        <v>12</v>
      </c>
      <c r="E133" s="36" t="s">
        <v>23</v>
      </c>
      <c r="F133" s="33">
        <f>SUM(Ведомственная!G228)</f>
        <v>300</v>
      </c>
      <c r="G133" s="33">
        <f>SUM(Ведомственная!H228)</f>
        <v>50</v>
      </c>
      <c r="H133" s="33">
        <f>SUM(Ведомственная!I228)</f>
        <v>50</v>
      </c>
    </row>
    <row r="134" spans="1:8" s="52" customFormat="1" ht="31.5" x14ac:dyDescent="0.25">
      <c r="A134" s="48" t="s">
        <v>602</v>
      </c>
      <c r="B134" s="66" t="s">
        <v>210</v>
      </c>
      <c r="C134" s="55"/>
      <c r="D134" s="66"/>
      <c r="E134" s="66"/>
      <c r="F134" s="34">
        <f>SUM(F135)</f>
        <v>391.4</v>
      </c>
      <c r="G134" s="34">
        <f>SUM(G135)</f>
        <v>391.4</v>
      </c>
      <c r="H134" s="34">
        <f>SUM(H135)</f>
        <v>391.4</v>
      </c>
    </row>
    <row r="135" spans="1:8" ht="31.5" x14ac:dyDescent="0.25">
      <c r="A135" s="27" t="s">
        <v>208</v>
      </c>
      <c r="B135" s="57" t="s">
        <v>909</v>
      </c>
      <c r="C135" s="57"/>
      <c r="D135" s="36"/>
      <c r="E135" s="36"/>
      <c r="F135" s="33">
        <f>SUM(F136:F137)</f>
        <v>391.4</v>
      </c>
      <c r="G135" s="33">
        <f>SUM(G136:G137)</f>
        <v>391.4</v>
      </c>
      <c r="H135" s="33">
        <f>SUM(H136:H137)</f>
        <v>391.4</v>
      </c>
    </row>
    <row r="136" spans="1:8" ht="63" x14ac:dyDescent="0.25">
      <c r="A136" s="27" t="s">
        <v>47</v>
      </c>
      <c r="B136" s="57" t="s">
        <v>909</v>
      </c>
      <c r="C136" s="57">
        <v>100</v>
      </c>
      <c r="D136" s="36" t="s">
        <v>30</v>
      </c>
      <c r="E136" s="36" t="s">
        <v>12</v>
      </c>
      <c r="F136" s="33">
        <f>SUM(Ведомственная!G64)</f>
        <v>381.9</v>
      </c>
      <c r="G136" s="33">
        <f>SUM(Ведомственная!H64)</f>
        <v>381.9</v>
      </c>
      <c r="H136" s="33">
        <f>SUM(Ведомственная!I64)</f>
        <v>381.9</v>
      </c>
    </row>
    <row r="137" spans="1:8" ht="31.5" x14ac:dyDescent="0.25">
      <c r="A137" s="27" t="s">
        <v>48</v>
      </c>
      <c r="B137" s="57" t="s">
        <v>909</v>
      </c>
      <c r="C137" s="36" t="s">
        <v>87</v>
      </c>
      <c r="D137" s="36" t="s">
        <v>30</v>
      </c>
      <c r="E137" s="36" t="s">
        <v>12</v>
      </c>
      <c r="F137" s="33">
        <f>SUM(Ведомственная!G65)</f>
        <v>9.5</v>
      </c>
      <c r="G137" s="33">
        <f>SUM(Ведомственная!H65)</f>
        <v>9.5</v>
      </c>
      <c r="H137" s="33">
        <f>SUM(Ведомственная!I65)</f>
        <v>9.5</v>
      </c>
    </row>
    <row r="138" spans="1:8" ht="31.5" x14ac:dyDescent="0.25">
      <c r="A138" s="48" t="s">
        <v>805</v>
      </c>
      <c r="B138" s="66" t="s">
        <v>211</v>
      </c>
      <c r="C138" s="55"/>
      <c r="D138" s="66"/>
      <c r="E138" s="66"/>
      <c r="F138" s="34">
        <f t="shared" ref="F138:H138" si="11">SUM(F139)</f>
        <v>150</v>
      </c>
      <c r="G138" s="34">
        <f t="shared" si="11"/>
        <v>150</v>
      </c>
      <c r="H138" s="34">
        <f t="shared" si="11"/>
        <v>150</v>
      </c>
    </row>
    <row r="139" spans="1:8" ht="31.5" x14ac:dyDescent="0.25">
      <c r="A139" s="27" t="s">
        <v>94</v>
      </c>
      <c r="B139" s="57" t="s">
        <v>650</v>
      </c>
      <c r="C139" s="55"/>
      <c r="D139" s="66"/>
      <c r="E139" s="66"/>
      <c r="F139" s="33">
        <f>SUM(F140:F141)</f>
        <v>150</v>
      </c>
      <c r="G139" s="33">
        <f t="shared" ref="G139:H139" si="12">SUM(G140:G141)</f>
        <v>150</v>
      </c>
      <c r="H139" s="33">
        <f t="shared" si="12"/>
        <v>150</v>
      </c>
    </row>
    <row r="140" spans="1:8" ht="29.25" customHeight="1" x14ac:dyDescent="0.25">
      <c r="A140" s="27" t="s">
        <v>48</v>
      </c>
      <c r="B140" s="57" t="s">
        <v>650</v>
      </c>
      <c r="C140" s="57">
        <v>200</v>
      </c>
      <c r="D140" s="36" t="s">
        <v>30</v>
      </c>
      <c r="E140" s="36">
        <v>13</v>
      </c>
      <c r="F140" s="33">
        <f>SUM(Ведомственная!G93)</f>
        <v>142.5</v>
      </c>
      <c r="G140" s="33">
        <f>SUM(Ведомственная!H93)</f>
        <v>150</v>
      </c>
      <c r="H140" s="33">
        <f>SUM(Ведомственная!I93)</f>
        <v>150</v>
      </c>
    </row>
    <row r="141" spans="1:8" ht="31.5" x14ac:dyDescent="0.25">
      <c r="A141" s="27" t="s">
        <v>48</v>
      </c>
      <c r="B141" s="57" t="s">
        <v>650</v>
      </c>
      <c r="C141" s="57">
        <v>200</v>
      </c>
      <c r="D141" s="36" t="s">
        <v>109</v>
      </c>
      <c r="E141" s="36" t="s">
        <v>165</v>
      </c>
      <c r="F141" s="33">
        <f>SUM(Ведомственная!G398)</f>
        <v>7.5</v>
      </c>
      <c r="G141" s="33">
        <f>SUM(Ведомственная!H398)</f>
        <v>0</v>
      </c>
      <c r="H141" s="33">
        <f>SUM(Ведомственная!I398)</f>
        <v>0</v>
      </c>
    </row>
    <row r="142" spans="1:8" s="52" customFormat="1" ht="31.5" x14ac:dyDescent="0.25">
      <c r="A142" s="48" t="s">
        <v>601</v>
      </c>
      <c r="B142" s="55" t="s">
        <v>202</v>
      </c>
      <c r="C142" s="55"/>
      <c r="D142" s="66"/>
      <c r="E142" s="66"/>
      <c r="F142" s="34">
        <f>SUM(F143+F145+F149+F152+F154)</f>
        <v>164157.4</v>
      </c>
      <c r="G142" s="34">
        <f>SUM(G143+G145+G149+G152+G154)</f>
        <v>148277.30000000002</v>
      </c>
      <c r="H142" s="34">
        <f>SUM(H143+H145+H149+H152+H154)</f>
        <v>154677.30000000002</v>
      </c>
    </row>
    <row r="143" spans="1:8" x14ac:dyDescent="0.25">
      <c r="A143" s="27" t="s">
        <v>203</v>
      </c>
      <c r="B143" s="36" t="s">
        <v>204</v>
      </c>
      <c r="C143" s="36"/>
      <c r="D143" s="36"/>
      <c r="E143" s="36"/>
      <c r="F143" s="33">
        <f>SUM(F144)</f>
        <v>3308.6</v>
      </c>
      <c r="G143" s="33">
        <f>SUM(G144)</f>
        <v>3308.6</v>
      </c>
      <c r="H143" s="33">
        <f>SUM(H144)</f>
        <v>3308.6</v>
      </c>
    </row>
    <row r="144" spans="1:8" ht="63" x14ac:dyDescent="0.25">
      <c r="A144" s="27" t="s">
        <v>47</v>
      </c>
      <c r="B144" s="36" t="s">
        <v>204</v>
      </c>
      <c r="C144" s="36" t="s">
        <v>85</v>
      </c>
      <c r="D144" s="36" t="s">
        <v>30</v>
      </c>
      <c r="E144" s="36" t="s">
        <v>40</v>
      </c>
      <c r="F144" s="33">
        <f>SUM(Ведомственная!G60)</f>
        <v>3308.6</v>
      </c>
      <c r="G144" s="33">
        <f>SUM(Ведомственная!H60)</f>
        <v>3308.6</v>
      </c>
      <c r="H144" s="33">
        <f>SUM(Ведомственная!I60)</f>
        <v>3308.6</v>
      </c>
    </row>
    <row r="145" spans="1:8" x14ac:dyDescent="0.25">
      <c r="A145" s="27" t="s">
        <v>76</v>
      </c>
      <c r="B145" s="36" t="s">
        <v>206</v>
      </c>
      <c r="C145" s="36"/>
      <c r="D145" s="36"/>
      <c r="E145" s="36"/>
      <c r="F145" s="33">
        <f>SUM(F146:F148)</f>
        <v>128084.2</v>
      </c>
      <c r="G145" s="33">
        <f>SUM(G146:G148)</f>
        <v>122020.20000000001</v>
      </c>
      <c r="H145" s="33">
        <f>SUM(H146:H148)</f>
        <v>122020.20000000001</v>
      </c>
    </row>
    <row r="146" spans="1:8" ht="63" x14ac:dyDescent="0.25">
      <c r="A146" s="27" t="s">
        <v>47</v>
      </c>
      <c r="B146" s="36" t="s">
        <v>206</v>
      </c>
      <c r="C146" s="36" t="s">
        <v>85</v>
      </c>
      <c r="D146" s="36" t="s">
        <v>30</v>
      </c>
      <c r="E146" s="36" t="s">
        <v>12</v>
      </c>
      <c r="F146" s="33">
        <f>SUM(Ведомственная!G68)</f>
        <v>127992.09999999999</v>
      </c>
      <c r="G146" s="33">
        <f>SUM(Ведомственная!H68)</f>
        <v>121928.1</v>
      </c>
      <c r="H146" s="33">
        <f>SUM(Ведомственная!I68)</f>
        <v>121928.1</v>
      </c>
    </row>
    <row r="147" spans="1:8" ht="31.5" x14ac:dyDescent="0.25">
      <c r="A147" s="27" t="s">
        <v>48</v>
      </c>
      <c r="B147" s="36" t="s">
        <v>206</v>
      </c>
      <c r="C147" s="36" t="s">
        <v>87</v>
      </c>
      <c r="D147" s="36" t="s">
        <v>30</v>
      </c>
      <c r="E147" s="36" t="s">
        <v>12</v>
      </c>
      <c r="F147" s="33">
        <f>SUM(Ведомственная!G69)</f>
        <v>92.1</v>
      </c>
      <c r="G147" s="33">
        <f>SUM(Ведомственная!H69)</f>
        <v>92.1</v>
      </c>
      <c r="H147" s="33">
        <f>SUM(Ведомственная!I69)</f>
        <v>92.1</v>
      </c>
    </row>
    <row r="148" spans="1:8" ht="19.5" customHeight="1" x14ac:dyDescent="0.25">
      <c r="A148" s="27" t="s">
        <v>38</v>
      </c>
      <c r="B148" s="36" t="s">
        <v>206</v>
      </c>
      <c r="C148" s="36" t="s">
        <v>95</v>
      </c>
      <c r="D148" s="36" t="s">
        <v>30</v>
      </c>
      <c r="E148" s="36" t="s">
        <v>12</v>
      </c>
      <c r="F148" s="33">
        <f>SUM(Ведомственная!G70)</f>
        <v>0</v>
      </c>
      <c r="G148" s="33">
        <f>SUM(Ведомственная!H70)</f>
        <v>0</v>
      </c>
      <c r="H148" s="33">
        <f>SUM(Ведомственная!I70)</f>
        <v>0</v>
      </c>
    </row>
    <row r="149" spans="1:8" x14ac:dyDescent="0.25">
      <c r="A149" s="27" t="s">
        <v>91</v>
      </c>
      <c r="B149" s="57" t="s">
        <v>212</v>
      </c>
      <c r="C149" s="57"/>
      <c r="D149" s="36"/>
      <c r="E149" s="36"/>
      <c r="F149" s="33">
        <f>SUM(F150:F151)</f>
        <v>5799.4000000000005</v>
      </c>
      <c r="G149" s="33">
        <f>SUM(G150:G151)</f>
        <v>5799.4000000000005</v>
      </c>
      <c r="H149" s="33">
        <f>SUM(H150:H151)</f>
        <v>5799.4000000000005</v>
      </c>
    </row>
    <row r="150" spans="1:8" ht="31.5" x14ac:dyDescent="0.25">
      <c r="A150" s="27" t="s">
        <v>48</v>
      </c>
      <c r="B150" s="57" t="s">
        <v>212</v>
      </c>
      <c r="C150" s="57">
        <v>200</v>
      </c>
      <c r="D150" s="36" t="s">
        <v>30</v>
      </c>
      <c r="E150" s="36">
        <v>13</v>
      </c>
      <c r="F150" s="33">
        <f>SUM(Ведомственная!G96)</f>
        <v>5717.8</v>
      </c>
      <c r="G150" s="33">
        <f>SUM(Ведомственная!H96)</f>
        <v>5717.8</v>
      </c>
      <c r="H150" s="33">
        <f>SUM(Ведомственная!I96)</f>
        <v>5717.8</v>
      </c>
    </row>
    <row r="151" spans="1:8" x14ac:dyDescent="0.25">
      <c r="A151" s="27" t="s">
        <v>21</v>
      </c>
      <c r="B151" s="57" t="s">
        <v>212</v>
      </c>
      <c r="C151" s="57">
        <v>800</v>
      </c>
      <c r="D151" s="36" t="s">
        <v>30</v>
      </c>
      <c r="E151" s="36">
        <v>13</v>
      </c>
      <c r="F151" s="33">
        <f>SUM(Ведомственная!G97)</f>
        <v>81.599999999999994</v>
      </c>
      <c r="G151" s="33">
        <f>SUM(Ведомственная!H97)</f>
        <v>81.599999999999994</v>
      </c>
      <c r="H151" s="33">
        <f>SUM(Ведомственная!I97)</f>
        <v>81.599999999999994</v>
      </c>
    </row>
    <row r="152" spans="1:8" ht="31.5" x14ac:dyDescent="0.25">
      <c r="A152" s="27" t="s">
        <v>93</v>
      </c>
      <c r="B152" s="57" t="s">
        <v>213</v>
      </c>
      <c r="C152" s="57"/>
      <c r="D152" s="36"/>
      <c r="E152" s="36"/>
      <c r="F152" s="33">
        <f>SUM(F153)</f>
        <v>13367.6</v>
      </c>
      <c r="G152" s="33">
        <f t="shared" ref="G152:H152" si="13">SUM(G153)</f>
        <v>8647.6</v>
      </c>
      <c r="H152" s="33">
        <f t="shared" si="13"/>
        <v>13367.6</v>
      </c>
    </row>
    <row r="153" spans="1:8" ht="31.5" x14ac:dyDescent="0.25">
      <c r="A153" s="27" t="s">
        <v>48</v>
      </c>
      <c r="B153" s="57" t="s">
        <v>213</v>
      </c>
      <c r="C153" s="57">
        <v>200</v>
      </c>
      <c r="D153" s="36" t="s">
        <v>30</v>
      </c>
      <c r="E153" s="36">
        <v>13</v>
      </c>
      <c r="F153" s="33">
        <f>SUM(Ведомственная!G99)</f>
        <v>13367.6</v>
      </c>
      <c r="G153" s="33">
        <f>SUM(Ведомственная!H99)</f>
        <v>8647.6</v>
      </c>
      <c r="H153" s="33">
        <f>SUM(Ведомственная!I99)</f>
        <v>13367.6</v>
      </c>
    </row>
    <row r="154" spans="1:8" ht="31.5" x14ac:dyDescent="0.25">
      <c r="A154" s="27" t="s">
        <v>94</v>
      </c>
      <c r="B154" s="57" t="s">
        <v>214</v>
      </c>
      <c r="C154" s="57"/>
      <c r="D154" s="36"/>
      <c r="E154" s="36"/>
      <c r="F154" s="33">
        <f>SUM(F155:F158)</f>
        <v>13597.6</v>
      </c>
      <c r="G154" s="33">
        <f>SUM(G155:G158)</f>
        <v>8501.5</v>
      </c>
      <c r="H154" s="33">
        <f>SUM(H155:H158)</f>
        <v>10181.5</v>
      </c>
    </row>
    <row r="155" spans="1:8" ht="31.5" x14ac:dyDescent="0.25">
      <c r="A155" s="27" t="s">
        <v>48</v>
      </c>
      <c r="B155" s="57" t="s">
        <v>214</v>
      </c>
      <c r="C155" s="57">
        <v>200</v>
      </c>
      <c r="D155" s="36" t="s">
        <v>30</v>
      </c>
      <c r="E155" s="36">
        <v>13</v>
      </c>
      <c r="F155" s="33">
        <f>SUM(Ведомственная!G101)</f>
        <v>10096.1</v>
      </c>
      <c r="G155" s="33">
        <f>SUM(Ведомственная!H101)</f>
        <v>5000</v>
      </c>
      <c r="H155" s="33">
        <f>SUM(Ведомственная!I101)</f>
        <v>6680</v>
      </c>
    </row>
    <row r="156" spans="1:8" ht="31.5" x14ac:dyDescent="0.25">
      <c r="A156" s="27" t="s">
        <v>48</v>
      </c>
      <c r="B156" s="57" t="s">
        <v>214</v>
      </c>
      <c r="C156" s="57">
        <v>200</v>
      </c>
      <c r="D156" s="36" t="s">
        <v>109</v>
      </c>
      <c r="E156" s="36" t="s">
        <v>165</v>
      </c>
      <c r="F156" s="33">
        <f>SUM(Ведомственная!G401)</f>
        <v>0</v>
      </c>
      <c r="G156" s="33"/>
      <c r="H156" s="33"/>
    </row>
    <row r="157" spans="1:8" ht="15" customHeight="1" x14ac:dyDescent="0.25">
      <c r="A157" s="27" t="s">
        <v>38</v>
      </c>
      <c r="B157" s="57" t="s">
        <v>214</v>
      </c>
      <c r="C157" s="57">
        <v>300</v>
      </c>
      <c r="D157" s="36" t="s">
        <v>30</v>
      </c>
      <c r="E157" s="36">
        <v>13</v>
      </c>
      <c r="F157" s="33">
        <f>SUM(Ведомственная!G102)</f>
        <v>600</v>
      </c>
      <c r="G157" s="33">
        <f>SUM(Ведомственная!H102)</f>
        <v>600</v>
      </c>
      <c r="H157" s="33">
        <f>SUM(Ведомственная!I102)</f>
        <v>600</v>
      </c>
    </row>
    <row r="158" spans="1:8" x14ac:dyDescent="0.25">
      <c r="A158" s="27" t="s">
        <v>21</v>
      </c>
      <c r="B158" s="57" t="s">
        <v>214</v>
      </c>
      <c r="C158" s="57">
        <v>800</v>
      </c>
      <c r="D158" s="36" t="s">
        <v>30</v>
      </c>
      <c r="E158" s="36">
        <v>13</v>
      </c>
      <c r="F158" s="33">
        <f>SUM(Ведомственная!G103)</f>
        <v>2901.5</v>
      </c>
      <c r="G158" s="33">
        <f>SUM(Ведомственная!H103)</f>
        <v>2901.5</v>
      </c>
      <c r="H158" s="33">
        <f>SUM(Ведомственная!I103)</f>
        <v>2901.5</v>
      </c>
    </row>
    <row r="159" spans="1:8" s="52" customFormat="1" ht="31.5" x14ac:dyDescent="0.25">
      <c r="A159" s="104" t="s">
        <v>634</v>
      </c>
      <c r="B159" s="49" t="s">
        <v>300</v>
      </c>
      <c r="C159" s="49"/>
      <c r="D159" s="49"/>
      <c r="E159" s="49"/>
      <c r="F159" s="51">
        <f>SUM(F160)+F163</f>
        <v>25303.200000000001</v>
      </c>
      <c r="G159" s="51">
        <f t="shared" ref="G159:H159" si="14">SUM(G160)+G163</f>
        <v>27066</v>
      </c>
      <c r="H159" s="51">
        <f t="shared" si="14"/>
        <v>27066</v>
      </c>
    </row>
    <row r="160" spans="1:8" x14ac:dyDescent="0.25">
      <c r="A160" s="3" t="s">
        <v>31</v>
      </c>
      <c r="B160" s="28" t="s">
        <v>301</v>
      </c>
      <c r="C160" s="28"/>
      <c r="D160" s="28"/>
      <c r="E160" s="28"/>
      <c r="F160" s="31">
        <f>SUM(F162)+F161</f>
        <v>24237.200000000001</v>
      </c>
      <c r="G160" s="31">
        <f t="shared" ref="G160:H160" si="15">SUM(G162)+G161</f>
        <v>26000</v>
      </c>
      <c r="H160" s="31">
        <f t="shared" si="15"/>
        <v>26000</v>
      </c>
    </row>
    <row r="161" spans="1:8" ht="31.5" x14ac:dyDescent="0.25">
      <c r="A161" s="3" t="s">
        <v>48</v>
      </c>
      <c r="B161" s="28" t="s">
        <v>301</v>
      </c>
      <c r="C161" s="28" t="s">
        <v>87</v>
      </c>
      <c r="D161" s="28" t="s">
        <v>12</v>
      </c>
      <c r="E161" s="28" t="s">
        <v>168</v>
      </c>
      <c r="F161" s="31">
        <f>SUM(Ведомственная!G194)</f>
        <v>400</v>
      </c>
      <c r="G161" s="31">
        <f>SUM(Ведомственная!H194)</f>
        <v>0</v>
      </c>
      <c r="H161" s="31">
        <f>SUM(Ведомственная!I194)</f>
        <v>0</v>
      </c>
    </row>
    <row r="162" spans="1:8" ht="31.5" x14ac:dyDescent="0.25">
      <c r="A162" s="3" t="s">
        <v>48</v>
      </c>
      <c r="B162" s="28" t="s">
        <v>301</v>
      </c>
      <c r="C162" s="28" t="s">
        <v>87</v>
      </c>
      <c r="D162" s="28" t="s">
        <v>165</v>
      </c>
      <c r="E162" s="28" t="s">
        <v>50</v>
      </c>
      <c r="F162" s="31">
        <f>SUM(Ведомственная!G309)</f>
        <v>23837.200000000001</v>
      </c>
      <c r="G162" s="31">
        <f>SUM(Ведомственная!H309)</f>
        <v>26000</v>
      </c>
      <c r="H162" s="31">
        <f>SUM(Ведомственная!I309)</f>
        <v>26000</v>
      </c>
    </row>
    <row r="163" spans="1:8" ht="63" x14ac:dyDescent="0.25">
      <c r="A163" s="61" t="s">
        <v>924</v>
      </c>
      <c r="B163" s="29" t="s">
        <v>923</v>
      </c>
      <c r="C163" s="28"/>
      <c r="D163" s="28"/>
      <c r="E163" s="28"/>
      <c r="F163" s="31">
        <f>SUM(F164)</f>
        <v>1066</v>
      </c>
      <c r="G163" s="31">
        <f>SUM(G164)</f>
        <v>1066</v>
      </c>
      <c r="H163" s="31">
        <f>SUM(H164)</f>
        <v>1066</v>
      </c>
    </row>
    <row r="164" spans="1:8" ht="31.5" x14ac:dyDescent="0.25">
      <c r="A164" s="3" t="s">
        <v>48</v>
      </c>
      <c r="B164" s="29" t="s">
        <v>923</v>
      </c>
      <c r="C164" s="28" t="s">
        <v>87</v>
      </c>
      <c r="D164" s="28" t="s">
        <v>165</v>
      </c>
      <c r="E164" s="28" t="s">
        <v>50</v>
      </c>
      <c r="F164" s="31">
        <f>SUM(Ведомственная!G311)</f>
        <v>1066</v>
      </c>
      <c r="G164" s="31">
        <f>SUM(Ведомственная!H311)</f>
        <v>1066</v>
      </c>
      <c r="H164" s="31">
        <f>SUM(Ведомственная!I311)</f>
        <v>1066</v>
      </c>
    </row>
    <row r="165" spans="1:8" s="52" customFormat="1" ht="47.25" x14ac:dyDescent="0.25">
      <c r="A165" s="105" t="s">
        <v>631</v>
      </c>
      <c r="B165" s="49" t="s">
        <v>291</v>
      </c>
      <c r="C165" s="49"/>
      <c r="D165" s="49"/>
      <c r="E165" s="49"/>
      <c r="F165" s="51">
        <f t="shared" ref="F165:H166" si="16">SUM(F166)</f>
        <v>1510.5</v>
      </c>
      <c r="G165" s="51">
        <f t="shared" si="16"/>
        <v>0</v>
      </c>
      <c r="H165" s="51">
        <f t="shared" si="16"/>
        <v>0</v>
      </c>
    </row>
    <row r="166" spans="1:8" x14ac:dyDescent="0.25">
      <c r="A166" s="3" t="s">
        <v>31</v>
      </c>
      <c r="B166" s="28" t="s">
        <v>292</v>
      </c>
      <c r="C166" s="28"/>
      <c r="D166" s="28"/>
      <c r="E166" s="28"/>
      <c r="F166" s="31">
        <f t="shared" si="16"/>
        <v>1510.5</v>
      </c>
      <c r="G166" s="31">
        <f t="shared" si="16"/>
        <v>0</v>
      </c>
      <c r="H166" s="31">
        <f t="shared" si="16"/>
        <v>0</v>
      </c>
    </row>
    <row r="167" spans="1:8" ht="31.5" x14ac:dyDescent="0.25">
      <c r="A167" s="3" t="s">
        <v>48</v>
      </c>
      <c r="B167" s="28" t="s">
        <v>292</v>
      </c>
      <c r="C167" s="28" t="s">
        <v>87</v>
      </c>
      <c r="D167" s="28" t="s">
        <v>165</v>
      </c>
      <c r="E167" s="28" t="s">
        <v>40</v>
      </c>
      <c r="F167" s="31">
        <f>SUM(Ведомственная!G275)</f>
        <v>1510.5</v>
      </c>
      <c r="G167" s="31">
        <f>SUM(Ведомственная!H275)</f>
        <v>0</v>
      </c>
      <c r="H167" s="31">
        <f>SUM(Ведомственная!I275)</f>
        <v>0</v>
      </c>
    </row>
    <row r="168" spans="1:8" hidden="1" x14ac:dyDescent="0.25">
      <c r="A168" s="3" t="s">
        <v>21</v>
      </c>
      <c r="B168" s="28" t="s">
        <v>293</v>
      </c>
      <c r="C168" s="28" t="s">
        <v>92</v>
      </c>
      <c r="D168" s="28" t="s">
        <v>165</v>
      </c>
      <c r="E168" s="28" t="s">
        <v>40</v>
      </c>
      <c r="F168" s="31"/>
      <c r="G168" s="31"/>
      <c r="H168" s="31"/>
    </row>
    <row r="169" spans="1:8" s="52" customFormat="1" ht="47.25" x14ac:dyDescent="0.25">
      <c r="A169" s="105" t="s">
        <v>633</v>
      </c>
      <c r="B169" s="49" t="s">
        <v>294</v>
      </c>
      <c r="C169" s="49"/>
      <c r="D169" s="49"/>
      <c r="E169" s="49"/>
      <c r="F169" s="51">
        <f>SUM(F170)</f>
        <v>3900</v>
      </c>
      <c r="G169" s="51">
        <f>SUM(G170)</f>
        <v>2300</v>
      </c>
      <c r="H169" s="51">
        <f>SUM(H170)</f>
        <v>2300</v>
      </c>
    </row>
    <row r="170" spans="1:8" x14ac:dyDescent="0.25">
      <c r="A170" s="3" t="s">
        <v>31</v>
      </c>
      <c r="B170" s="28" t="s">
        <v>295</v>
      </c>
      <c r="C170" s="28"/>
      <c r="D170" s="28"/>
      <c r="E170" s="28"/>
      <c r="F170" s="31">
        <f>SUM(F171:F172)</f>
        <v>3900</v>
      </c>
      <c r="G170" s="31">
        <f>SUM(G171:G172)</f>
        <v>2300</v>
      </c>
      <c r="H170" s="31">
        <f>SUM(H171:H172)</f>
        <v>2300</v>
      </c>
    </row>
    <row r="171" spans="1:8" ht="31.5" x14ac:dyDescent="0.25">
      <c r="A171" s="3" t="s">
        <v>48</v>
      </c>
      <c r="B171" s="28" t="s">
        <v>295</v>
      </c>
      <c r="C171" s="28" t="s">
        <v>87</v>
      </c>
      <c r="D171" s="28" t="s">
        <v>165</v>
      </c>
      <c r="E171" s="28" t="s">
        <v>40</v>
      </c>
      <c r="F171" s="31">
        <f>SUM(Ведомственная!G279)</f>
        <v>1500</v>
      </c>
      <c r="G171" s="31">
        <f>SUM(Ведомственная!H279)</f>
        <v>1500</v>
      </c>
      <c r="H171" s="31">
        <f>SUM(Ведомственная!I279)</f>
        <v>1500</v>
      </c>
    </row>
    <row r="172" spans="1:8" ht="31.5" x14ac:dyDescent="0.25">
      <c r="A172" s="3" t="s">
        <v>48</v>
      </c>
      <c r="B172" s="28" t="s">
        <v>295</v>
      </c>
      <c r="C172" s="28" t="s">
        <v>87</v>
      </c>
      <c r="D172" s="28" t="s">
        <v>165</v>
      </c>
      <c r="E172" s="28" t="s">
        <v>50</v>
      </c>
      <c r="F172" s="31">
        <f>SUM(Ведомственная!G314)</f>
        <v>2400</v>
      </c>
      <c r="G172" s="31">
        <f>SUM(Ведомственная!H314)</f>
        <v>800</v>
      </c>
      <c r="H172" s="31">
        <f>SUM(Ведомственная!I314)</f>
        <v>800</v>
      </c>
    </row>
    <row r="173" spans="1:8" s="52" customFormat="1" ht="31.5" x14ac:dyDescent="0.25">
      <c r="A173" s="106" t="s">
        <v>652</v>
      </c>
      <c r="B173" s="49" t="s">
        <v>285</v>
      </c>
      <c r="C173" s="49"/>
      <c r="D173" s="49"/>
      <c r="E173" s="49"/>
      <c r="F173" s="51">
        <f>SUM(F176)+F174</f>
        <v>102233.29999999999</v>
      </c>
      <c r="G173" s="51">
        <f>SUM(G176)+G174</f>
        <v>118095.6</v>
      </c>
      <c r="H173" s="51">
        <f>SUM(H176)+H174</f>
        <v>126845.8</v>
      </c>
    </row>
    <row r="174" spans="1:8" s="52" customFormat="1" x14ac:dyDescent="0.25">
      <c r="A174" s="3" t="s">
        <v>31</v>
      </c>
      <c r="B174" s="28" t="s">
        <v>675</v>
      </c>
      <c r="C174" s="49"/>
      <c r="D174" s="49"/>
      <c r="E174" s="49"/>
      <c r="F174" s="31">
        <f>SUM(F175)</f>
        <v>1735</v>
      </c>
      <c r="G174" s="31">
        <f>SUM(G175)</f>
        <v>0</v>
      </c>
      <c r="H174" s="31">
        <f>SUM(H175)</f>
        <v>0</v>
      </c>
    </row>
    <row r="175" spans="1:8" s="52" customFormat="1" ht="31.5" x14ac:dyDescent="0.25">
      <c r="A175" s="3" t="s">
        <v>48</v>
      </c>
      <c r="B175" s="28" t="s">
        <v>675</v>
      </c>
      <c r="C175" s="28" t="s">
        <v>87</v>
      </c>
      <c r="D175" s="28" t="s">
        <v>12</v>
      </c>
      <c r="E175" s="28" t="s">
        <v>14</v>
      </c>
      <c r="F175" s="51">
        <f>SUM(Ведомственная!G176)</f>
        <v>1735</v>
      </c>
      <c r="G175" s="51">
        <f>SUM(Ведомственная!H176)</f>
        <v>0</v>
      </c>
      <c r="H175" s="51">
        <f>SUM(Ведомственная!I176)</f>
        <v>0</v>
      </c>
    </row>
    <row r="176" spans="1:8" ht="47.25" x14ac:dyDescent="0.25">
      <c r="A176" s="3" t="s">
        <v>17</v>
      </c>
      <c r="B176" s="28" t="s">
        <v>653</v>
      </c>
      <c r="C176" s="28"/>
      <c r="D176" s="28"/>
      <c r="E176" s="28"/>
      <c r="F176" s="31">
        <f>SUM(F177+F179)</f>
        <v>100498.29999999999</v>
      </c>
      <c r="G176" s="31">
        <f>SUM(G177+G179)</f>
        <v>118095.6</v>
      </c>
      <c r="H176" s="31">
        <f>SUM(H177+H179)</f>
        <v>126845.8</v>
      </c>
    </row>
    <row r="177" spans="1:8" x14ac:dyDescent="0.25">
      <c r="A177" s="3" t="s">
        <v>19</v>
      </c>
      <c r="B177" s="28" t="s">
        <v>654</v>
      </c>
      <c r="C177" s="28"/>
      <c r="D177" s="28"/>
      <c r="E177" s="28"/>
      <c r="F177" s="31">
        <f>SUM(F178)</f>
        <v>49002.1</v>
      </c>
      <c r="G177" s="31">
        <f>SUM(G178)</f>
        <v>50163.3</v>
      </c>
      <c r="H177" s="31">
        <f>SUM(H178)</f>
        <v>51870.5</v>
      </c>
    </row>
    <row r="178" spans="1:8" x14ac:dyDescent="0.25">
      <c r="A178" s="3" t="s">
        <v>21</v>
      </c>
      <c r="B178" s="28" t="s">
        <v>654</v>
      </c>
      <c r="C178" s="28" t="s">
        <v>92</v>
      </c>
      <c r="D178" s="28" t="s">
        <v>12</v>
      </c>
      <c r="E178" s="28" t="s">
        <v>14</v>
      </c>
      <c r="F178" s="31">
        <f>SUM(Ведомственная!G179)</f>
        <v>49002.1</v>
      </c>
      <c r="G178" s="31">
        <f>SUM(Ведомственная!H179)</f>
        <v>50163.3</v>
      </c>
      <c r="H178" s="31">
        <f>SUM(Ведомственная!I179)</f>
        <v>51870.5</v>
      </c>
    </row>
    <row r="179" spans="1:8" x14ac:dyDescent="0.25">
      <c r="A179" s="3" t="s">
        <v>262</v>
      </c>
      <c r="B179" s="28" t="s">
        <v>655</v>
      </c>
      <c r="C179" s="28"/>
      <c r="D179" s="28"/>
      <c r="E179" s="28"/>
      <c r="F179" s="31">
        <f>SUM(F180)</f>
        <v>51496.2</v>
      </c>
      <c r="G179" s="31">
        <f>SUM(G180)</f>
        <v>67932.3</v>
      </c>
      <c r="H179" s="31">
        <f>SUM(H180)</f>
        <v>74975.3</v>
      </c>
    </row>
    <row r="180" spans="1:8" x14ac:dyDescent="0.25">
      <c r="A180" s="3" t="s">
        <v>21</v>
      </c>
      <c r="B180" s="28" t="s">
        <v>655</v>
      </c>
      <c r="C180" s="28" t="s">
        <v>92</v>
      </c>
      <c r="D180" s="28" t="s">
        <v>12</v>
      </c>
      <c r="E180" s="28" t="s">
        <v>14</v>
      </c>
      <c r="F180" s="31">
        <f>SUM(Ведомственная!G181)</f>
        <v>51496.2</v>
      </c>
      <c r="G180" s="31">
        <f>SUM(Ведомственная!H181)</f>
        <v>67932.3</v>
      </c>
      <c r="H180" s="31">
        <f>SUM(Ведомственная!I181)</f>
        <v>74975.3</v>
      </c>
    </row>
    <row r="181" spans="1:8" s="52" customFormat="1" ht="47.25" x14ac:dyDescent="0.25">
      <c r="A181" s="105" t="s">
        <v>613</v>
      </c>
      <c r="B181" s="49" t="s">
        <v>286</v>
      </c>
      <c r="C181" s="49"/>
      <c r="D181" s="49"/>
      <c r="E181" s="49"/>
      <c r="F181" s="51">
        <f>SUM(F182)+F184</f>
        <v>36517.599999999999</v>
      </c>
      <c r="G181" s="51">
        <f t="shared" ref="G181:H181" si="17">SUM(G182)+G184</f>
        <v>21100</v>
      </c>
      <c r="H181" s="51">
        <f t="shared" si="17"/>
        <v>21100</v>
      </c>
    </row>
    <row r="182" spans="1:8" x14ac:dyDescent="0.25">
      <c r="A182" s="3" t="s">
        <v>31</v>
      </c>
      <c r="B182" s="28" t="s">
        <v>287</v>
      </c>
      <c r="C182" s="28"/>
      <c r="D182" s="28"/>
      <c r="E182" s="28"/>
      <c r="F182" s="31">
        <f>SUM(F183)</f>
        <v>8331</v>
      </c>
      <c r="G182" s="31">
        <f>SUM(G183)</f>
        <v>6100</v>
      </c>
      <c r="H182" s="31">
        <f>SUM(H183)</f>
        <v>6100</v>
      </c>
    </row>
    <row r="183" spans="1:8" ht="31.5" x14ac:dyDescent="0.25">
      <c r="A183" s="3" t="s">
        <v>48</v>
      </c>
      <c r="B183" s="28" t="s">
        <v>287</v>
      </c>
      <c r="C183" s="28" t="s">
        <v>87</v>
      </c>
      <c r="D183" s="28" t="s">
        <v>12</v>
      </c>
      <c r="E183" s="28" t="s">
        <v>168</v>
      </c>
      <c r="F183" s="31">
        <f>SUM(Ведомственная!G197)</f>
        <v>8331</v>
      </c>
      <c r="G183" s="31">
        <f>SUM(Ведомственная!H197)</f>
        <v>6100</v>
      </c>
      <c r="H183" s="31">
        <f>SUM(Ведомственная!I197)</f>
        <v>6100</v>
      </c>
    </row>
    <row r="184" spans="1:8" ht="47.25" x14ac:dyDescent="0.25">
      <c r="A184" s="61" t="s">
        <v>918</v>
      </c>
      <c r="B184" s="29" t="s">
        <v>872</v>
      </c>
      <c r="C184" s="28"/>
      <c r="D184" s="28"/>
      <c r="E184" s="28"/>
      <c r="F184" s="31">
        <f>SUM(F185)</f>
        <v>28186.6</v>
      </c>
      <c r="G184" s="31">
        <f>SUM(G185)</f>
        <v>15000</v>
      </c>
      <c r="H184" s="31">
        <f>SUM(H185)</f>
        <v>15000</v>
      </c>
    </row>
    <row r="185" spans="1:8" ht="31.5" x14ac:dyDescent="0.25">
      <c r="A185" s="61" t="s">
        <v>48</v>
      </c>
      <c r="B185" s="29" t="s">
        <v>872</v>
      </c>
      <c r="C185" s="28" t="s">
        <v>87</v>
      </c>
      <c r="D185" s="28" t="s">
        <v>12</v>
      </c>
      <c r="E185" s="28" t="s">
        <v>168</v>
      </c>
      <c r="F185" s="31">
        <f>SUM(Ведомственная!G199)</f>
        <v>28186.6</v>
      </c>
      <c r="G185" s="31">
        <f>SUM(Ведомственная!H199)</f>
        <v>15000</v>
      </c>
      <c r="H185" s="31">
        <f>SUM(Ведомственная!I199)</f>
        <v>15000</v>
      </c>
    </row>
    <row r="186" spans="1:8" s="52" customFormat="1" ht="31.5" x14ac:dyDescent="0.25">
      <c r="A186" s="105" t="s">
        <v>610</v>
      </c>
      <c r="B186" s="49" t="s">
        <v>274</v>
      </c>
      <c r="C186" s="49"/>
      <c r="D186" s="49"/>
      <c r="E186" s="49"/>
      <c r="F186" s="51">
        <f>SUM(F187,F198,F202)</f>
        <v>24004.799999999999</v>
      </c>
      <c r="G186" s="51">
        <f>SUM(G187,G198,G202)</f>
        <v>21001.599999999999</v>
      </c>
      <c r="H186" s="51">
        <f>SUM(H187,H198,H202)</f>
        <v>22371.599999999999</v>
      </c>
    </row>
    <row r="187" spans="1:8" ht="47.25" x14ac:dyDescent="0.25">
      <c r="A187" s="3" t="s">
        <v>611</v>
      </c>
      <c r="B187" s="28" t="s">
        <v>275</v>
      </c>
      <c r="C187" s="28"/>
      <c r="D187" s="28"/>
      <c r="E187" s="28"/>
      <c r="F187" s="31">
        <f>SUM(F188,F193)</f>
        <v>21527.599999999999</v>
      </c>
      <c r="G187" s="31">
        <f>SUM(G188,G193)</f>
        <v>20514.399999999998</v>
      </c>
      <c r="H187" s="31">
        <f>SUM(H188,H193)</f>
        <v>21445.1</v>
      </c>
    </row>
    <row r="188" spans="1:8" x14ac:dyDescent="0.25">
      <c r="A188" s="3" t="s">
        <v>31</v>
      </c>
      <c r="B188" s="28" t="s">
        <v>276</v>
      </c>
      <c r="C188" s="28"/>
      <c r="D188" s="28"/>
      <c r="E188" s="28"/>
      <c r="F188" s="31">
        <f>SUM(F189)+F191</f>
        <v>1212.4000000000001</v>
      </c>
      <c r="G188" s="31">
        <f>SUM(G189)+G191</f>
        <v>281.7</v>
      </c>
      <c r="H188" s="31">
        <f>SUM(H189)+H191</f>
        <v>1212.4000000000001</v>
      </c>
    </row>
    <row r="189" spans="1:8" ht="31.5" x14ac:dyDescent="0.25">
      <c r="A189" s="3" t="s">
        <v>271</v>
      </c>
      <c r="B189" s="28" t="s">
        <v>277</v>
      </c>
      <c r="C189" s="28"/>
      <c r="D189" s="28"/>
      <c r="E189" s="28"/>
      <c r="F189" s="31">
        <f>SUM(F190)</f>
        <v>1170</v>
      </c>
      <c r="G189" s="31">
        <f>SUM(G190)</f>
        <v>239.3</v>
      </c>
      <c r="H189" s="31">
        <f>SUM(H190)</f>
        <v>1170</v>
      </c>
    </row>
    <row r="190" spans="1:8" ht="31.5" x14ac:dyDescent="0.25">
      <c r="A190" s="3" t="s">
        <v>48</v>
      </c>
      <c r="B190" s="28" t="s">
        <v>277</v>
      </c>
      <c r="C190" s="28" t="s">
        <v>87</v>
      </c>
      <c r="D190" s="28" t="s">
        <v>50</v>
      </c>
      <c r="E190" s="28" t="s">
        <v>27</v>
      </c>
      <c r="F190" s="31">
        <f>SUM(Ведомственная!G159)</f>
        <v>1170</v>
      </c>
      <c r="G190" s="31">
        <f>SUM(Ведомственная!H159)</f>
        <v>239.3</v>
      </c>
      <c r="H190" s="31">
        <f>SUM(Ведомственная!I159)</f>
        <v>1170</v>
      </c>
    </row>
    <row r="191" spans="1:8" ht="31.5" x14ac:dyDescent="0.25">
      <c r="A191" s="3" t="s">
        <v>272</v>
      </c>
      <c r="B191" s="28" t="s">
        <v>278</v>
      </c>
      <c r="C191" s="28"/>
      <c r="D191" s="28"/>
      <c r="E191" s="28"/>
      <c r="F191" s="31">
        <f>SUM(F192)</f>
        <v>42.4</v>
      </c>
      <c r="G191" s="31">
        <f>SUM(G192)</f>
        <v>42.4</v>
      </c>
      <c r="H191" s="31">
        <f>SUM(H192)</f>
        <v>42.4</v>
      </c>
    </row>
    <row r="192" spans="1:8" ht="31.5" x14ac:dyDescent="0.25">
      <c r="A192" s="3" t="s">
        <v>48</v>
      </c>
      <c r="B192" s="28" t="s">
        <v>278</v>
      </c>
      <c r="C192" s="28" t="s">
        <v>87</v>
      </c>
      <c r="D192" s="28" t="s">
        <v>50</v>
      </c>
      <c r="E192" s="28" t="s">
        <v>168</v>
      </c>
      <c r="F192" s="31">
        <f>SUM(Ведомственная!G149)</f>
        <v>42.4</v>
      </c>
      <c r="G192" s="31">
        <f>SUM(Ведомственная!H149)</f>
        <v>42.4</v>
      </c>
      <c r="H192" s="31">
        <f>SUM(Ведомственная!I149)</f>
        <v>42.4</v>
      </c>
    </row>
    <row r="193" spans="1:8" ht="31.5" x14ac:dyDescent="0.25">
      <c r="A193" s="3" t="s">
        <v>41</v>
      </c>
      <c r="B193" s="28" t="s">
        <v>279</v>
      </c>
      <c r="C193" s="28"/>
      <c r="D193" s="28"/>
      <c r="E193" s="28"/>
      <c r="F193" s="31">
        <f>SUM(F194:F197)</f>
        <v>20315.199999999997</v>
      </c>
      <c r="G193" s="31">
        <f>SUM(G194:G197)</f>
        <v>20232.699999999997</v>
      </c>
      <c r="H193" s="31">
        <f>SUM(H194:H197)</f>
        <v>20232.699999999997</v>
      </c>
    </row>
    <row r="194" spans="1:8" ht="63" x14ac:dyDescent="0.25">
      <c r="A194" s="3" t="s">
        <v>47</v>
      </c>
      <c r="B194" s="28" t="s">
        <v>279</v>
      </c>
      <c r="C194" s="28" t="s">
        <v>85</v>
      </c>
      <c r="D194" s="28" t="s">
        <v>50</v>
      </c>
      <c r="E194" s="28" t="s">
        <v>168</v>
      </c>
      <c r="F194" s="31">
        <f>SUM(Ведомственная!G151)</f>
        <v>16959.599999999999</v>
      </c>
      <c r="G194" s="31">
        <f>SUM(Ведомственная!H151)</f>
        <v>16959.599999999999</v>
      </c>
      <c r="H194" s="31">
        <f>SUM(Ведомственная!I151)</f>
        <v>16959.599999999999</v>
      </c>
    </row>
    <row r="195" spans="1:8" ht="31.5" x14ac:dyDescent="0.25">
      <c r="A195" s="3" t="s">
        <v>48</v>
      </c>
      <c r="B195" s="28" t="s">
        <v>279</v>
      </c>
      <c r="C195" s="28" t="s">
        <v>87</v>
      </c>
      <c r="D195" s="28" t="s">
        <v>50</v>
      </c>
      <c r="E195" s="28" t="s">
        <v>168</v>
      </c>
      <c r="F195" s="31">
        <f>SUM(Ведомственная!G152)</f>
        <v>3300.6</v>
      </c>
      <c r="G195" s="31">
        <f>SUM(Ведомственная!H152)</f>
        <v>3218.1</v>
      </c>
      <c r="H195" s="31">
        <f>SUM(Ведомственная!I152)</f>
        <v>3218.1</v>
      </c>
    </row>
    <row r="196" spans="1:8" ht="31.5" x14ac:dyDescent="0.25">
      <c r="A196" s="3" t="s">
        <v>48</v>
      </c>
      <c r="B196" s="28" t="s">
        <v>279</v>
      </c>
      <c r="C196" s="28" t="s">
        <v>87</v>
      </c>
      <c r="D196" s="28" t="s">
        <v>109</v>
      </c>
      <c r="E196" s="28" t="s">
        <v>165</v>
      </c>
      <c r="F196" s="31">
        <f>SUM(Ведомственная!G405)</f>
        <v>0</v>
      </c>
      <c r="G196" s="31">
        <f>SUM(Ведомственная!H405)</f>
        <v>0</v>
      </c>
      <c r="H196" s="31">
        <f>SUM(Ведомственная!I405)</f>
        <v>0</v>
      </c>
    </row>
    <row r="197" spans="1:8" x14ac:dyDescent="0.25">
      <c r="A197" s="3" t="s">
        <v>21</v>
      </c>
      <c r="B197" s="28" t="s">
        <v>279</v>
      </c>
      <c r="C197" s="28" t="s">
        <v>92</v>
      </c>
      <c r="D197" s="28" t="s">
        <v>50</v>
      </c>
      <c r="E197" s="28" t="s">
        <v>168</v>
      </c>
      <c r="F197" s="31">
        <f>SUM(Ведомственная!G153)</f>
        <v>55</v>
      </c>
      <c r="G197" s="31">
        <f>SUM(Ведомственная!H153)</f>
        <v>55</v>
      </c>
      <c r="H197" s="31">
        <f>SUM(Ведомственная!I153)</f>
        <v>55</v>
      </c>
    </row>
    <row r="198" spans="1:8" ht="47.25" x14ac:dyDescent="0.25">
      <c r="A198" s="3" t="s">
        <v>273</v>
      </c>
      <c r="B198" s="28" t="s">
        <v>280</v>
      </c>
      <c r="C198" s="28"/>
      <c r="D198" s="28"/>
      <c r="E198" s="28"/>
      <c r="F198" s="31">
        <f t="shared" ref="F198:H200" si="18">SUM(F199)</f>
        <v>2065</v>
      </c>
      <c r="G198" s="31">
        <f t="shared" si="18"/>
        <v>75</v>
      </c>
      <c r="H198" s="31">
        <f t="shared" si="18"/>
        <v>514.29999999999995</v>
      </c>
    </row>
    <row r="199" spans="1:8" x14ac:dyDescent="0.25">
      <c r="A199" s="3" t="s">
        <v>31</v>
      </c>
      <c r="B199" s="28" t="s">
        <v>281</v>
      </c>
      <c r="C199" s="28"/>
      <c r="D199" s="28"/>
      <c r="E199" s="28"/>
      <c r="F199" s="31">
        <f t="shared" si="18"/>
        <v>2065</v>
      </c>
      <c r="G199" s="31">
        <f t="shared" si="18"/>
        <v>75</v>
      </c>
      <c r="H199" s="31">
        <f t="shared" si="18"/>
        <v>514.29999999999995</v>
      </c>
    </row>
    <row r="200" spans="1:8" ht="31.5" x14ac:dyDescent="0.25">
      <c r="A200" s="3" t="s">
        <v>272</v>
      </c>
      <c r="B200" s="28" t="s">
        <v>282</v>
      </c>
      <c r="C200" s="28"/>
      <c r="D200" s="28"/>
      <c r="E200" s="28"/>
      <c r="F200" s="31">
        <f t="shared" si="18"/>
        <v>2065</v>
      </c>
      <c r="G200" s="31">
        <f t="shared" si="18"/>
        <v>75</v>
      </c>
      <c r="H200" s="31">
        <f t="shared" si="18"/>
        <v>514.29999999999995</v>
      </c>
    </row>
    <row r="201" spans="1:8" ht="31.5" x14ac:dyDescent="0.25">
      <c r="A201" s="3" t="s">
        <v>48</v>
      </c>
      <c r="B201" s="28" t="s">
        <v>282</v>
      </c>
      <c r="C201" s="28" t="s">
        <v>87</v>
      </c>
      <c r="D201" s="28" t="s">
        <v>50</v>
      </c>
      <c r="E201" s="28" t="s">
        <v>27</v>
      </c>
      <c r="F201" s="31">
        <f>SUM(Ведомственная!G163)</f>
        <v>2065</v>
      </c>
      <c r="G201" s="31">
        <f>SUM(Ведомственная!H163)</f>
        <v>75</v>
      </c>
      <c r="H201" s="31">
        <f>SUM(Ведомственная!I163)</f>
        <v>514.29999999999995</v>
      </c>
    </row>
    <row r="202" spans="1:8" ht="31.5" x14ac:dyDescent="0.25">
      <c r="A202" s="3" t="s">
        <v>612</v>
      </c>
      <c r="B202" s="28" t="s">
        <v>283</v>
      </c>
      <c r="C202" s="28"/>
      <c r="D202" s="28"/>
      <c r="E202" s="28"/>
      <c r="F202" s="31">
        <f t="shared" ref="F202:H203" si="19">SUM(F203)</f>
        <v>412.2</v>
      </c>
      <c r="G202" s="31">
        <f t="shared" si="19"/>
        <v>412.2</v>
      </c>
      <c r="H202" s="31">
        <f t="shared" si="19"/>
        <v>412.2</v>
      </c>
    </row>
    <row r="203" spans="1:8" x14ac:dyDescent="0.25">
      <c r="A203" s="3" t="s">
        <v>31</v>
      </c>
      <c r="B203" s="28" t="s">
        <v>284</v>
      </c>
      <c r="C203" s="28"/>
      <c r="D203" s="28"/>
      <c r="E203" s="28"/>
      <c r="F203" s="31">
        <f>SUM(F204)</f>
        <v>412.2</v>
      </c>
      <c r="G203" s="31">
        <f t="shared" si="19"/>
        <v>412.2</v>
      </c>
      <c r="H203" s="31">
        <f t="shared" si="19"/>
        <v>412.2</v>
      </c>
    </row>
    <row r="204" spans="1:8" ht="31.5" x14ac:dyDescent="0.25">
      <c r="A204" s="3" t="s">
        <v>48</v>
      </c>
      <c r="B204" s="28" t="s">
        <v>476</v>
      </c>
      <c r="C204" s="28" t="s">
        <v>87</v>
      </c>
      <c r="D204" s="28" t="s">
        <v>50</v>
      </c>
      <c r="E204" s="28" t="s">
        <v>27</v>
      </c>
      <c r="F204" s="31">
        <f>SUM(Ведомственная!G166)</f>
        <v>412.2</v>
      </c>
      <c r="G204" s="31">
        <f>SUM(Ведомственная!H166)</f>
        <v>412.2</v>
      </c>
      <c r="H204" s="31">
        <f>SUM(Ведомственная!I166)</f>
        <v>412.2</v>
      </c>
    </row>
    <row r="205" spans="1:8" ht="47.25" x14ac:dyDescent="0.25">
      <c r="A205" s="105" t="s">
        <v>595</v>
      </c>
      <c r="B205" s="49" t="s">
        <v>471</v>
      </c>
      <c r="C205" s="49"/>
      <c r="D205" s="49"/>
      <c r="E205" s="49"/>
      <c r="F205" s="51">
        <f>SUM(F211)+F206</f>
        <v>84568.1</v>
      </c>
      <c r="G205" s="51">
        <f t="shared" ref="G205:H205" si="20">SUM(G211)+G206</f>
        <v>135095.4</v>
      </c>
      <c r="H205" s="51">
        <f t="shared" si="20"/>
        <v>135095.4</v>
      </c>
    </row>
    <row r="206" spans="1:8" x14ac:dyDescent="0.25">
      <c r="A206" s="3" t="s">
        <v>31</v>
      </c>
      <c r="B206" s="28" t="s">
        <v>704</v>
      </c>
      <c r="C206" s="49"/>
      <c r="D206" s="49"/>
      <c r="E206" s="49"/>
      <c r="F206" s="31">
        <f>SUM(F209)+F208+F207</f>
        <v>37113</v>
      </c>
      <c r="G206" s="31">
        <f t="shared" ref="G206:H206" si="21">SUM(G209)+G208+G207</f>
        <v>72082.899999999994</v>
      </c>
      <c r="H206" s="31">
        <f t="shared" si="21"/>
        <v>72082.899999999994</v>
      </c>
    </row>
    <row r="207" spans="1:8" ht="31.5" x14ac:dyDescent="0.25">
      <c r="A207" s="3" t="s">
        <v>48</v>
      </c>
      <c r="B207" s="28" t="s">
        <v>704</v>
      </c>
      <c r="C207" s="28" t="s">
        <v>87</v>
      </c>
      <c r="D207" s="28" t="s">
        <v>12</v>
      </c>
      <c r="E207" s="28" t="s">
        <v>168</v>
      </c>
      <c r="F207" s="31">
        <f>SUM(Ведомственная!G202)</f>
        <v>0</v>
      </c>
      <c r="G207" s="31">
        <f>SUM(Ведомственная!H202)</f>
        <v>0</v>
      </c>
      <c r="H207" s="31">
        <f>SUM(Ведомственная!I202)</f>
        <v>0</v>
      </c>
    </row>
    <row r="208" spans="1:8" ht="31.5" x14ac:dyDescent="0.25">
      <c r="A208" s="3" t="s">
        <v>48</v>
      </c>
      <c r="B208" s="28" t="s">
        <v>704</v>
      </c>
      <c r="C208" s="28" t="s">
        <v>87</v>
      </c>
      <c r="D208" s="28" t="s">
        <v>165</v>
      </c>
      <c r="E208" s="28" t="s">
        <v>50</v>
      </c>
      <c r="F208" s="31">
        <f>SUM(Ведомственная!G317)</f>
        <v>1070.5</v>
      </c>
      <c r="G208" s="31">
        <f>SUM(Ведомственная!H317)</f>
        <v>0</v>
      </c>
      <c r="H208" s="31">
        <f>SUM(Ведомственная!I317)</f>
        <v>0</v>
      </c>
    </row>
    <row r="209" spans="1:8" ht="126" x14ac:dyDescent="0.25">
      <c r="A209" s="3" t="s">
        <v>931</v>
      </c>
      <c r="B209" s="28" t="s">
        <v>932</v>
      </c>
      <c r="C209" s="49"/>
      <c r="D209" s="49"/>
      <c r="E209" s="49"/>
      <c r="F209" s="31">
        <f>SUM(F210)</f>
        <v>36042.5</v>
      </c>
      <c r="G209" s="31">
        <f t="shared" ref="G209:H209" si="22">SUM(G210)</f>
        <v>72082.899999999994</v>
      </c>
      <c r="H209" s="31">
        <f t="shared" si="22"/>
        <v>72082.899999999994</v>
      </c>
    </row>
    <row r="210" spans="1:8" ht="31.5" x14ac:dyDescent="0.25">
      <c r="A210" s="3" t="s">
        <v>48</v>
      </c>
      <c r="B210" s="28" t="s">
        <v>932</v>
      </c>
      <c r="C210" s="28" t="s">
        <v>87</v>
      </c>
      <c r="D210" s="28" t="s">
        <v>165</v>
      </c>
      <c r="E210" s="28" t="s">
        <v>50</v>
      </c>
      <c r="F210" s="31">
        <f>SUM(Ведомственная!G319)</f>
        <v>36042.5</v>
      </c>
      <c r="G210" s="31">
        <f>SUM(Ведомственная!H319)</f>
        <v>72082.899999999994</v>
      </c>
      <c r="H210" s="31">
        <f>SUM(Ведомственная!I319)</f>
        <v>72082.899999999994</v>
      </c>
    </row>
    <row r="211" spans="1:8" x14ac:dyDescent="0.25">
      <c r="A211" s="61" t="s">
        <v>843</v>
      </c>
      <c r="B211" s="28" t="s">
        <v>688</v>
      </c>
      <c r="C211" s="28"/>
      <c r="D211" s="28"/>
      <c r="E211" s="28"/>
      <c r="F211" s="31">
        <f>SUM(F212+F214)</f>
        <v>47455.1</v>
      </c>
      <c r="G211" s="31">
        <f>SUM(G212+G214)</f>
        <v>63012.5</v>
      </c>
      <c r="H211" s="31">
        <f>SUM(H212+H214)</f>
        <v>63012.5</v>
      </c>
    </row>
    <row r="212" spans="1:8" x14ac:dyDescent="0.25">
      <c r="A212" s="3" t="s">
        <v>543</v>
      </c>
      <c r="B212" s="28" t="s">
        <v>689</v>
      </c>
      <c r="C212" s="28"/>
      <c r="D212" s="28"/>
      <c r="E212" s="28"/>
      <c r="F212" s="31">
        <f>SUM(F213)</f>
        <v>47455.1</v>
      </c>
      <c r="G212" s="31">
        <f>SUM(G213)</f>
        <v>63012.5</v>
      </c>
      <c r="H212" s="31">
        <f>SUM(H213)</f>
        <v>63012.5</v>
      </c>
    </row>
    <row r="213" spans="1:8" ht="31.5" x14ac:dyDescent="0.25">
      <c r="A213" s="3" t="s">
        <v>48</v>
      </c>
      <c r="B213" s="28" t="s">
        <v>689</v>
      </c>
      <c r="C213" s="28" t="s">
        <v>87</v>
      </c>
      <c r="D213" s="28" t="s">
        <v>165</v>
      </c>
      <c r="E213" s="28" t="s">
        <v>50</v>
      </c>
      <c r="F213" s="31">
        <f>SUM(Ведомственная!G322)</f>
        <v>47455.1</v>
      </c>
      <c r="G213" s="31">
        <f>SUM(Ведомственная!H322)</f>
        <v>63012.5</v>
      </c>
      <c r="H213" s="31">
        <f>SUM(Ведомственная!I322)</f>
        <v>63012.5</v>
      </c>
    </row>
    <row r="214" spans="1:8" ht="31.5" x14ac:dyDescent="0.25">
      <c r="A214" s="3" t="s">
        <v>691</v>
      </c>
      <c r="B214" s="28" t="s">
        <v>690</v>
      </c>
      <c r="C214" s="28"/>
      <c r="D214" s="28"/>
      <c r="E214" s="28"/>
      <c r="F214" s="31">
        <f>SUM(F215)</f>
        <v>0</v>
      </c>
      <c r="G214" s="31">
        <f>SUM(G215)</f>
        <v>0</v>
      </c>
      <c r="H214" s="31">
        <f>SUM(H215)</f>
        <v>0</v>
      </c>
    </row>
    <row r="215" spans="1:8" ht="31.5" x14ac:dyDescent="0.25">
      <c r="A215" s="3" t="s">
        <v>48</v>
      </c>
      <c r="B215" s="28" t="s">
        <v>690</v>
      </c>
      <c r="C215" s="28" t="s">
        <v>87</v>
      </c>
      <c r="D215" s="28" t="s">
        <v>165</v>
      </c>
      <c r="E215" s="28" t="s">
        <v>50</v>
      </c>
      <c r="F215" s="31">
        <f>SUM(Ведомственная!G324)</f>
        <v>0</v>
      </c>
      <c r="G215" s="31">
        <f>SUM(Ведомственная!H324)</f>
        <v>0</v>
      </c>
      <c r="H215" s="31">
        <f>SUM(Ведомственная!I324)</f>
        <v>0</v>
      </c>
    </row>
    <row r="216" spans="1:8" ht="31.5" x14ac:dyDescent="0.25">
      <c r="A216" s="106" t="s">
        <v>830</v>
      </c>
      <c r="B216" s="49" t="s">
        <v>656</v>
      </c>
      <c r="C216" s="28"/>
      <c r="D216" s="28"/>
      <c r="E216" s="28"/>
      <c r="F216" s="51">
        <f>SUM(F217)+F221</f>
        <v>272344.69999999995</v>
      </c>
      <c r="G216" s="51">
        <f>SUM(G217)+G221</f>
        <v>173405.1</v>
      </c>
      <c r="H216" s="51">
        <f>SUM(H217)+H221</f>
        <v>172614.9</v>
      </c>
    </row>
    <row r="217" spans="1:8" x14ac:dyDescent="0.25">
      <c r="A217" s="3" t="s">
        <v>31</v>
      </c>
      <c r="B217" s="28" t="s">
        <v>657</v>
      </c>
      <c r="C217" s="28"/>
      <c r="D217" s="28"/>
      <c r="E217" s="28"/>
      <c r="F217" s="31">
        <f>SUM(F218)+F219</f>
        <v>179187.8</v>
      </c>
      <c r="G217" s="31">
        <f t="shared" ref="G217:H217" si="23">SUM(G218)+G219</f>
        <v>173405.1</v>
      </c>
      <c r="H217" s="31">
        <f t="shared" si="23"/>
        <v>172614.9</v>
      </c>
    </row>
    <row r="218" spans="1:8" ht="31.5" x14ac:dyDescent="0.25">
      <c r="A218" s="3" t="s">
        <v>48</v>
      </c>
      <c r="B218" s="28" t="s">
        <v>657</v>
      </c>
      <c r="C218" s="28" t="s">
        <v>87</v>
      </c>
      <c r="D218" s="28" t="s">
        <v>12</v>
      </c>
      <c r="E218" s="28" t="s">
        <v>168</v>
      </c>
      <c r="F218" s="31">
        <f>SUM(Ведомственная!G205)</f>
        <v>92247.6</v>
      </c>
      <c r="G218" s="31">
        <f>SUM(Ведомственная!H205)</f>
        <v>89600</v>
      </c>
      <c r="H218" s="31">
        <f>SUM(Ведомственная!I205)</f>
        <v>89600</v>
      </c>
    </row>
    <row r="219" spans="1:8" ht="47.25" x14ac:dyDescent="0.25">
      <c r="A219" s="61" t="s">
        <v>918</v>
      </c>
      <c r="B219" s="28" t="s">
        <v>873</v>
      </c>
      <c r="C219" s="28"/>
      <c r="D219" s="28"/>
      <c r="E219" s="28"/>
      <c r="F219" s="31">
        <f>SUM(F220)</f>
        <v>86940.2</v>
      </c>
      <c r="G219" s="31">
        <f>SUM(G220)</f>
        <v>83805.100000000006</v>
      </c>
      <c r="H219" s="31">
        <f>SUM(H220)</f>
        <v>83014.899999999994</v>
      </c>
    </row>
    <row r="220" spans="1:8" ht="31.5" x14ac:dyDescent="0.25">
      <c r="A220" s="61" t="s">
        <v>48</v>
      </c>
      <c r="B220" s="28" t="s">
        <v>873</v>
      </c>
      <c r="C220" s="28" t="s">
        <v>87</v>
      </c>
      <c r="D220" s="28" t="s">
        <v>12</v>
      </c>
      <c r="E220" s="28" t="s">
        <v>168</v>
      </c>
      <c r="F220" s="31">
        <f>SUM(Ведомственная!G207)</f>
        <v>86940.2</v>
      </c>
      <c r="G220" s="31">
        <f>SUM(Ведомственная!H207)</f>
        <v>83805.100000000006</v>
      </c>
      <c r="H220" s="31">
        <f>SUM(Ведомственная!I207)</f>
        <v>83014.899999999994</v>
      </c>
    </row>
    <row r="221" spans="1:8" ht="31.5" x14ac:dyDescent="0.25">
      <c r="A221" s="3" t="s">
        <v>265</v>
      </c>
      <c r="B221" s="28" t="s">
        <v>676</v>
      </c>
      <c r="C221" s="28"/>
      <c r="D221" s="28"/>
      <c r="E221" s="28"/>
      <c r="F221" s="31">
        <f>SUM(F222)+F223</f>
        <v>93156.9</v>
      </c>
      <c r="G221" s="31">
        <f t="shared" ref="G221:H221" si="24">SUM(G222)+G223</f>
        <v>0</v>
      </c>
      <c r="H221" s="31">
        <f t="shared" si="24"/>
        <v>0</v>
      </c>
    </row>
    <row r="222" spans="1:8" ht="31.5" x14ac:dyDescent="0.25">
      <c r="A222" s="3" t="s">
        <v>266</v>
      </c>
      <c r="B222" s="28" t="s">
        <v>676</v>
      </c>
      <c r="C222" s="28" t="s">
        <v>243</v>
      </c>
      <c r="D222" s="28" t="s">
        <v>12</v>
      </c>
      <c r="E222" s="28" t="s">
        <v>168</v>
      </c>
      <c r="F222" s="31">
        <f>SUM(Ведомственная!G209)</f>
        <v>12268.5</v>
      </c>
      <c r="G222" s="31">
        <f>SUM(Ведомственная!H209)</f>
        <v>0</v>
      </c>
      <c r="H222" s="31">
        <f>SUM(Ведомственная!I209)</f>
        <v>0</v>
      </c>
    </row>
    <row r="223" spans="1:8" ht="47.25" x14ac:dyDescent="0.25">
      <c r="A223" s="61" t="s">
        <v>990</v>
      </c>
      <c r="B223" s="29" t="s">
        <v>989</v>
      </c>
      <c r="C223" s="28"/>
      <c r="D223" s="28"/>
      <c r="E223" s="28"/>
      <c r="F223" s="31">
        <f>SUM(F224)</f>
        <v>80888.399999999994</v>
      </c>
      <c r="G223" s="31">
        <f t="shared" ref="G223:H223" si="25">SUM(G224)</f>
        <v>0</v>
      </c>
      <c r="H223" s="31">
        <f t="shared" si="25"/>
        <v>0</v>
      </c>
    </row>
    <row r="224" spans="1:8" ht="31.5" x14ac:dyDescent="0.25">
      <c r="A224" s="61" t="s">
        <v>266</v>
      </c>
      <c r="B224" s="29" t="s">
        <v>989</v>
      </c>
      <c r="C224" s="28" t="s">
        <v>243</v>
      </c>
      <c r="D224" s="28" t="s">
        <v>12</v>
      </c>
      <c r="E224" s="28" t="s">
        <v>168</v>
      </c>
      <c r="F224" s="31">
        <f>SUM(Ведомственная!G211)</f>
        <v>80888.399999999994</v>
      </c>
      <c r="G224" s="31">
        <f>SUM(Ведомственная!H211)</f>
        <v>0</v>
      </c>
      <c r="H224" s="31">
        <f>SUM(Ведомственная!I211)</f>
        <v>0</v>
      </c>
    </row>
    <row r="225" spans="1:8" s="52" customFormat="1" ht="47.25" x14ac:dyDescent="0.25">
      <c r="A225" s="48" t="s">
        <v>803</v>
      </c>
      <c r="B225" s="55" t="s">
        <v>239</v>
      </c>
      <c r="C225" s="55"/>
      <c r="D225" s="66"/>
      <c r="E225" s="66"/>
      <c r="F225" s="34">
        <f>SUM(F240)+F226+F230</f>
        <v>62928</v>
      </c>
      <c r="G225" s="34">
        <f>SUM(G240)+G226+G230</f>
        <v>65432.5</v>
      </c>
      <c r="H225" s="34">
        <f>SUM(H240)+H226+H230</f>
        <v>65369.5</v>
      </c>
    </row>
    <row r="226" spans="1:8" ht="31.5" x14ac:dyDescent="0.25">
      <c r="A226" s="3" t="s">
        <v>264</v>
      </c>
      <c r="B226" s="28" t="s">
        <v>296</v>
      </c>
      <c r="C226" s="28"/>
      <c r="D226" s="28"/>
      <c r="E226" s="28"/>
      <c r="F226" s="31">
        <f>SUM(F227)</f>
        <v>2000</v>
      </c>
      <c r="G226" s="31">
        <f>SUM(G227)</f>
        <v>0</v>
      </c>
      <c r="H226" s="31">
        <f>SUM(H227)</f>
        <v>0</v>
      </c>
    </row>
    <row r="227" spans="1:8" ht="31.5" x14ac:dyDescent="0.25">
      <c r="A227" s="3" t="s">
        <v>265</v>
      </c>
      <c r="B227" s="28" t="s">
        <v>297</v>
      </c>
      <c r="C227" s="28"/>
      <c r="D227" s="28"/>
      <c r="E227" s="28"/>
      <c r="F227" s="31">
        <f>SUM(F228:F229)</f>
        <v>2000</v>
      </c>
      <c r="G227" s="31">
        <f>SUM(G228:G229)</f>
        <v>0</v>
      </c>
      <c r="H227" s="31">
        <f>SUM(H228:H229)</f>
        <v>0</v>
      </c>
    </row>
    <row r="228" spans="1:8" ht="31.5" hidden="1" x14ac:dyDescent="0.25">
      <c r="A228" s="3" t="s">
        <v>266</v>
      </c>
      <c r="B228" s="28" t="s">
        <v>297</v>
      </c>
      <c r="C228" s="28" t="s">
        <v>243</v>
      </c>
      <c r="D228" s="28" t="s">
        <v>12</v>
      </c>
      <c r="E228" s="28" t="s">
        <v>168</v>
      </c>
      <c r="F228" s="31"/>
      <c r="G228" s="31"/>
      <c r="H228" s="31"/>
    </row>
    <row r="229" spans="1:8" ht="31.5" x14ac:dyDescent="0.25">
      <c r="A229" s="3" t="s">
        <v>266</v>
      </c>
      <c r="B229" s="28" t="s">
        <v>297</v>
      </c>
      <c r="C229" s="28" t="s">
        <v>243</v>
      </c>
      <c r="D229" s="28" t="s">
        <v>165</v>
      </c>
      <c r="E229" s="28" t="s">
        <v>165</v>
      </c>
      <c r="F229" s="31">
        <f>SUM(Ведомственная!G356)</f>
        <v>2000</v>
      </c>
      <c r="G229" s="31">
        <f>SUM(Ведомственная!H356)</f>
        <v>0</v>
      </c>
      <c r="H229" s="31">
        <f>SUM(Ведомственная!I356)</f>
        <v>0</v>
      </c>
    </row>
    <row r="230" spans="1:8" ht="31.5" x14ac:dyDescent="0.25">
      <c r="A230" s="3" t="s">
        <v>267</v>
      </c>
      <c r="B230" s="28" t="s">
        <v>298</v>
      </c>
      <c r="C230" s="28"/>
      <c r="D230" s="28"/>
      <c r="E230" s="28"/>
      <c r="F230" s="31">
        <f>SUM(F231+F235)</f>
        <v>48497</v>
      </c>
      <c r="G230" s="31">
        <f>SUM(G231+G235)</f>
        <v>63403.8</v>
      </c>
      <c r="H230" s="31">
        <f>SUM(H231+H235)</f>
        <v>63403.8</v>
      </c>
    </row>
    <row r="231" spans="1:8" x14ac:dyDescent="0.25">
      <c r="A231" s="3" t="s">
        <v>31</v>
      </c>
      <c r="B231" s="28" t="s">
        <v>470</v>
      </c>
      <c r="C231" s="28"/>
      <c r="D231" s="28"/>
      <c r="E231" s="28"/>
      <c r="F231" s="31">
        <f>SUM(F233+F232)</f>
        <v>0</v>
      </c>
      <c r="G231" s="31">
        <f t="shared" ref="G231:H231" si="26">SUM(G233+G232)</f>
        <v>23355.8</v>
      </c>
      <c r="H231" s="31">
        <f t="shared" si="26"/>
        <v>23355.8</v>
      </c>
    </row>
    <row r="232" spans="1:8" ht="31.5" x14ac:dyDescent="0.25">
      <c r="A232" s="3" t="s">
        <v>48</v>
      </c>
      <c r="B232" s="28" t="s">
        <v>470</v>
      </c>
      <c r="C232" s="28" t="s">
        <v>87</v>
      </c>
      <c r="D232" s="28" t="s">
        <v>165</v>
      </c>
      <c r="E232" s="28" t="s">
        <v>40</v>
      </c>
      <c r="F232" s="31">
        <f>SUM(Ведомственная!G283)</f>
        <v>0</v>
      </c>
      <c r="G232" s="31">
        <f>SUM(Ведомственная!H283)</f>
        <v>0</v>
      </c>
      <c r="H232" s="31">
        <f>SUM(Ведомственная!I283)</f>
        <v>0</v>
      </c>
    </row>
    <row r="233" spans="1:8" ht="78.75" x14ac:dyDescent="0.25">
      <c r="A233" s="3" t="s">
        <v>922</v>
      </c>
      <c r="B233" s="28" t="s">
        <v>1002</v>
      </c>
      <c r="C233" s="28"/>
      <c r="D233" s="28"/>
      <c r="E233" s="28"/>
      <c r="F233" s="31">
        <f>SUM(F234)</f>
        <v>0</v>
      </c>
      <c r="G233" s="31">
        <f>SUM(G234)</f>
        <v>23355.8</v>
      </c>
      <c r="H233" s="31">
        <f>SUM(H234)</f>
        <v>23355.8</v>
      </c>
    </row>
    <row r="234" spans="1:8" ht="31.5" x14ac:dyDescent="0.25">
      <c r="A234" s="3" t="s">
        <v>48</v>
      </c>
      <c r="B234" s="28" t="s">
        <v>1002</v>
      </c>
      <c r="C234" s="28" t="s">
        <v>87</v>
      </c>
      <c r="D234" s="28" t="s">
        <v>165</v>
      </c>
      <c r="E234" s="28" t="s">
        <v>40</v>
      </c>
      <c r="F234" s="31">
        <f>SUM(Ведомственная!G285)</f>
        <v>0</v>
      </c>
      <c r="G234" s="31">
        <f>SUM(Ведомственная!H285)</f>
        <v>23355.8</v>
      </c>
      <c r="H234" s="31">
        <f>SUM(Ведомственная!I285)</f>
        <v>23355.8</v>
      </c>
    </row>
    <row r="235" spans="1:8" ht="31.5" x14ac:dyDescent="0.25">
      <c r="A235" s="3" t="s">
        <v>808</v>
      </c>
      <c r="B235" s="28" t="s">
        <v>299</v>
      </c>
      <c r="C235" s="28"/>
      <c r="D235" s="28"/>
      <c r="E235" s="28"/>
      <c r="F235" s="31">
        <f>SUM(F236:F237)+F238</f>
        <v>48497</v>
      </c>
      <c r="G235" s="31">
        <f t="shared" ref="G235:H235" si="27">SUM(G236:G237)+G238</f>
        <v>40048</v>
      </c>
      <c r="H235" s="31">
        <f t="shared" si="27"/>
        <v>40048</v>
      </c>
    </row>
    <row r="236" spans="1:8" ht="31.5" x14ac:dyDescent="0.25">
      <c r="A236" s="3" t="s">
        <v>266</v>
      </c>
      <c r="B236" s="28" t="s">
        <v>299</v>
      </c>
      <c r="C236" s="28" t="s">
        <v>243</v>
      </c>
      <c r="D236" s="28" t="s">
        <v>165</v>
      </c>
      <c r="E236" s="28" t="s">
        <v>40</v>
      </c>
      <c r="F236" s="31">
        <f>SUM(Ведомственная!G287)</f>
        <v>500</v>
      </c>
      <c r="G236" s="31">
        <f>SUM(Ведомственная!H287)</f>
        <v>0</v>
      </c>
      <c r="H236" s="31">
        <f>SUM(Ведомственная!I287)</f>
        <v>0</v>
      </c>
    </row>
    <row r="237" spans="1:8" ht="31.5" x14ac:dyDescent="0.25">
      <c r="A237" s="3" t="s">
        <v>266</v>
      </c>
      <c r="B237" s="28" t="s">
        <v>299</v>
      </c>
      <c r="C237" s="28" t="s">
        <v>243</v>
      </c>
      <c r="D237" s="28" t="s">
        <v>165</v>
      </c>
      <c r="E237" s="28" t="s">
        <v>165</v>
      </c>
      <c r="F237" s="31">
        <f>SUM(Ведомственная!G359)</f>
        <v>440</v>
      </c>
      <c r="G237" s="31">
        <f>SUM(Ведомственная!H359)</f>
        <v>0</v>
      </c>
      <c r="H237" s="31">
        <f>SUM(Ведомственная!I359)</f>
        <v>0</v>
      </c>
    </row>
    <row r="238" spans="1:8" x14ac:dyDescent="0.25">
      <c r="A238" s="3" t="s">
        <v>442</v>
      </c>
      <c r="B238" s="28" t="s">
        <v>699</v>
      </c>
      <c r="C238" s="28"/>
      <c r="D238" s="28"/>
      <c r="E238" s="28"/>
      <c r="F238" s="31">
        <f>SUM(F239)</f>
        <v>47557</v>
      </c>
      <c r="G238" s="31">
        <f>SUM(G239)</f>
        <v>40048</v>
      </c>
      <c r="H238" s="31">
        <f>SUM(H239)</f>
        <v>40048</v>
      </c>
    </row>
    <row r="239" spans="1:8" ht="31.5" x14ac:dyDescent="0.25">
      <c r="A239" s="3" t="s">
        <v>266</v>
      </c>
      <c r="B239" s="28" t="s">
        <v>699</v>
      </c>
      <c r="C239" s="28" t="s">
        <v>243</v>
      </c>
      <c r="D239" s="28" t="s">
        <v>165</v>
      </c>
      <c r="E239" s="28" t="s">
        <v>165</v>
      </c>
      <c r="F239" s="31">
        <f>SUM(Ведомственная!G361)</f>
        <v>47557</v>
      </c>
      <c r="G239" s="31">
        <f>SUM(Ведомственная!H361)</f>
        <v>40048</v>
      </c>
      <c r="H239" s="31">
        <f>SUM(Ведомственная!I361)</f>
        <v>40048</v>
      </c>
    </row>
    <row r="240" spans="1:8" ht="31.5" x14ac:dyDescent="0.25">
      <c r="A240" s="27" t="s">
        <v>247</v>
      </c>
      <c r="B240" s="57" t="s">
        <v>240</v>
      </c>
      <c r="C240" s="57"/>
      <c r="D240" s="36"/>
      <c r="E240" s="36"/>
      <c r="F240" s="33">
        <f>SUM(F241)</f>
        <v>12431</v>
      </c>
      <c r="G240" s="33">
        <f t="shared" ref="G240:H241" si="28">SUM(G241)</f>
        <v>2028.6999999999998</v>
      </c>
      <c r="H240" s="33">
        <f t="shared" si="28"/>
        <v>1965.6999999999998</v>
      </c>
    </row>
    <row r="241" spans="1:8" ht="31.5" x14ac:dyDescent="0.25">
      <c r="A241" s="27" t="s">
        <v>986</v>
      </c>
      <c r="B241" s="57" t="s">
        <v>985</v>
      </c>
      <c r="C241" s="36"/>
      <c r="D241" s="36"/>
      <c r="E241" s="36"/>
      <c r="F241" s="33">
        <f>SUM(F242)</f>
        <v>12431</v>
      </c>
      <c r="G241" s="33">
        <f t="shared" si="28"/>
        <v>2028.6999999999998</v>
      </c>
      <c r="H241" s="33">
        <f t="shared" si="28"/>
        <v>1965.6999999999998</v>
      </c>
    </row>
    <row r="242" spans="1:8" x14ac:dyDescent="0.25">
      <c r="A242" s="27" t="s">
        <v>38</v>
      </c>
      <c r="B242" s="57" t="s">
        <v>985</v>
      </c>
      <c r="C242" s="36" t="s">
        <v>95</v>
      </c>
      <c r="D242" s="36" t="s">
        <v>27</v>
      </c>
      <c r="E242" s="36" t="s">
        <v>12</v>
      </c>
      <c r="F242" s="33">
        <f>SUM(Ведомственная!G438)</f>
        <v>12431</v>
      </c>
      <c r="G242" s="33">
        <f>SUM(Ведомственная!H438)</f>
        <v>2028.6999999999998</v>
      </c>
      <c r="H242" s="33">
        <f>SUM(Ведомственная!I438)</f>
        <v>1965.6999999999998</v>
      </c>
    </row>
    <row r="243" spans="1:8" ht="47.25" hidden="1" x14ac:dyDescent="0.25">
      <c r="A243" s="27" t="s">
        <v>588</v>
      </c>
      <c r="B243" s="57" t="s">
        <v>587</v>
      </c>
      <c r="C243" s="57"/>
      <c r="D243" s="36"/>
      <c r="E243" s="36"/>
      <c r="F243" s="33">
        <f>SUM(F244)</f>
        <v>0</v>
      </c>
      <c r="G243" s="33">
        <f>SUM(G244)</f>
        <v>0</v>
      </c>
      <c r="H243" s="33">
        <f>SUM(H244)</f>
        <v>0</v>
      </c>
    </row>
    <row r="244" spans="1:8" hidden="1" x14ac:dyDescent="0.25">
      <c r="A244" s="27" t="s">
        <v>38</v>
      </c>
      <c r="B244" s="57" t="s">
        <v>587</v>
      </c>
      <c r="C244" s="57">
        <v>300</v>
      </c>
      <c r="D244" s="36" t="s">
        <v>27</v>
      </c>
      <c r="E244" s="36" t="s">
        <v>50</v>
      </c>
      <c r="F244" s="33">
        <f>SUM(Ведомственная!G426)</f>
        <v>0</v>
      </c>
      <c r="G244" s="33">
        <f>SUM(Ведомственная!H426)</f>
        <v>0</v>
      </c>
      <c r="H244" s="33">
        <f>SUM(Ведомственная!I426)</f>
        <v>0</v>
      </c>
    </row>
    <row r="245" spans="1:8" s="52" customFormat="1" ht="31.5" x14ac:dyDescent="0.25">
      <c r="A245" s="105" t="s">
        <v>624</v>
      </c>
      <c r="B245" s="49" t="s">
        <v>288</v>
      </c>
      <c r="C245" s="49"/>
      <c r="D245" s="49"/>
      <c r="E245" s="49"/>
      <c r="F245" s="51">
        <f>SUM(F252)+F246</f>
        <v>12574</v>
      </c>
      <c r="G245" s="51">
        <f>SUM(G252)+G246</f>
        <v>6786.2000000000007</v>
      </c>
      <c r="H245" s="51">
        <f>SUM(H252)+H246</f>
        <v>6786.2000000000007</v>
      </c>
    </row>
    <row r="246" spans="1:8" ht="31.5" x14ac:dyDescent="0.25">
      <c r="A246" s="3" t="s">
        <v>265</v>
      </c>
      <c r="B246" s="36" t="s">
        <v>302</v>
      </c>
      <c r="C246" s="36"/>
      <c r="D246" s="36"/>
      <c r="E246" s="36"/>
      <c r="F246" s="33">
        <f>SUM(F247:F251)</f>
        <v>5800</v>
      </c>
      <c r="G246" s="33">
        <f>SUM(G247:G251)</f>
        <v>0</v>
      </c>
      <c r="H246" s="33">
        <f>SUM(H247:H251)</f>
        <v>0</v>
      </c>
    </row>
    <row r="247" spans="1:8" ht="31.5" hidden="1" x14ac:dyDescent="0.25">
      <c r="A247" s="3" t="s">
        <v>266</v>
      </c>
      <c r="B247" s="36" t="s">
        <v>302</v>
      </c>
      <c r="C247" s="36" t="s">
        <v>243</v>
      </c>
      <c r="D247" s="36" t="s">
        <v>12</v>
      </c>
      <c r="E247" s="36" t="s">
        <v>168</v>
      </c>
      <c r="F247" s="33"/>
      <c r="G247" s="33"/>
      <c r="H247" s="33"/>
    </row>
    <row r="248" spans="1:8" ht="31.5" x14ac:dyDescent="0.25">
      <c r="A248" s="3" t="s">
        <v>266</v>
      </c>
      <c r="B248" s="36" t="s">
        <v>302</v>
      </c>
      <c r="C248" s="36" t="s">
        <v>243</v>
      </c>
      <c r="D248" s="36" t="s">
        <v>165</v>
      </c>
      <c r="E248" s="36" t="s">
        <v>165</v>
      </c>
      <c r="F248" s="33">
        <f>SUM(Ведомственная!G364)</f>
        <v>5000</v>
      </c>
      <c r="G248" s="33">
        <f>SUM(Ведомственная!H364)</f>
        <v>0</v>
      </c>
      <c r="H248" s="33">
        <f>SUM(Ведомственная!I364)</f>
        <v>0</v>
      </c>
    </row>
    <row r="249" spans="1:8" ht="31.5" hidden="1" x14ac:dyDescent="0.25">
      <c r="A249" s="3" t="s">
        <v>266</v>
      </c>
      <c r="B249" s="36" t="s">
        <v>302</v>
      </c>
      <c r="C249" s="36" t="s">
        <v>243</v>
      </c>
      <c r="D249" s="36" t="s">
        <v>14</v>
      </c>
      <c r="E249" s="36" t="s">
        <v>12</v>
      </c>
      <c r="F249" s="33">
        <f>SUM(Ведомственная!G420)</f>
        <v>0</v>
      </c>
      <c r="G249" s="33">
        <f>SUM(Ведомственная!H420)</f>
        <v>0</v>
      </c>
      <c r="H249" s="33">
        <f>SUM(Ведомственная!I420)</f>
        <v>0</v>
      </c>
    </row>
    <row r="250" spans="1:8" ht="31.5" hidden="1" x14ac:dyDescent="0.25">
      <c r="A250" s="3" t="s">
        <v>266</v>
      </c>
      <c r="B250" s="36" t="s">
        <v>302</v>
      </c>
      <c r="C250" s="36" t="s">
        <v>243</v>
      </c>
      <c r="D250" s="36" t="s">
        <v>14</v>
      </c>
      <c r="E250" s="36" t="s">
        <v>30</v>
      </c>
      <c r="F250" s="33"/>
      <c r="G250" s="33"/>
      <c r="H250" s="33"/>
    </row>
    <row r="251" spans="1:8" ht="31.5" x14ac:dyDescent="0.25">
      <c r="A251" s="3" t="s">
        <v>266</v>
      </c>
      <c r="B251" s="36" t="s">
        <v>302</v>
      </c>
      <c r="C251" s="36" t="s">
        <v>243</v>
      </c>
      <c r="D251" s="36" t="s">
        <v>166</v>
      </c>
      <c r="E251" s="36" t="s">
        <v>30</v>
      </c>
      <c r="F251" s="33">
        <f>SUM(Ведомственная!G453)</f>
        <v>800</v>
      </c>
      <c r="G251" s="33">
        <f>SUM(Ведомственная!H453)</f>
        <v>0</v>
      </c>
      <c r="H251" s="33">
        <f>SUM(Ведомственная!I453)</f>
        <v>0</v>
      </c>
    </row>
    <row r="252" spans="1:8" ht="31.5" x14ac:dyDescent="0.25">
      <c r="A252" s="3" t="s">
        <v>623</v>
      </c>
      <c r="B252" s="28" t="s">
        <v>289</v>
      </c>
      <c r="C252" s="28"/>
      <c r="D252" s="28"/>
      <c r="E252" s="28"/>
      <c r="F252" s="31">
        <f>SUM(F253)</f>
        <v>6774</v>
      </c>
      <c r="G252" s="31">
        <f>SUM(G253)</f>
        <v>6786.2000000000007</v>
      </c>
      <c r="H252" s="31">
        <f>SUM(H253)</f>
        <v>6786.2000000000007</v>
      </c>
    </row>
    <row r="253" spans="1:8" ht="31.5" x14ac:dyDescent="0.25">
      <c r="A253" s="3" t="s">
        <v>41</v>
      </c>
      <c r="B253" s="28" t="s">
        <v>290</v>
      </c>
      <c r="C253" s="28"/>
      <c r="D253" s="28"/>
      <c r="E253" s="28"/>
      <c r="F253" s="31">
        <f>SUM(F254:F256)</f>
        <v>6774</v>
      </c>
      <c r="G253" s="31">
        <f>SUM(G254:G256)</f>
        <v>6786.2000000000007</v>
      </c>
      <c r="H253" s="31">
        <f>SUM(H254:H256)</f>
        <v>6786.2000000000007</v>
      </c>
    </row>
    <row r="254" spans="1:8" ht="63" x14ac:dyDescent="0.25">
      <c r="A254" s="3" t="s">
        <v>47</v>
      </c>
      <c r="B254" s="28" t="s">
        <v>290</v>
      </c>
      <c r="C254" s="28" t="s">
        <v>85</v>
      </c>
      <c r="D254" s="28" t="s">
        <v>12</v>
      </c>
      <c r="E254" s="28" t="s">
        <v>23</v>
      </c>
      <c r="F254" s="31">
        <f>SUM(Ведомственная!G232)</f>
        <v>5702.5</v>
      </c>
      <c r="G254" s="31">
        <f>SUM(Ведомственная!H232)</f>
        <v>5702.5</v>
      </c>
      <c r="H254" s="31">
        <f>SUM(Ведомственная!I232)</f>
        <v>5702.5</v>
      </c>
    </row>
    <row r="255" spans="1:8" ht="31.5" x14ac:dyDescent="0.25">
      <c r="A255" s="3" t="s">
        <v>48</v>
      </c>
      <c r="B255" s="28" t="s">
        <v>290</v>
      </c>
      <c r="C255" s="28" t="s">
        <v>87</v>
      </c>
      <c r="D255" s="28" t="s">
        <v>12</v>
      </c>
      <c r="E255" s="28" t="s">
        <v>23</v>
      </c>
      <c r="F255" s="31">
        <f>SUM(Ведомственная!G233)</f>
        <v>1055.3</v>
      </c>
      <c r="G255" s="31">
        <f>SUM(Ведомственная!H233)</f>
        <v>1062.5999999999999</v>
      </c>
      <c r="H255" s="31">
        <f>SUM(Ведомственная!I233)</f>
        <v>1062.5999999999999</v>
      </c>
    </row>
    <row r="256" spans="1:8" x14ac:dyDescent="0.25">
      <c r="A256" s="3" t="s">
        <v>21</v>
      </c>
      <c r="B256" s="28" t="s">
        <v>290</v>
      </c>
      <c r="C256" s="28" t="s">
        <v>92</v>
      </c>
      <c r="D256" s="28" t="s">
        <v>12</v>
      </c>
      <c r="E256" s="28" t="s">
        <v>23</v>
      </c>
      <c r="F256" s="31">
        <f>SUM(Ведомственная!G234)</f>
        <v>16.200000000000003</v>
      </c>
      <c r="G256" s="31">
        <f>SUM(Ведомственная!H234)</f>
        <v>21.1</v>
      </c>
      <c r="H256" s="31">
        <f>SUM(Ведомственная!I234)</f>
        <v>21.1</v>
      </c>
    </row>
    <row r="257" spans="1:8" s="107" customFormat="1" ht="51.75" customHeight="1" x14ac:dyDescent="0.25">
      <c r="A257" s="48" t="s">
        <v>627</v>
      </c>
      <c r="B257" s="55" t="s">
        <v>628</v>
      </c>
      <c r="C257" s="49"/>
      <c r="D257" s="49"/>
      <c r="E257" s="49"/>
      <c r="F257" s="51">
        <f>SUM(F262+F264+F266)</f>
        <v>12117.4</v>
      </c>
      <c r="G257" s="51">
        <f t="shared" ref="G257:H257" si="29">SUM(G262+G264+G266)</f>
        <v>1800</v>
      </c>
      <c r="H257" s="51">
        <f t="shared" si="29"/>
        <v>3200</v>
      </c>
    </row>
    <row r="258" spans="1:8" ht="31.5" hidden="1" x14ac:dyDescent="0.25">
      <c r="A258" s="27" t="s">
        <v>491</v>
      </c>
      <c r="B258" s="57" t="s">
        <v>677</v>
      </c>
      <c r="C258" s="28"/>
      <c r="D258" s="28"/>
      <c r="E258" s="28"/>
      <c r="F258" s="31">
        <f>SUM(F259)</f>
        <v>0</v>
      </c>
      <c r="G258" s="31">
        <f>SUM(G259)</f>
        <v>0</v>
      </c>
      <c r="H258" s="31">
        <f>SUM(H259)</f>
        <v>0</v>
      </c>
    </row>
    <row r="259" spans="1:8" ht="31.5" hidden="1" x14ac:dyDescent="0.25">
      <c r="A259" s="27" t="s">
        <v>48</v>
      </c>
      <c r="B259" s="57" t="s">
        <v>677</v>
      </c>
      <c r="C259" s="28" t="s">
        <v>87</v>
      </c>
      <c r="D259" s="28" t="s">
        <v>12</v>
      </c>
      <c r="E259" s="28" t="s">
        <v>23</v>
      </c>
      <c r="F259" s="31">
        <f>SUM(Ведомственная!G239)</f>
        <v>0</v>
      </c>
      <c r="G259" s="31">
        <f>SUM(Ведомственная!H239)</f>
        <v>0</v>
      </c>
      <c r="H259" s="31">
        <f>SUM(Ведомственная!I239)</f>
        <v>0</v>
      </c>
    </row>
    <row r="260" spans="1:8" ht="31.5" x14ac:dyDescent="0.25">
      <c r="A260" s="27" t="s">
        <v>930</v>
      </c>
      <c r="B260" s="57" t="s">
        <v>919</v>
      </c>
      <c r="C260" s="28"/>
      <c r="D260" s="28"/>
      <c r="E260" s="28"/>
      <c r="F260" s="31">
        <f>SUM(F261)</f>
        <v>50</v>
      </c>
      <c r="G260" s="31">
        <f>SUM(G261)</f>
        <v>0</v>
      </c>
      <c r="H260" s="31">
        <f>SUM(H261)</f>
        <v>0</v>
      </c>
    </row>
    <row r="261" spans="1:8" ht="31.5" x14ac:dyDescent="0.25">
      <c r="A261" s="27" t="s">
        <v>48</v>
      </c>
      <c r="B261" s="57" t="s">
        <v>919</v>
      </c>
      <c r="C261" s="28" t="s">
        <v>87</v>
      </c>
      <c r="D261" s="28" t="s">
        <v>12</v>
      </c>
      <c r="E261" s="28" t="s">
        <v>23</v>
      </c>
      <c r="F261" s="31">
        <f>SUM(Ведомственная!G241)</f>
        <v>50</v>
      </c>
      <c r="G261" s="31">
        <f>SUM(Ведомственная!H241)</f>
        <v>0</v>
      </c>
      <c r="H261" s="31">
        <f>SUM(Ведомственная!I241)</f>
        <v>0</v>
      </c>
    </row>
    <row r="262" spans="1:8" s="46" customFormat="1" ht="31.5" hidden="1" x14ac:dyDescent="0.25">
      <c r="A262" s="27" t="s">
        <v>864</v>
      </c>
      <c r="B262" s="57" t="s">
        <v>866</v>
      </c>
      <c r="C262" s="28"/>
      <c r="D262" s="28"/>
      <c r="E262" s="28"/>
      <c r="F262" s="31">
        <f>SUM(F263)</f>
        <v>0</v>
      </c>
      <c r="G262" s="31">
        <f t="shared" ref="G262:H262" si="30">SUM(G263)</f>
        <v>0</v>
      </c>
      <c r="H262" s="31">
        <f t="shared" si="30"/>
        <v>0</v>
      </c>
    </row>
    <row r="263" spans="1:8" s="46" customFormat="1" ht="31.5" hidden="1" x14ac:dyDescent="0.25">
      <c r="A263" s="27" t="s">
        <v>48</v>
      </c>
      <c r="B263" s="57" t="s">
        <v>866</v>
      </c>
      <c r="C263" s="28" t="s">
        <v>87</v>
      </c>
      <c r="D263" s="28" t="s">
        <v>12</v>
      </c>
      <c r="E263" s="28" t="s">
        <v>23</v>
      </c>
      <c r="F263" s="31">
        <f>SUM(Ведомственная!G243)</f>
        <v>0</v>
      </c>
      <c r="G263" s="31">
        <f>SUM(Ведомственная!H243)</f>
        <v>0</v>
      </c>
      <c r="H263" s="31">
        <f>SUM(Ведомственная!I243)</f>
        <v>0</v>
      </c>
    </row>
    <row r="264" spans="1:8" s="46" customFormat="1" ht="31.5" x14ac:dyDescent="0.25">
      <c r="A264" s="27" t="s">
        <v>865</v>
      </c>
      <c r="B264" s="57" t="s">
        <v>867</v>
      </c>
      <c r="C264" s="28"/>
      <c r="D264" s="28"/>
      <c r="E264" s="28"/>
      <c r="F264" s="31">
        <f>SUM(F265)</f>
        <v>500</v>
      </c>
      <c r="G264" s="31">
        <f t="shared" ref="G264:H264" si="31">SUM(G265)</f>
        <v>500</v>
      </c>
      <c r="H264" s="31">
        <f t="shared" si="31"/>
        <v>500</v>
      </c>
    </row>
    <row r="265" spans="1:8" s="46" customFormat="1" ht="31.5" x14ac:dyDescent="0.25">
      <c r="A265" s="27" t="s">
        <v>48</v>
      </c>
      <c r="B265" s="57" t="s">
        <v>867</v>
      </c>
      <c r="C265" s="28" t="s">
        <v>87</v>
      </c>
      <c r="D265" s="28" t="s">
        <v>12</v>
      </c>
      <c r="E265" s="28" t="s">
        <v>23</v>
      </c>
      <c r="F265" s="31">
        <f>SUM(Ведомственная!G245)</f>
        <v>500</v>
      </c>
      <c r="G265" s="31">
        <f>SUM(Ведомственная!H245)</f>
        <v>500</v>
      </c>
      <c r="H265" s="31">
        <f>SUM(Ведомственная!I245)</f>
        <v>500</v>
      </c>
    </row>
    <row r="266" spans="1:8" x14ac:dyDescent="0.25">
      <c r="A266" s="3" t="s">
        <v>31</v>
      </c>
      <c r="B266" s="28" t="s">
        <v>629</v>
      </c>
      <c r="C266" s="28"/>
      <c r="D266" s="28"/>
      <c r="E266" s="28"/>
      <c r="F266" s="31">
        <f>SUM(F267)+F258+F260</f>
        <v>11617.4</v>
      </c>
      <c r="G266" s="31">
        <f>SUM(G267)+G258+G260</f>
        <v>1300</v>
      </c>
      <c r="H266" s="31">
        <f>SUM(H267)+H258+H260</f>
        <v>2700</v>
      </c>
    </row>
    <row r="267" spans="1:8" ht="31.5" x14ac:dyDescent="0.25">
      <c r="A267" s="3" t="s">
        <v>48</v>
      </c>
      <c r="B267" s="28" t="s">
        <v>629</v>
      </c>
      <c r="C267" s="28" t="s">
        <v>87</v>
      </c>
      <c r="D267" s="28" t="s">
        <v>12</v>
      </c>
      <c r="E267" s="28" t="s">
        <v>23</v>
      </c>
      <c r="F267" s="31">
        <f>SUM(Ведомственная!G237)</f>
        <v>11567.4</v>
      </c>
      <c r="G267" s="31">
        <f>SUM(Ведомственная!H237)</f>
        <v>1300</v>
      </c>
      <c r="H267" s="31">
        <f>SUM(Ведомственная!I237)</f>
        <v>2700</v>
      </c>
    </row>
    <row r="268" spans="1:8" s="52" customFormat="1" ht="31.5" x14ac:dyDescent="0.25">
      <c r="A268" s="48" t="s">
        <v>625</v>
      </c>
      <c r="B268" s="55" t="s">
        <v>237</v>
      </c>
      <c r="C268" s="55"/>
      <c r="D268" s="66"/>
      <c r="E268" s="66"/>
      <c r="F268" s="34">
        <f>SUM(F269+F272+F277)</f>
        <v>17683.599999999999</v>
      </c>
      <c r="G268" s="34">
        <f t="shared" ref="G268:H268" si="32">SUM(G269+G272+G277)</f>
        <v>12587.4</v>
      </c>
      <c r="H268" s="34">
        <f t="shared" si="32"/>
        <v>18451.400000000001</v>
      </c>
    </row>
    <row r="269" spans="1:8" ht="14.25" customHeight="1" x14ac:dyDescent="0.25">
      <c r="A269" s="27" t="s">
        <v>31</v>
      </c>
      <c r="B269" s="57" t="s">
        <v>245</v>
      </c>
      <c r="C269" s="57"/>
      <c r="D269" s="36"/>
      <c r="E269" s="36"/>
      <c r="F269" s="33">
        <f>SUM(F270:F271)</f>
        <v>2332.9</v>
      </c>
      <c r="G269" s="33">
        <f t="shared" ref="G269:H269" si="33">SUM(G270:G271)</f>
        <v>1589.6</v>
      </c>
      <c r="H269" s="33">
        <f t="shared" si="33"/>
        <v>2333.6</v>
      </c>
    </row>
    <row r="270" spans="1:8" ht="63" x14ac:dyDescent="0.25">
      <c r="A270" s="27" t="s">
        <v>47</v>
      </c>
      <c r="B270" s="57" t="s">
        <v>269</v>
      </c>
      <c r="C270" s="57">
        <v>100</v>
      </c>
      <c r="D270" s="36" t="s">
        <v>74</v>
      </c>
      <c r="E270" s="36" t="s">
        <v>165</v>
      </c>
      <c r="F270" s="33">
        <f>SUM(Ведомственная!G385)</f>
        <v>0</v>
      </c>
      <c r="G270" s="33">
        <f>SUM(Ведомственная!H385)</f>
        <v>0</v>
      </c>
      <c r="H270" s="33">
        <f>SUM(Ведомственная!I385)</f>
        <v>0</v>
      </c>
    </row>
    <row r="271" spans="1:8" ht="31.5" x14ac:dyDescent="0.25">
      <c r="A271" s="27" t="s">
        <v>48</v>
      </c>
      <c r="B271" s="57" t="s">
        <v>269</v>
      </c>
      <c r="C271" s="36" t="s">
        <v>87</v>
      </c>
      <c r="D271" s="36" t="s">
        <v>74</v>
      </c>
      <c r="E271" s="36" t="s">
        <v>165</v>
      </c>
      <c r="F271" s="33">
        <f>SUM(Ведомственная!G386)</f>
        <v>2332.9</v>
      </c>
      <c r="G271" s="33">
        <f>SUM(Ведомственная!H386)</f>
        <v>1589.6</v>
      </c>
      <c r="H271" s="33">
        <f>SUM(Ведомственная!I386)</f>
        <v>2333.6</v>
      </c>
    </row>
    <row r="272" spans="1:8" ht="31.5" x14ac:dyDescent="0.25">
      <c r="A272" s="27" t="s">
        <v>41</v>
      </c>
      <c r="B272" s="57" t="s">
        <v>238</v>
      </c>
      <c r="C272" s="57"/>
      <c r="D272" s="36"/>
      <c r="E272" s="36"/>
      <c r="F272" s="33">
        <f>SUM(F273:F276)</f>
        <v>8510.7000000000007</v>
      </c>
      <c r="G272" s="33">
        <f>SUM(G273:G276)</f>
        <v>7157.8</v>
      </c>
      <c r="H272" s="33">
        <f>SUM(H273:H276)</f>
        <v>7157.8</v>
      </c>
    </row>
    <row r="273" spans="1:8" ht="63" x14ac:dyDescent="0.25">
      <c r="A273" s="27" t="s">
        <v>47</v>
      </c>
      <c r="B273" s="57" t="s">
        <v>238</v>
      </c>
      <c r="C273" s="36" t="s">
        <v>85</v>
      </c>
      <c r="D273" s="36" t="s">
        <v>74</v>
      </c>
      <c r="E273" s="36" t="s">
        <v>50</v>
      </c>
      <c r="F273" s="33">
        <f>SUM(Ведомственная!G377)</f>
        <v>6086.5</v>
      </c>
      <c r="G273" s="33">
        <f>SUM(Ведомственная!H377)</f>
        <v>6086.5</v>
      </c>
      <c r="H273" s="33">
        <f>SUM(Ведомственная!I377)</f>
        <v>6086.5</v>
      </c>
    </row>
    <row r="274" spans="1:8" ht="31.5" x14ac:dyDescent="0.25">
      <c r="A274" s="27" t="s">
        <v>48</v>
      </c>
      <c r="B274" s="57" t="s">
        <v>238</v>
      </c>
      <c r="C274" s="36" t="s">
        <v>87</v>
      </c>
      <c r="D274" s="36" t="s">
        <v>74</v>
      </c>
      <c r="E274" s="36" t="s">
        <v>50</v>
      </c>
      <c r="F274" s="33">
        <f>SUM(Ведомственная!G378)</f>
        <v>2298.6999999999998</v>
      </c>
      <c r="G274" s="33">
        <f>SUM(Ведомственная!H378)</f>
        <v>988.6</v>
      </c>
      <c r="H274" s="33">
        <f>SUM(Ведомственная!I378)</f>
        <v>988.6</v>
      </c>
    </row>
    <row r="275" spans="1:8" ht="31.5" x14ac:dyDescent="0.25">
      <c r="A275" s="27" t="s">
        <v>48</v>
      </c>
      <c r="B275" s="57" t="s">
        <v>238</v>
      </c>
      <c r="C275" s="36" t="s">
        <v>87</v>
      </c>
      <c r="D275" s="36" t="s">
        <v>109</v>
      </c>
      <c r="E275" s="36" t="s">
        <v>165</v>
      </c>
      <c r="F275" s="33">
        <f>SUM(Ведомственная!G408)</f>
        <v>0</v>
      </c>
      <c r="G275" s="33">
        <f>SUM(Ведомственная!H408)</f>
        <v>0</v>
      </c>
      <c r="H275" s="33">
        <f>SUM(Ведомственная!I408)</f>
        <v>0</v>
      </c>
    </row>
    <row r="276" spans="1:8" x14ac:dyDescent="0.25">
      <c r="A276" s="27" t="s">
        <v>21</v>
      </c>
      <c r="B276" s="57" t="s">
        <v>238</v>
      </c>
      <c r="C276" s="36" t="s">
        <v>92</v>
      </c>
      <c r="D276" s="36" t="s">
        <v>74</v>
      </c>
      <c r="E276" s="36" t="s">
        <v>50</v>
      </c>
      <c r="F276" s="33">
        <f>SUM(Ведомственная!G379)</f>
        <v>125.5</v>
      </c>
      <c r="G276" s="33">
        <f>SUM(Ведомственная!H379)</f>
        <v>82.7</v>
      </c>
      <c r="H276" s="33">
        <f>SUM(Ведомственная!I379)</f>
        <v>82.7</v>
      </c>
    </row>
    <row r="277" spans="1:8" x14ac:dyDescent="0.25">
      <c r="A277" s="27" t="s">
        <v>831</v>
      </c>
      <c r="B277" s="57" t="s">
        <v>674</v>
      </c>
      <c r="C277" s="36"/>
      <c r="D277" s="36"/>
      <c r="E277" s="36"/>
      <c r="F277" s="33">
        <f>SUM(F278)</f>
        <v>6840</v>
      </c>
      <c r="G277" s="33">
        <f t="shared" ref="G277:H277" si="34">SUM(G278)</f>
        <v>3840</v>
      </c>
      <c r="H277" s="33">
        <f t="shared" si="34"/>
        <v>8960</v>
      </c>
    </row>
    <row r="278" spans="1:8" ht="63" x14ac:dyDescent="0.25">
      <c r="A278" s="27" t="s">
        <v>1001</v>
      </c>
      <c r="B278" s="57" t="s">
        <v>1000</v>
      </c>
      <c r="C278" s="36"/>
      <c r="D278" s="36"/>
      <c r="E278" s="36"/>
      <c r="F278" s="33">
        <f>SUM(F279)</f>
        <v>6840</v>
      </c>
      <c r="G278" s="33">
        <f>SUM(G279)</f>
        <v>3840</v>
      </c>
      <c r="H278" s="33">
        <f>SUM(H279)</f>
        <v>8960</v>
      </c>
    </row>
    <row r="279" spans="1:8" ht="31.5" x14ac:dyDescent="0.25">
      <c r="A279" s="27" t="s">
        <v>48</v>
      </c>
      <c r="B279" s="57" t="s">
        <v>1000</v>
      </c>
      <c r="C279" s="36" t="s">
        <v>87</v>
      </c>
      <c r="D279" s="36" t="s">
        <v>74</v>
      </c>
      <c r="E279" s="36" t="s">
        <v>165</v>
      </c>
      <c r="F279" s="33">
        <f>SUM(Ведомственная!G389)</f>
        <v>6840</v>
      </c>
      <c r="G279" s="33">
        <f>SUM(Ведомственная!H389)</f>
        <v>3840</v>
      </c>
      <c r="H279" s="33">
        <f>SUM(Ведомственная!I389)</f>
        <v>8960</v>
      </c>
    </row>
    <row r="280" spans="1:8" s="52" customFormat="1" ht="47.25" x14ac:dyDescent="0.25">
      <c r="A280" s="48" t="s">
        <v>626</v>
      </c>
      <c r="B280" s="55" t="s">
        <v>215</v>
      </c>
      <c r="C280" s="55"/>
      <c r="D280" s="66"/>
      <c r="E280" s="66"/>
      <c r="F280" s="34">
        <f>SUM(F281)+F293</f>
        <v>27659.199999999997</v>
      </c>
      <c r="G280" s="34">
        <f>SUM(G281)+G293</f>
        <v>12622.5</v>
      </c>
      <c r="H280" s="34">
        <f>SUM(H281)+H293</f>
        <v>15172.5</v>
      </c>
    </row>
    <row r="281" spans="1:8" ht="47.25" x14ac:dyDescent="0.25">
      <c r="A281" s="27" t="s">
        <v>606</v>
      </c>
      <c r="B281" s="57" t="s">
        <v>216</v>
      </c>
      <c r="C281" s="57"/>
      <c r="D281" s="36"/>
      <c r="E281" s="36"/>
      <c r="F281" s="33">
        <f>SUM(F284)</f>
        <v>26559.199999999997</v>
      </c>
      <c r="G281" s="33">
        <f t="shared" ref="G281:H281" si="35">SUM(G284)</f>
        <v>11522.5</v>
      </c>
      <c r="H281" s="33">
        <f t="shared" si="35"/>
        <v>14072.5</v>
      </c>
    </row>
    <row r="282" spans="1:8" ht="47.25" hidden="1" x14ac:dyDescent="0.25">
      <c r="A282" s="3" t="s">
        <v>400</v>
      </c>
      <c r="B282" s="57" t="s">
        <v>401</v>
      </c>
      <c r="C282" s="36"/>
      <c r="D282" s="33"/>
      <c r="E282" s="64"/>
      <c r="F282" s="33">
        <f>F283</f>
        <v>0</v>
      </c>
      <c r="G282" s="33">
        <f>G283</f>
        <v>0</v>
      </c>
      <c r="H282" s="33">
        <f>H283</f>
        <v>0</v>
      </c>
    </row>
    <row r="283" spans="1:8" ht="31.5" hidden="1" x14ac:dyDescent="0.25">
      <c r="A283" s="3" t="s">
        <v>266</v>
      </c>
      <c r="B283" s="57" t="s">
        <v>401</v>
      </c>
      <c r="C283" s="36" t="s">
        <v>243</v>
      </c>
      <c r="D283" s="36" t="s">
        <v>109</v>
      </c>
      <c r="E283" s="36" t="s">
        <v>30</v>
      </c>
      <c r="F283" s="33"/>
      <c r="G283" s="33"/>
      <c r="H283" s="33"/>
    </row>
    <row r="284" spans="1:8" ht="47.25" x14ac:dyDescent="0.25">
      <c r="A284" s="27" t="s">
        <v>478</v>
      </c>
      <c r="B284" s="57" t="s">
        <v>217</v>
      </c>
      <c r="C284" s="57"/>
      <c r="D284" s="36"/>
      <c r="E284" s="36"/>
      <c r="F284" s="33">
        <f>SUM(F285:F292)</f>
        <v>26559.199999999997</v>
      </c>
      <c r="G284" s="33">
        <f>SUM(G285:G292)</f>
        <v>11522.5</v>
      </c>
      <c r="H284" s="33">
        <f>SUM(H285:H292)</f>
        <v>14072.5</v>
      </c>
    </row>
    <row r="285" spans="1:8" ht="29.25" customHeight="1" x14ac:dyDescent="0.25">
      <c r="A285" s="27" t="s">
        <v>48</v>
      </c>
      <c r="B285" s="57" t="s">
        <v>217</v>
      </c>
      <c r="C285" s="57">
        <v>200</v>
      </c>
      <c r="D285" s="36" t="s">
        <v>30</v>
      </c>
      <c r="E285" s="36">
        <v>13</v>
      </c>
      <c r="F285" s="33">
        <f>SUM(Ведомственная!G107)</f>
        <v>15348.999999999998</v>
      </c>
      <c r="G285" s="33">
        <f>SUM(Ведомственная!H107)</f>
        <v>8609.1999999999989</v>
      </c>
      <c r="H285" s="33">
        <f>SUM(Ведомственная!I107)</f>
        <v>11159.199999999999</v>
      </c>
    </row>
    <row r="286" spans="1:8" ht="29.25" customHeight="1" x14ac:dyDescent="0.25">
      <c r="A286" s="27" t="s">
        <v>48</v>
      </c>
      <c r="B286" s="57" t="s">
        <v>217</v>
      </c>
      <c r="C286" s="57">
        <v>200</v>
      </c>
      <c r="D286" s="36" t="s">
        <v>12</v>
      </c>
      <c r="E286" s="36" t="s">
        <v>14</v>
      </c>
      <c r="F286" s="33">
        <f>SUM(Ведомственная!G185)</f>
        <v>757.2</v>
      </c>
      <c r="G286" s="33">
        <f>SUM(Ведомственная!H185)</f>
        <v>0</v>
      </c>
      <c r="H286" s="33">
        <f>SUM(Ведомственная!I185)</f>
        <v>0</v>
      </c>
    </row>
    <row r="287" spans="1:8" ht="29.25" hidden="1" customHeight="1" x14ac:dyDescent="0.25">
      <c r="A287" s="27" t="s">
        <v>48</v>
      </c>
      <c r="B287" s="57" t="s">
        <v>217</v>
      </c>
      <c r="C287" s="57">
        <v>200</v>
      </c>
      <c r="D287" s="36" t="s">
        <v>12</v>
      </c>
      <c r="E287" s="36" t="s">
        <v>23</v>
      </c>
      <c r="F287" s="33">
        <f>SUM(Ведомственная!G249)</f>
        <v>0</v>
      </c>
      <c r="G287" s="33">
        <f>SUM(Ведомственная!H249)</f>
        <v>0</v>
      </c>
      <c r="H287" s="33">
        <f>SUM(Ведомственная!I249)</f>
        <v>0</v>
      </c>
    </row>
    <row r="288" spans="1:8" ht="31.5" x14ac:dyDescent="0.25">
      <c r="A288" s="27" t="s">
        <v>48</v>
      </c>
      <c r="B288" s="57" t="s">
        <v>217</v>
      </c>
      <c r="C288" s="57">
        <v>200</v>
      </c>
      <c r="D288" s="36" t="s">
        <v>165</v>
      </c>
      <c r="E288" s="36" t="s">
        <v>40</v>
      </c>
      <c r="F288" s="33">
        <f>SUM(Ведомственная!G292)</f>
        <v>8310.4</v>
      </c>
      <c r="G288" s="33">
        <f>SUM(Ведомственная!H292)</f>
        <v>1904.1</v>
      </c>
      <c r="H288" s="33">
        <f>SUM(Ведомственная!I292)</f>
        <v>1904.1</v>
      </c>
    </row>
    <row r="289" spans="1:8" ht="31.5" x14ac:dyDescent="0.25">
      <c r="A289" s="27" t="s">
        <v>48</v>
      </c>
      <c r="B289" s="57" t="s">
        <v>217</v>
      </c>
      <c r="C289" s="57">
        <v>200</v>
      </c>
      <c r="D289" s="36" t="s">
        <v>165</v>
      </c>
      <c r="E289" s="36" t="s">
        <v>50</v>
      </c>
      <c r="F289" s="33">
        <f>SUM(Ведомственная!G328)</f>
        <v>1794.6000000000001</v>
      </c>
      <c r="G289" s="33">
        <f>SUM(Ведомственная!H328)</f>
        <v>989.2</v>
      </c>
      <c r="H289" s="33">
        <f>SUM(Ведомственная!I328)</f>
        <v>989.2</v>
      </c>
    </row>
    <row r="290" spans="1:8" ht="31.5" hidden="1" x14ac:dyDescent="0.25">
      <c r="A290" s="3" t="s">
        <v>266</v>
      </c>
      <c r="B290" s="57" t="s">
        <v>217</v>
      </c>
      <c r="C290" s="57">
        <v>400</v>
      </c>
      <c r="D290" s="36" t="s">
        <v>165</v>
      </c>
      <c r="E290" s="36" t="s">
        <v>50</v>
      </c>
      <c r="F290" s="33">
        <f>SUM(Ведомственная!G329)</f>
        <v>328</v>
      </c>
      <c r="G290" s="33">
        <f>SUM(Ведомственная!H329)</f>
        <v>0</v>
      </c>
      <c r="H290" s="33">
        <f>SUM(Ведомственная!I329)</f>
        <v>0</v>
      </c>
    </row>
    <row r="291" spans="1:8" ht="31.5" hidden="1" x14ac:dyDescent="0.25">
      <c r="A291" s="3" t="s">
        <v>266</v>
      </c>
      <c r="B291" s="57" t="s">
        <v>217</v>
      </c>
      <c r="C291" s="57">
        <v>400</v>
      </c>
      <c r="D291" s="36" t="s">
        <v>166</v>
      </c>
      <c r="E291" s="36" t="s">
        <v>30</v>
      </c>
      <c r="F291" s="33">
        <f>SUM(Ведомственная!G457)</f>
        <v>0</v>
      </c>
      <c r="G291" s="33"/>
      <c r="H291" s="33"/>
    </row>
    <row r="292" spans="1:8" x14ac:dyDescent="0.25">
      <c r="A292" s="27" t="s">
        <v>21</v>
      </c>
      <c r="B292" s="57" t="s">
        <v>217</v>
      </c>
      <c r="C292" s="57">
        <v>800</v>
      </c>
      <c r="D292" s="36" t="s">
        <v>30</v>
      </c>
      <c r="E292" s="36">
        <v>13</v>
      </c>
      <c r="F292" s="33">
        <f>SUM(Ведомственная!G108)</f>
        <v>20</v>
      </c>
      <c r="G292" s="33">
        <f>SUM(Ведомственная!H108)</f>
        <v>20</v>
      </c>
      <c r="H292" s="33">
        <f>SUM(Ведомственная!I108)</f>
        <v>20</v>
      </c>
    </row>
    <row r="293" spans="1:8" ht="31.5" x14ac:dyDescent="0.25">
      <c r="A293" s="27" t="s">
        <v>607</v>
      </c>
      <c r="B293" s="57" t="s">
        <v>229</v>
      </c>
      <c r="C293" s="57"/>
      <c r="D293" s="36"/>
      <c r="E293" s="36"/>
      <c r="F293" s="33">
        <f>SUM(F294)</f>
        <v>1100</v>
      </c>
      <c r="G293" s="33">
        <f>SUM(G294)</f>
        <v>1100</v>
      </c>
      <c r="H293" s="33">
        <f>SUM(H294)</f>
        <v>1100</v>
      </c>
    </row>
    <row r="294" spans="1:8" ht="47.25" x14ac:dyDescent="0.25">
      <c r="A294" s="27" t="s">
        <v>478</v>
      </c>
      <c r="B294" s="57" t="s">
        <v>630</v>
      </c>
      <c r="C294" s="57"/>
      <c r="D294" s="36"/>
      <c r="E294" s="36"/>
      <c r="F294" s="33">
        <f>SUM(F295:F296)</f>
        <v>1100</v>
      </c>
      <c r="G294" s="33">
        <f>SUM(G295:G296)</f>
        <v>1100</v>
      </c>
      <c r="H294" s="33">
        <f>SUM(H295:H296)</f>
        <v>1100</v>
      </c>
    </row>
    <row r="295" spans="1:8" ht="29.25" customHeight="1" x14ac:dyDescent="0.25">
      <c r="A295" s="27" t="s">
        <v>48</v>
      </c>
      <c r="B295" s="57" t="s">
        <v>630</v>
      </c>
      <c r="C295" s="57">
        <v>200</v>
      </c>
      <c r="D295" s="36" t="s">
        <v>30</v>
      </c>
      <c r="E295" s="36">
        <v>13</v>
      </c>
      <c r="F295" s="33">
        <f>SUM(Ведомственная!G111)</f>
        <v>640</v>
      </c>
      <c r="G295" s="33">
        <f>SUM(Ведомственная!H111)</f>
        <v>640</v>
      </c>
      <c r="H295" s="33">
        <f>SUM(Ведомственная!I111)</f>
        <v>640</v>
      </c>
    </row>
    <row r="296" spans="1:8" ht="29.25" customHeight="1" x14ac:dyDescent="0.25">
      <c r="A296" s="27" t="s">
        <v>21</v>
      </c>
      <c r="B296" s="57" t="s">
        <v>630</v>
      </c>
      <c r="C296" s="57">
        <v>800</v>
      </c>
      <c r="D296" s="36" t="s">
        <v>30</v>
      </c>
      <c r="E296" s="36">
        <v>13</v>
      </c>
      <c r="F296" s="33">
        <f>SUM(Ведомственная!G112)</f>
        <v>460</v>
      </c>
      <c r="G296" s="33">
        <f>SUM(Ведомственная!H112)</f>
        <v>460</v>
      </c>
      <c r="H296" s="33">
        <f>SUM(Ведомственная!I112)</f>
        <v>460</v>
      </c>
    </row>
    <row r="297" spans="1:8" s="52" customFormat="1" ht="29.25" customHeight="1" x14ac:dyDescent="0.25">
      <c r="A297" s="48" t="s">
        <v>636</v>
      </c>
      <c r="B297" s="55" t="s">
        <v>231</v>
      </c>
      <c r="C297" s="66"/>
      <c r="D297" s="66"/>
      <c r="E297" s="66"/>
      <c r="F297" s="34">
        <f>SUM(F298+F313)+F311</f>
        <v>188392.30000000002</v>
      </c>
      <c r="G297" s="34">
        <f t="shared" ref="G297:H297" si="36">SUM(G298+G313)+G311</f>
        <v>119057.4</v>
      </c>
      <c r="H297" s="34">
        <f t="shared" si="36"/>
        <v>384232.80000000005</v>
      </c>
    </row>
    <row r="298" spans="1:8" ht="31.5" x14ac:dyDescent="0.25">
      <c r="A298" s="27" t="s">
        <v>232</v>
      </c>
      <c r="B298" s="57" t="s">
        <v>234</v>
      </c>
      <c r="C298" s="36"/>
      <c r="D298" s="36"/>
      <c r="E298" s="36"/>
      <c r="F298" s="33">
        <f>SUM(F299)+F309</f>
        <v>132916.80000000002</v>
      </c>
      <c r="G298" s="33">
        <f t="shared" ref="G298:H298" si="37">SUM(G299)+G309</f>
        <v>66240</v>
      </c>
      <c r="H298" s="33">
        <f t="shared" si="37"/>
        <v>331415.40000000002</v>
      </c>
    </row>
    <row r="299" spans="1:8" ht="31.5" x14ac:dyDescent="0.25">
      <c r="A299" s="27" t="s">
        <v>820</v>
      </c>
      <c r="B299" s="57" t="s">
        <v>821</v>
      </c>
      <c r="C299" s="36"/>
      <c r="D299" s="36"/>
      <c r="E299" s="36"/>
      <c r="F299" s="33">
        <f>SUM(F302)+F304+F300</f>
        <v>125605.1</v>
      </c>
      <c r="G299" s="33">
        <f t="shared" ref="G299:H299" si="38">SUM(G302)+G304+G300</f>
        <v>66240</v>
      </c>
      <c r="H299" s="33">
        <f t="shared" si="38"/>
        <v>331415.40000000002</v>
      </c>
    </row>
    <row r="300" spans="1:8" ht="47.25" x14ac:dyDescent="0.25">
      <c r="A300" s="27" t="s">
        <v>827</v>
      </c>
      <c r="B300" s="57" t="s">
        <v>826</v>
      </c>
      <c r="C300" s="36"/>
      <c r="D300" s="36"/>
      <c r="E300" s="36"/>
      <c r="F300" s="33">
        <f>SUM(F301)</f>
        <v>100382.5</v>
      </c>
      <c r="G300" s="33">
        <f t="shared" ref="G300:H300" si="39">SUM(G301)</f>
        <v>52912</v>
      </c>
      <c r="H300" s="33">
        <f t="shared" si="39"/>
        <v>265052.3</v>
      </c>
    </row>
    <row r="301" spans="1:8" ht="31.5" x14ac:dyDescent="0.25">
      <c r="A301" s="3" t="s">
        <v>266</v>
      </c>
      <c r="B301" s="57" t="s">
        <v>826</v>
      </c>
      <c r="C301" s="36" t="s">
        <v>243</v>
      </c>
      <c r="D301" s="36"/>
      <c r="E301" s="36"/>
      <c r="F301" s="33">
        <f>SUM(Ведомственная!G267)</f>
        <v>100382.5</v>
      </c>
      <c r="G301" s="33">
        <f>SUM(Ведомственная!H267)</f>
        <v>52912</v>
      </c>
      <c r="H301" s="33">
        <f>SUM(Ведомственная!I267)</f>
        <v>265052.3</v>
      </c>
    </row>
    <row r="302" spans="1:8" ht="31.5" x14ac:dyDescent="0.25">
      <c r="A302" s="27" t="s">
        <v>818</v>
      </c>
      <c r="B302" s="57" t="s">
        <v>819</v>
      </c>
      <c r="C302" s="36"/>
      <c r="D302" s="36"/>
      <c r="E302" s="36"/>
      <c r="F302" s="33">
        <f>SUM(F303)</f>
        <v>25095.599999999999</v>
      </c>
      <c r="G302" s="33">
        <f>SUM(G303)</f>
        <v>13228</v>
      </c>
      <c r="H302" s="33">
        <f>SUM(H303)</f>
        <v>66263.100000000006</v>
      </c>
    </row>
    <row r="303" spans="1:8" ht="31.5" x14ac:dyDescent="0.25">
      <c r="A303" s="3" t="s">
        <v>266</v>
      </c>
      <c r="B303" s="57" t="s">
        <v>819</v>
      </c>
      <c r="C303" s="36" t="s">
        <v>243</v>
      </c>
      <c r="D303" s="36" t="s">
        <v>165</v>
      </c>
      <c r="E303" s="36" t="s">
        <v>30</v>
      </c>
      <c r="F303" s="33">
        <f>SUM(Ведомственная!G269)</f>
        <v>25095.599999999999</v>
      </c>
      <c r="G303" s="33">
        <f>SUM(Ведомственная!H269)</f>
        <v>13228</v>
      </c>
      <c r="H303" s="33">
        <f>SUM(Ведомственная!I269)</f>
        <v>66263.100000000006</v>
      </c>
    </row>
    <row r="304" spans="1:8" ht="31.5" x14ac:dyDescent="0.25">
      <c r="A304" s="27" t="s">
        <v>857</v>
      </c>
      <c r="B304" s="57" t="s">
        <v>858</v>
      </c>
      <c r="C304" s="36"/>
      <c r="D304" s="36"/>
      <c r="E304" s="36"/>
      <c r="F304" s="33">
        <f>SUM(F305)</f>
        <v>127</v>
      </c>
      <c r="G304" s="33">
        <f>SUM(G305)</f>
        <v>100</v>
      </c>
      <c r="H304" s="33">
        <f>SUM(H305)</f>
        <v>100</v>
      </c>
    </row>
    <row r="305" spans="1:8" ht="31.5" x14ac:dyDescent="0.25">
      <c r="A305" s="3" t="s">
        <v>266</v>
      </c>
      <c r="B305" s="57" t="s">
        <v>858</v>
      </c>
      <c r="C305" s="36" t="s">
        <v>243</v>
      </c>
      <c r="D305" s="36" t="s">
        <v>165</v>
      </c>
      <c r="E305" s="36" t="s">
        <v>30</v>
      </c>
      <c r="F305" s="33">
        <f>SUM(Ведомственная!G271)</f>
        <v>127</v>
      </c>
      <c r="G305" s="33">
        <f>SUM(Ведомственная!H271)</f>
        <v>100</v>
      </c>
      <c r="H305" s="33">
        <f>SUM(Ведомственная!I271)</f>
        <v>100</v>
      </c>
    </row>
    <row r="306" spans="1:8" ht="31.5" hidden="1" x14ac:dyDescent="0.25">
      <c r="A306" s="3" t="s">
        <v>360</v>
      </c>
      <c r="B306" s="36" t="s">
        <v>361</v>
      </c>
      <c r="C306" s="36"/>
      <c r="D306" s="36"/>
      <c r="E306" s="36"/>
      <c r="F306" s="33">
        <f>SUM(F307)</f>
        <v>0</v>
      </c>
      <c r="G306" s="33">
        <f>SUM(G307)</f>
        <v>0</v>
      </c>
      <c r="H306" s="33">
        <f>SUM(H307)</f>
        <v>0</v>
      </c>
    </row>
    <row r="307" spans="1:8" ht="31.5" hidden="1" x14ac:dyDescent="0.25">
      <c r="A307" s="3" t="s">
        <v>266</v>
      </c>
      <c r="B307" s="36" t="s">
        <v>361</v>
      </c>
      <c r="C307" s="36" t="s">
        <v>243</v>
      </c>
      <c r="D307" s="36" t="s">
        <v>165</v>
      </c>
      <c r="E307" s="36" t="s">
        <v>165</v>
      </c>
      <c r="F307" s="33"/>
      <c r="G307" s="33"/>
      <c r="H307" s="33"/>
    </row>
    <row r="308" spans="1:8" ht="32.25" hidden="1" customHeight="1" x14ac:dyDescent="0.25">
      <c r="A308" s="3" t="s">
        <v>266</v>
      </c>
      <c r="B308" s="57" t="s">
        <v>241</v>
      </c>
      <c r="C308" s="57">
        <v>400</v>
      </c>
      <c r="D308" s="36" t="s">
        <v>27</v>
      </c>
      <c r="E308" s="36" t="s">
        <v>74</v>
      </c>
      <c r="F308" s="33"/>
      <c r="G308" s="33"/>
      <c r="H308" s="33"/>
    </row>
    <row r="309" spans="1:8" ht="32.25" customHeight="1" x14ac:dyDescent="0.25">
      <c r="A309" s="61" t="s">
        <v>31</v>
      </c>
      <c r="B309" s="36" t="s">
        <v>685</v>
      </c>
      <c r="C309" s="57"/>
      <c r="D309" s="36"/>
      <c r="E309" s="36"/>
      <c r="F309" s="33">
        <f>SUM(F310)</f>
        <v>7311.7</v>
      </c>
      <c r="G309" s="33">
        <f>SUM(G310)</f>
        <v>0</v>
      </c>
      <c r="H309" s="33">
        <f>SUM(H310)</f>
        <v>0</v>
      </c>
    </row>
    <row r="310" spans="1:8" ht="32.25" customHeight="1" x14ac:dyDescent="0.25">
      <c r="A310" s="3" t="s">
        <v>48</v>
      </c>
      <c r="B310" s="36" t="s">
        <v>685</v>
      </c>
      <c r="C310" s="57">
        <v>200</v>
      </c>
      <c r="D310" s="36" t="s">
        <v>165</v>
      </c>
      <c r="E310" s="36" t="s">
        <v>30</v>
      </c>
      <c r="F310" s="33">
        <f>SUM(Ведомственная!G368)</f>
        <v>7311.7</v>
      </c>
      <c r="G310" s="33">
        <f>SUM(Ведомственная!H368)</f>
        <v>0</v>
      </c>
      <c r="H310" s="33">
        <f>SUM(Ведомственная!I368)</f>
        <v>0</v>
      </c>
    </row>
    <row r="311" spans="1:8" ht="87" customHeight="1" x14ac:dyDescent="0.25">
      <c r="A311" s="27" t="s">
        <v>453</v>
      </c>
      <c r="B311" s="57" t="s">
        <v>241</v>
      </c>
      <c r="C311" s="64"/>
      <c r="D311" s="36"/>
      <c r="E311" s="36"/>
      <c r="F311" s="33">
        <f>SUM(F312)</f>
        <v>2090.6</v>
      </c>
      <c r="G311" s="33">
        <f t="shared" ref="G311:H311" si="40">SUM(G312)</f>
        <v>0</v>
      </c>
      <c r="H311" s="33">
        <f t="shared" si="40"/>
        <v>0</v>
      </c>
    </row>
    <row r="312" spans="1:8" ht="32.25" customHeight="1" x14ac:dyDescent="0.25">
      <c r="A312" s="27" t="s">
        <v>242</v>
      </c>
      <c r="B312" s="57" t="s">
        <v>241</v>
      </c>
      <c r="C312" s="57">
        <v>400</v>
      </c>
      <c r="D312" s="36" t="s">
        <v>27</v>
      </c>
      <c r="E312" s="36" t="s">
        <v>74</v>
      </c>
      <c r="F312" s="33">
        <f>SUM(Ведомственная!G448)</f>
        <v>2090.6</v>
      </c>
      <c r="G312" s="33">
        <f>SUM(Ведомственная!H448)</f>
        <v>0</v>
      </c>
      <c r="H312" s="33">
        <f>SUM(Ведомственная!I448)</f>
        <v>0</v>
      </c>
    </row>
    <row r="313" spans="1:8" ht="63" x14ac:dyDescent="0.25">
      <c r="A313" s="27" t="s">
        <v>355</v>
      </c>
      <c r="B313" s="57" t="s">
        <v>358</v>
      </c>
      <c r="C313" s="57"/>
      <c r="D313" s="36"/>
      <c r="E313" s="36"/>
      <c r="F313" s="33">
        <f>SUM(F314+F316)</f>
        <v>53384.899999999994</v>
      </c>
      <c r="G313" s="33">
        <f>SUM(G314+G316)</f>
        <v>52817.399999999994</v>
      </c>
      <c r="H313" s="33">
        <f>SUM(H314+H316)</f>
        <v>52817.399999999994</v>
      </c>
    </row>
    <row r="314" spans="1:8" ht="126" x14ac:dyDescent="0.25">
      <c r="A314" s="3" t="s">
        <v>576</v>
      </c>
      <c r="B314" s="57" t="s">
        <v>538</v>
      </c>
      <c r="C314" s="57"/>
      <c r="D314" s="36"/>
      <c r="E314" s="36"/>
      <c r="F314" s="33">
        <f>SUM(F315)</f>
        <v>25010.799999999999</v>
      </c>
      <c r="G314" s="33">
        <f>SUM(G315)</f>
        <v>24443.3</v>
      </c>
      <c r="H314" s="33">
        <f>SUM(H315)</f>
        <v>24443.3</v>
      </c>
    </row>
    <row r="315" spans="1:8" ht="31.5" x14ac:dyDescent="0.25">
      <c r="A315" s="27" t="s">
        <v>242</v>
      </c>
      <c r="B315" s="57" t="s">
        <v>538</v>
      </c>
      <c r="C315" s="57">
        <v>400</v>
      </c>
      <c r="D315" s="36" t="s">
        <v>27</v>
      </c>
      <c r="E315" s="36" t="s">
        <v>12</v>
      </c>
      <c r="F315" s="33">
        <f>SUM(Ведомственная!G442)</f>
        <v>25010.799999999999</v>
      </c>
      <c r="G315" s="33">
        <f>SUM(Ведомственная!H442)</f>
        <v>24443.3</v>
      </c>
      <c r="H315" s="33">
        <f>SUM(Ведомственная!I442)</f>
        <v>24443.3</v>
      </c>
    </row>
    <row r="316" spans="1:8" ht="47.25" x14ac:dyDescent="0.25">
      <c r="A316" s="27" t="s">
        <v>244</v>
      </c>
      <c r="B316" s="36" t="s">
        <v>539</v>
      </c>
      <c r="C316" s="57"/>
      <c r="D316" s="36"/>
      <c r="E316" s="36"/>
      <c r="F316" s="33">
        <f>SUM(F317)</f>
        <v>28374.1</v>
      </c>
      <c r="G316" s="33">
        <f>SUM(G317)</f>
        <v>28374.1</v>
      </c>
      <c r="H316" s="33">
        <f>SUM(H317)</f>
        <v>28374.1</v>
      </c>
    </row>
    <row r="317" spans="1:8" ht="31.5" x14ac:dyDescent="0.25">
      <c r="A317" s="27" t="s">
        <v>242</v>
      </c>
      <c r="B317" s="36" t="s">
        <v>539</v>
      </c>
      <c r="C317" s="36" t="s">
        <v>243</v>
      </c>
      <c r="D317" s="36" t="s">
        <v>27</v>
      </c>
      <c r="E317" s="36" t="s">
        <v>12</v>
      </c>
      <c r="F317" s="33">
        <f>SUM(Ведомственная!G444)</f>
        <v>28374.1</v>
      </c>
      <c r="G317" s="33">
        <f>SUM(Ведомственная!H444)</f>
        <v>28374.1</v>
      </c>
      <c r="H317" s="33">
        <f>SUM(Ведомственная!I444)</f>
        <v>28374.1</v>
      </c>
    </row>
    <row r="318" spans="1:8" s="52" customFormat="1" ht="31.5" x14ac:dyDescent="0.25">
      <c r="A318" s="48" t="s">
        <v>637</v>
      </c>
      <c r="B318" s="66" t="s">
        <v>218</v>
      </c>
      <c r="C318" s="66"/>
      <c r="D318" s="66"/>
      <c r="E318" s="66"/>
      <c r="F318" s="34">
        <f t="shared" ref="F318:H320" si="41">F319</f>
        <v>78</v>
      </c>
      <c r="G318" s="34">
        <f t="shared" si="41"/>
        <v>78</v>
      </c>
      <c r="H318" s="34">
        <f t="shared" si="41"/>
        <v>78</v>
      </c>
    </row>
    <row r="319" spans="1:8" x14ac:dyDescent="0.25">
      <c r="A319" s="27" t="s">
        <v>31</v>
      </c>
      <c r="B319" s="36" t="s">
        <v>333</v>
      </c>
      <c r="C319" s="36"/>
      <c r="D319" s="36"/>
      <c r="E319" s="36"/>
      <c r="F319" s="33">
        <f t="shared" si="41"/>
        <v>78</v>
      </c>
      <c r="G319" s="33">
        <f t="shared" si="41"/>
        <v>78</v>
      </c>
      <c r="H319" s="33">
        <f t="shared" si="41"/>
        <v>78</v>
      </c>
    </row>
    <row r="320" spans="1:8" x14ac:dyDescent="0.25">
      <c r="A320" s="60" t="s">
        <v>149</v>
      </c>
      <c r="B320" s="36" t="s">
        <v>334</v>
      </c>
      <c r="C320" s="36"/>
      <c r="D320" s="36"/>
      <c r="E320" s="36"/>
      <c r="F320" s="33">
        <f t="shared" si="41"/>
        <v>78</v>
      </c>
      <c r="G320" s="33">
        <f t="shared" si="41"/>
        <v>78</v>
      </c>
      <c r="H320" s="33">
        <f t="shared" si="41"/>
        <v>78</v>
      </c>
    </row>
    <row r="321" spans="1:12" ht="31.5" x14ac:dyDescent="0.25">
      <c r="A321" s="27" t="s">
        <v>48</v>
      </c>
      <c r="B321" s="36" t="s">
        <v>334</v>
      </c>
      <c r="C321" s="36" t="s">
        <v>87</v>
      </c>
      <c r="D321" s="36" t="s">
        <v>109</v>
      </c>
      <c r="E321" s="36" t="s">
        <v>109</v>
      </c>
      <c r="F321" s="33">
        <f>SUM(Ведомственная!G1064)</f>
        <v>78</v>
      </c>
      <c r="G321" s="33">
        <f>SUM(Ведомственная!H1064)</f>
        <v>78</v>
      </c>
      <c r="H321" s="33">
        <f>SUM(Ведомственная!I1064)</f>
        <v>78</v>
      </c>
    </row>
    <row r="322" spans="1:12" ht="63" x14ac:dyDescent="0.25">
      <c r="A322" s="48" t="s">
        <v>693</v>
      </c>
      <c r="B322" s="66" t="s">
        <v>692</v>
      </c>
      <c r="C322" s="36"/>
      <c r="D322" s="36"/>
      <c r="E322" s="36"/>
      <c r="F322" s="34">
        <f>SUM(F323+F328)</f>
        <v>100</v>
      </c>
      <c r="G322" s="34">
        <f>SUM(G323+G328)</f>
        <v>0</v>
      </c>
      <c r="H322" s="34">
        <f>SUM(H323+H328)</f>
        <v>0</v>
      </c>
    </row>
    <row r="323" spans="1:12" x14ac:dyDescent="0.25">
      <c r="A323" s="27" t="s">
        <v>31</v>
      </c>
      <c r="B323" s="28" t="s">
        <v>694</v>
      </c>
      <c r="C323" s="36"/>
      <c r="D323" s="36"/>
      <c r="E323" s="36"/>
      <c r="F323" s="33">
        <f>SUM(F324+F326)</f>
        <v>100</v>
      </c>
      <c r="G323" s="33">
        <f t="shared" ref="G323:H323" si="42">SUM(G324+G326)</f>
        <v>0</v>
      </c>
      <c r="H323" s="33">
        <f t="shared" si="42"/>
        <v>0</v>
      </c>
    </row>
    <row r="324" spans="1:12" hidden="1" x14ac:dyDescent="0.25">
      <c r="A324" s="27" t="s">
        <v>124</v>
      </c>
      <c r="B324" s="28" t="s">
        <v>695</v>
      </c>
      <c r="C324" s="36"/>
      <c r="D324" s="36"/>
      <c r="E324" s="36"/>
      <c r="F324" s="33">
        <f t="shared" ref="F324:H324" si="43">SUM(F325)</f>
        <v>0</v>
      </c>
      <c r="G324" s="33">
        <f t="shared" si="43"/>
        <v>0</v>
      </c>
      <c r="H324" s="33">
        <f t="shared" si="43"/>
        <v>0</v>
      </c>
    </row>
    <row r="325" spans="1:12" ht="31.5" hidden="1" x14ac:dyDescent="0.25">
      <c r="A325" s="27" t="s">
        <v>48</v>
      </c>
      <c r="B325" s="28" t="s">
        <v>695</v>
      </c>
      <c r="C325" s="36" t="s">
        <v>87</v>
      </c>
      <c r="D325" s="36" t="s">
        <v>14</v>
      </c>
      <c r="E325" s="36" t="s">
        <v>30</v>
      </c>
      <c r="F325" s="33">
        <f>SUM(Ведомственная!G1219)</f>
        <v>0</v>
      </c>
      <c r="G325" s="33">
        <f>SUM(Ведомственная!H1219)</f>
        <v>0</v>
      </c>
      <c r="H325" s="33">
        <f>SUM(Ведомственная!I1219)</f>
        <v>0</v>
      </c>
    </row>
    <row r="326" spans="1:12" x14ac:dyDescent="0.25">
      <c r="A326" s="27" t="s">
        <v>527</v>
      </c>
      <c r="B326" s="28" t="s">
        <v>948</v>
      </c>
      <c r="C326" s="28"/>
      <c r="D326" s="36"/>
      <c r="E326" s="36"/>
      <c r="F326" s="33">
        <f>SUM(F327)</f>
        <v>100</v>
      </c>
      <c r="G326" s="33">
        <f t="shared" ref="G326:H326" si="44">SUM(G327)</f>
        <v>0</v>
      </c>
      <c r="H326" s="33">
        <f t="shared" si="44"/>
        <v>0</v>
      </c>
    </row>
    <row r="327" spans="1:12" ht="31.5" x14ac:dyDescent="0.25">
      <c r="A327" s="27" t="s">
        <v>48</v>
      </c>
      <c r="B327" s="28" t="s">
        <v>948</v>
      </c>
      <c r="C327" s="28" t="s">
        <v>87</v>
      </c>
      <c r="D327" s="36" t="s">
        <v>14</v>
      </c>
      <c r="E327" s="36" t="s">
        <v>30</v>
      </c>
      <c r="F327" s="33">
        <f>SUM(Ведомственная!G1221)</f>
        <v>100</v>
      </c>
      <c r="G327" s="33">
        <f>SUM(Ведомственная!H1221)</f>
        <v>0</v>
      </c>
      <c r="H327" s="33">
        <f>SUM(Ведомственная!I1221)</f>
        <v>0</v>
      </c>
    </row>
    <row r="328" spans="1:12" hidden="1" x14ac:dyDescent="0.25">
      <c r="A328" s="27" t="s">
        <v>147</v>
      </c>
      <c r="B328" s="28" t="s">
        <v>696</v>
      </c>
      <c r="C328" s="36"/>
      <c r="D328" s="36"/>
      <c r="E328" s="36"/>
      <c r="F328" s="33">
        <f t="shared" ref="F328:H330" si="45">SUM(F329)</f>
        <v>0</v>
      </c>
      <c r="G328" s="33">
        <f t="shared" si="45"/>
        <v>0</v>
      </c>
      <c r="H328" s="33">
        <f t="shared" si="45"/>
        <v>0</v>
      </c>
    </row>
    <row r="329" spans="1:12" ht="31.5" hidden="1" x14ac:dyDescent="0.25">
      <c r="A329" s="27" t="s">
        <v>257</v>
      </c>
      <c r="B329" s="28" t="s">
        <v>697</v>
      </c>
      <c r="C329" s="36"/>
      <c r="D329" s="36"/>
      <c r="E329" s="36"/>
      <c r="F329" s="33">
        <f t="shared" si="45"/>
        <v>0</v>
      </c>
      <c r="G329" s="33">
        <f t="shared" si="45"/>
        <v>0</v>
      </c>
      <c r="H329" s="33">
        <f t="shared" si="45"/>
        <v>0</v>
      </c>
    </row>
    <row r="330" spans="1:12" hidden="1" x14ac:dyDescent="0.25">
      <c r="A330" s="27" t="s">
        <v>137</v>
      </c>
      <c r="B330" s="28" t="s">
        <v>698</v>
      </c>
      <c r="C330" s="36"/>
      <c r="D330" s="36"/>
      <c r="E330" s="36"/>
      <c r="F330" s="33">
        <f t="shared" si="45"/>
        <v>0</v>
      </c>
      <c r="G330" s="33">
        <f t="shared" si="45"/>
        <v>0</v>
      </c>
      <c r="H330" s="33">
        <f t="shared" si="45"/>
        <v>0</v>
      </c>
    </row>
    <row r="331" spans="1:12" ht="31.5" hidden="1" x14ac:dyDescent="0.25">
      <c r="A331" s="27" t="s">
        <v>117</v>
      </c>
      <c r="B331" s="28" t="s">
        <v>698</v>
      </c>
      <c r="C331" s="36" t="s">
        <v>118</v>
      </c>
      <c r="D331" s="36" t="s">
        <v>14</v>
      </c>
      <c r="E331" s="36" t="s">
        <v>30</v>
      </c>
      <c r="F331" s="33">
        <f>SUM(Ведомственная!G1225)</f>
        <v>0</v>
      </c>
      <c r="G331" s="33">
        <f>SUM(Ведомственная!H1225)</f>
        <v>0</v>
      </c>
      <c r="H331" s="33">
        <f>SUM(Ведомственная!I1225)</f>
        <v>0</v>
      </c>
    </row>
    <row r="332" spans="1:12" ht="47.25" x14ac:dyDescent="0.25">
      <c r="A332" s="48" t="s">
        <v>638</v>
      </c>
      <c r="B332" s="66" t="s">
        <v>335</v>
      </c>
      <c r="C332" s="66"/>
      <c r="D332" s="66"/>
      <c r="E332" s="66"/>
      <c r="F332" s="34">
        <f t="shared" ref="F332:H334" si="46">F333</f>
        <v>78.5</v>
      </c>
      <c r="G332" s="34">
        <f t="shared" si="46"/>
        <v>78.5</v>
      </c>
      <c r="H332" s="34">
        <f t="shared" si="46"/>
        <v>78.5</v>
      </c>
    </row>
    <row r="333" spans="1:12" x14ac:dyDescent="0.25">
      <c r="A333" s="27" t="s">
        <v>31</v>
      </c>
      <c r="B333" s="36" t="s">
        <v>336</v>
      </c>
      <c r="C333" s="36"/>
      <c r="D333" s="36"/>
      <c r="E333" s="36"/>
      <c r="F333" s="33">
        <f t="shared" si="46"/>
        <v>78.5</v>
      </c>
      <c r="G333" s="33">
        <f t="shared" si="46"/>
        <v>78.5</v>
      </c>
      <c r="H333" s="33">
        <f t="shared" si="46"/>
        <v>78.5</v>
      </c>
    </row>
    <row r="334" spans="1:12" x14ac:dyDescent="0.25">
      <c r="A334" s="60" t="s">
        <v>149</v>
      </c>
      <c r="B334" s="36" t="s">
        <v>337</v>
      </c>
      <c r="C334" s="36"/>
      <c r="D334" s="36"/>
      <c r="E334" s="36"/>
      <c r="F334" s="33">
        <f t="shared" si="46"/>
        <v>78.5</v>
      </c>
      <c r="G334" s="33">
        <f t="shared" si="46"/>
        <v>78.5</v>
      </c>
      <c r="H334" s="33">
        <f t="shared" si="46"/>
        <v>78.5</v>
      </c>
    </row>
    <row r="335" spans="1:12" ht="31.5" x14ac:dyDescent="0.25">
      <c r="A335" s="27" t="s">
        <v>48</v>
      </c>
      <c r="B335" s="36" t="s">
        <v>337</v>
      </c>
      <c r="C335" s="36" t="s">
        <v>87</v>
      </c>
      <c r="D335" s="36" t="s">
        <v>109</v>
      </c>
      <c r="E335" s="36" t="s">
        <v>109</v>
      </c>
      <c r="F335" s="33">
        <f>SUM(Ведомственная!G1067)</f>
        <v>78.5</v>
      </c>
      <c r="G335" s="33">
        <f>SUM(Ведомственная!H1067)</f>
        <v>78.5</v>
      </c>
      <c r="H335" s="33">
        <f>SUM(Ведомственная!I1067)</f>
        <v>78.5</v>
      </c>
    </row>
    <row r="336" spans="1:12" ht="31.5" x14ac:dyDescent="0.25">
      <c r="A336" s="48" t="s">
        <v>647</v>
      </c>
      <c r="B336" s="49" t="s">
        <v>111</v>
      </c>
      <c r="C336" s="49"/>
      <c r="D336" s="49"/>
      <c r="E336" s="49"/>
      <c r="F336" s="51">
        <f>F337+F349+F353+F359+F364+F387+F423</f>
        <v>291979.5</v>
      </c>
      <c r="G336" s="51">
        <f>G337+G349+G353+G359+G364+G387+G423</f>
        <v>260008.19999999998</v>
      </c>
      <c r="H336" s="51">
        <f>H337+H349+H353+H359+H364+H387+H423</f>
        <v>281573.5</v>
      </c>
      <c r="J336" s="108"/>
      <c r="K336" s="108"/>
      <c r="L336" s="108"/>
    </row>
    <row r="337" spans="1:8" x14ac:dyDescent="0.25">
      <c r="A337" s="27" t="s">
        <v>121</v>
      </c>
      <c r="B337" s="28" t="s">
        <v>122</v>
      </c>
      <c r="C337" s="28"/>
      <c r="D337" s="28"/>
      <c r="E337" s="28"/>
      <c r="F337" s="31">
        <f>F338+F344+F341</f>
        <v>65718.399999999994</v>
      </c>
      <c r="G337" s="31">
        <f>G338+G344+G341</f>
        <v>63109.2</v>
      </c>
      <c r="H337" s="31">
        <f>H338+H344+H341</f>
        <v>63109.2</v>
      </c>
    </row>
    <row r="338" spans="1:8" ht="47.25" x14ac:dyDescent="0.25">
      <c r="A338" s="27" t="s">
        <v>24</v>
      </c>
      <c r="B338" s="28" t="s">
        <v>123</v>
      </c>
      <c r="C338" s="28"/>
      <c r="D338" s="28"/>
      <c r="E338" s="28"/>
      <c r="F338" s="31">
        <f t="shared" ref="F338:H339" si="47">F339</f>
        <v>44199.1</v>
      </c>
      <c r="G338" s="31">
        <f t="shared" si="47"/>
        <v>42446.1</v>
      </c>
      <c r="H338" s="31">
        <f t="shared" si="47"/>
        <v>42446.1</v>
      </c>
    </row>
    <row r="339" spans="1:8" x14ac:dyDescent="0.25">
      <c r="A339" s="27" t="s">
        <v>124</v>
      </c>
      <c r="B339" s="28" t="s">
        <v>125</v>
      </c>
      <c r="C339" s="28"/>
      <c r="D339" s="28"/>
      <c r="E339" s="28"/>
      <c r="F339" s="31">
        <f t="shared" si="47"/>
        <v>44199.1</v>
      </c>
      <c r="G339" s="31">
        <f t="shared" si="47"/>
        <v>42446.1</v>
      </c>
      <c r="H339" s="31">
        <f t="shared" si="47"/>
        <v>42446.1</v>
      </c>
    </row>
    <row r="340" spans="1:8" ht="31.5" x14ac:dyDescent="0.25">
      <c r="A340" s="27" t="s">
        <v>117</v>
      </c>
      <c r="B340" s="28" t="s">
        <v>125</v>
      </c>
      <c r="C340" s="28" t="s">
        <v>118</v>
      </c>
      <c r="D340" s="28" t="s">
        <v>14</v>
      </c>
      <c r="E340" s="28" t="s">
        <v>30</v>
      </c>
      <c r="F340" s="31">
        <f>SUM(Ведомственная!G1230)</f>
        <v>44199.1</v>
      </c>
      <c r="G340" s="31">
        <f>SUM(Ведомственная!H1230)</f>
        <v>42446.1</v>
      </c>
      <c r="H340" s="31">
        <f>SUM(Ведомственная!I1230)</f>
        <v>42446.1</v>
      </c>
    </row>
    <row r="341" spans="1:8" x14ac:dyDescent="0.25">
      <c r="A341" s="27" t="s">
        <v>147</v>
      </c>
      <c r="B341" s="28" t="s">
        <v>583</v>
      </c>
      <c r="C341" s="28"/>
      <c r="D341" s="28"/>
      <c r="E341" s="28"/>
      <c r="F341" s="31">
        <f t="shared" ref="F341:H342" si="48">SUM(F342)</f>
        <v>0</v>
      </c>
      <c r="G341" s="31">
        <f t="shared" si="48"/>
        <v>0</v>
      </c>
      <c r="H341" s="31">
        <f t="shared" si="48"/>
        <v>0</v>
      </c>
    </row>
    <row r="342" spans="1:8" ht="31.5" x14ac:dyDescent="0.25">
      <c r="A342" s="27" t="s">
        <v>326</v>
      </c>
      <c r="B342" s="28" t="s">
        <v>585</v>
      </c>
      <c r="C342" s="28"/>
      <c r="D342" s="28"/>
      <c r="E342" s="28"/>
      <c r="F342" s="31">
        <f t="shared" si="48"/>
        <v>0</v>
      </c>
      <c r="G342" s="31">
        <f t="shared" si="48"/>
        <v>0</v>
      </c>
      <c r="H342" s="31">
        <f t="shared" si="48"/>
        <v>0</v>
      </c>
    </row>
    <row r="343" spans="1:8" ht="31.5" x14ac:dyDescent="0.25">
      <c r="A343" s="27" t="s">
        <v>117</v>
      </c>
      <c r="B343" s="28" t="s">
        <v>585</v>
      </c>
      <c r="C343" s="28" t="s">
        <v>118</v>
      </c>
      <c r="D343" s="28" t="s">
        <v>14</v>
      </c>
      <c r="E343" s="28" t="s">
        <v>30</v>
      </c>
      <c r="F343" s="31">
        <f>SUM(Ведомственная!G1234)</f>
        <v>0</v>
      </c>
      <c r="G343" s="31">
        <f>SUM(Ведомственная!H1234)</f>
        <v>0</v>
      </c>
      <c r="H343" s="31">
        <f>SUM(Ведомственная!I1234)</f>
        <v>0</v>
      </c>
    </row>
    <row r="344" spans="1:8" ht="31.5" x14ac:dyDescent="0.25">
      <c r="A344" s="27" t="s">
        <v>41</v>
      </c>
      <c r="B344" s="28" t="s">
        <v>126</v>
      </c>
      <c r="C344" s="28"/>
      <c r="D344" s="28"/>
      <c r="E344" s="28"/>
      <c r="F344" s="31">
        <f>F345</f>
        <v>21519.3</v>
      </c>
      <c r="G344" s="31">
        <f>G345</f>
        <v>20663.100000000002</v>
      </c>
      <c r="H344" s="31">
        <f>H345</f>
        <v>20663.100000000002</v>
      </c>
    </row>
    <row r="345" spans="1:8" x14ac:dyDescent="0.25">
      <c r="A345" s="27" t="s">
        <v>124</v>
      </c>
      <c r="B345" s="28" t="s">
        <v>127</v>
      </c>
      <c r="C345" s="28"/>
      <c r="D345" s="28"/>
      <c r="E345" s="28"/>
      <c r="F345" s="31">
        <f>F346+F347+F348</f>
        <v>21519.3</v>
      </c>
      <c r="G345" s="31">
        <f>G346+G347+G348</f>
        <v>20663.100000000002</v>
      </c>
      <c r="H345" s="31">
        <f>H346+H347+H348</f>
        <v>20663.100000000002</v>
      </c>
    </row>
    <row r="346" spans="1:8" ht="63" x14ac:dyDescent="0.25">
      <c r="A346" s="27" t="s">
        <v>47</v>
      </c>
      <c r="B346" s="28" t="s">
        <v>127</v>
      </c>
      <c r="C346" s="28" t="s">
        <v>85</v>
      </c>
      <c r="D346" s="28" t="s">
        <v>14</v>
      </c>
      <c r="E346" s="28" t="s">
        <v>30</v>
      </c>
      <c r="F346" s="31">
        <f>SUM(Ведомственная!G1237)</f>
        <v>18399.8</v>
      </c>
      <c r="G346" s="31">
        <f>SUM(Ведомственная!H1237)</f>
        <v>17565.900000000001</v>
      </c>
      <c r="H346" s="31">
        <f>SUM(Ведомственная!I1237)</f>
        <v>17565.900000000001</v>
      </c>
    </row>
    <row r="347" spans="1:8" ht="31.5" x14ac:dyDescent="0.25">
      <c r="A347" s="27" t="s">
        <v>48</v>
      </c>
      <c r="B347" s="28" t="s">
        <v>127</v>
      </c>
      <c r="C347" s="28" t="s">
        <v>87</v>
      </c>
      <c r="D347" s="28" t="s">
        <v>14</v>
      </c>
      <c r="E347" s="28" t="s">
        <v>30</v>
      </c>
      <c r="F347" s="31">
        <f>SUM(Ведомственная!G1238)</f>
        <v>2838.5</v>
      </c>
      <c r="G347" s="31">
        <f>SUM(Ведомственная!H1238)</f>
        <v>2816.2</v>
      </c>
      <c r="H347" s="31">
        <f>SUM(Ведомственная!I1238)</f>
        <v>2816.2</v>
      </c>
    </row>
    <row r="348" spans="1:8" x14ac:dyDescent="0.25">
      <c r="A348" s="27" t="s">
        <v>21</v>
      </c>
      <c r="B348" s="28" t="s">
        <v>127</v>
      </c>
      <c r="C348" s="28" t="s">
        <v>92</v>
      </c>
      <c r="D348" s="28" t="s">
        <v>14</v>
      </c>
      <c r="E348" s="28" t="s">
        <v>30</v>
      </c>
      <c r="F348" s="31">
        <f>SUM(Ведомственная!G1239)</f>
        <v>281</v>
      </c>
      <c r="G348" s="31">
        <f>SUM(Ведомственная!H1239)</f>
        <v>281</v>
      </c>
      <c r="H348" s="31">
        <f>SUM(Ведомственная!I1239)</f>
        <v>281</v>
      </c>
    </row>
    <row r="349" spans="1:8" x14ac:dyDescent="0.25">
      <c r="A349" s="27" t="s">
        <v>112</v>
      </c>
      <c r="B349" s="28" t="s">
        <v>113</v>
      </c>
      <c r="C349" s="28"/>
      <c r="D349" s="28"/>
      <c r="E349" s="28"/>
      <c r="F349" s="31">
        <f t="shared" ref="F349:H351" si="49">F350</f>
        <v>92898.9</v>
      </c>
      <c r="G349" s="31">
        <f t="shared" si="49"/>
        <v>89137.2</v>
      </c>
      <c r="H349" s="31">
        <f t="shared" si="49"/>
        <v>89137.2</v>
      </c>
    </row>
    <row r="350" spans="1:8" ht="47.25" x14ac:dyDescent="0.25">
      <c r="A350" s="27" t="s">
        <v>24</v>
      </c>
      <c r="B350" s="28" t="s">
        <v>114</v>
      </c>
      <c r="C350" s="28"/>
      <c r="D350" s="28"/>
      <c r="E350" s="28"/>
      <c r="F350" s="31">
        <f t="shared" si="49"/>
        <v>92898.9</v>
      </c>
      <c r="G350" s="31">
        <f t="shared" si="49"/>
        <v>89137.2</v>
      </c>
      <c r="H350" s="31">
        <f t="shared" si="49"/>
        <v>89137.2</v>
      </c>
    </row>
    <row r="351" spans="1:8" x14ac:dyDescent="0.25">
      <c r="A351" s="27" t="s">
        <v>115</v>
      </c>
      <c r="B351" s="28" t="s">
        <v>116</v>
      </c>
      <c r="C351" s="28"/>
      <c r="D351" s="28"/>
      <c r="E351" s="28"/>
      <c r="F351" s="31">
        <f t="shared" si="49"/>
        <v>92898.9</v>
      </c>
      <c r="G351" s="31">
        <f t="shared" si="49"/>
        <v>89137.2</v>
      </c>
      <c r="H351" s="31">
        <f t="shared" si="49"/>
        <v>89137.2</v>
      </c>
    </row>
    <row r="352" spans="1:8" ht="31.5" x14ac:dyDescent="0.25">
      <c r="A352" s="27" t="s">
        <v>117</v>
      </c>
      <c r="B352" s="28" t="s">
        <v>116</v>
      </c>
      <c r="C352" s="28" t="s">
        <v>118</v>
      </c>
      <c r="D352" s="28" t="s">
        <v>109</v>
      </c>
      <c r="E352" s="28" t="s">
        <v>50</v>
      </c>
      <c r="F352" s="31">
        <f>SUM(Ведомственная!G1184)</f>
        <v>92898.9</v>
      </c>
      <c r="G352" s="31">
        <f>SUM(Ведомственная!H1184)</f>
        <v>89137.2</v>
      </c>
      <c r="H352" s="31">
        <f>SUM(Ведомственная!I1184)</f>
        <v>89137.2</v>
      </c>
    </row>
    <row r="353" spans="1:8" ht="31.5" x14ac:dyDescent="0.25">
      <c r="A353" s="27" t="s">
        <v>129</v>
      </c>
      <c r="B353" s="28" t="s">
        <v>130</v>
      </c>
      <c r="C353" s="28"/>
      <c r="D353" s="28"/>
      <c r="E353" s="28"/>
      <c r="F353" s="31">
        <f t="shared" ref="F353:H354" si="50">F354</f>
        <v>54465.5</v>
      </c>
      <c r="G353" s="31">
        <f t="shared" si="50"/>
        <v>52138</v>
      </c>
      <c r="H353" s="31">
        <f t="shared" si="50"/>
        <v>52138</v>
      </c>
    </row>
    <row r="354" spans="1:8" ht="31.5" x14ac:dyDescent="0.25">
      <c r="A354" s="27" t="s">
        <v>41</v>
      </c>
      <c r="B354" s="28" t="s">
        <v>131</v>
      </c>
      <c r="C354" s="28"/>
      <c r="D354" s="28"/>
      <c r="E354" s="28"/>
      <c r="F354" s="31">
        <f t="shared" si="50"/>
        <v>54465.5</v>
      </c>
      <c r="G354" s="31">
        <f t="shared" si="50"/>
        <v>52138</v>
      </c>
      <c r="H354" s="31">
        <f t="shared" si="50"/>
        <v>52138</v>
      </c>
    </row>
    <row r="355" spans="1:8" x14ac:dyDescent="0.25">
      <c r="A355" s="27" t="s">
        <v>132</v>
      </c>
      <c r="B355" s="28" t="s">
        <v>133</v>
      </c>
      <c r="C355" s="28"/>
      <c r="D355" s="28"/>
      <c r="E355" s="28"/>
      <c r="F355" s="31">
        <f>F356+F357+F358</f>
        <v>54465.5</v>
      </c>
      <c r="G355" s="31">
        <f>G356+G357+G358</f>
        <v>52138</v>
      </c>
      <c r="H355" s="31">
        <f>H356+H357+H358</f>
        <v>52138</v>
      </c>
    </row>
    <row r="356" spans="1:8" ht="63" x14ac:dyDescent="0.25">
      <c r="A356" s="27" t="s">
        <v>47</v>
      </c>
      <c r="B356" s="28" t="s">
        <v>133</v>
      </c>
      <c r="C356" s="28" t="s">
        <v>85</v>
      </c>
      <c r="D356" s="28" t="s">
        <v>14</v>
      </c>
      <c r="E356" s="28" t="s">
        <v>30</v>
      </c>
      <c r="F356" s="31">
        <f>SUM(Ведомственная!G1243)</f>
        <v>48148</v>
      </c>
      <c r="G356" s="31">
        <f>SUM(Ведомственная!H1243)</f>
        <v>46031.5</v>
      </c>
      <c r="H356" s="31">
        <f>SUM(Ведомственная!I1243)</f>
        <v>46031.5</v>
      </c>
    </row>
    <row r="357" spans="1:8" ht="31.5" x14ac:dyDescent="0.25">
      <c r="A357" s="27" t="s">
        <v>48</v>
      </c>
      <c r="B357" s="28" t="s">
        <v>133</v>
      </c>
      <c r="C357" s="28" t="s">
        <v>87</v>
      </c>
      <c r="D357" s="28" t="s">
        <v>14</v>
      </c>
      <c r="E357" s="28" t="s">
        <v>30</v>
      </c>
      <c r="F357" s="31">
        <f>SUM(Ведомственная!G1244)</f>
        <v>5859.1</v>
      </c>
      <c r="G357" s="31">
        <f>SUM(Ведомственная!H1244)</f>
        <v>5648.1</v>
      </c>
      <c r="H357" s="31">
        <f>SUM(Ведомственная!I1244)</f>
        <v>5648.1</v>
      </c>
    </row>
    <row r="358" spans="1:8" x14ac:dyDescent="0.25">
      <c r="A358" s="27" t="s">
        <v>21</v>
      </c>
      <c r="B358" s="28" t="s">
        <v>133</v>
      </c>
      <c r="C358" s="28" t="s">
        <v>92</v>
      </c>
      <c r="D358" s="28" t="s">
        <v>14</v>
      </c>
      <c r="E358" s="28" t="s">
        <v>30</v>
      </c>
      <c r="F358" s="31">
        <f>SUM(Ведомственная!G1245)</f>
        <v>458.4</v>
      </c>
      <c r="G358" s="31">
        <f>SUM(Ведомственная!H1245)</f>
        <v>458.4</v>
      </c>
      <c r="H358" s="31">
        <f>SUM(Ведомственная!I1245)</f>
        <v>458.4</v>
      </c>
    </row>
    <row r="359" spans="1:8" ht="31.5" x14ac:dyDescent="0.25">
      <c r="A359" s="27" t="s">
        <v>134</v>
      </c>
      <c r="B359" s="28" t="s">
        <v>135</v>
      </c>
      <c r="C359" s="28"/>
      <c r="D359" s="28"/>
      <c r="E359" s="28"/>
      <c r="F359" s="31">
        <f t="shared" ref="F359:H361" si="51">F360</f>
        <v>10498.1</v>
      </c>
      <c r="G359" s="31">
        <f t="shared" si="51"/>
        <v>10070.5</v>
      </c>
      <c r="H359" s="31">
        <f t="shared" si="51"/>
        <v>10070.5</v>
      </c>
    </row>
    <row r="360" spans="1:8" ht="47.25" x14ac:dyDescent="0.25">
      <c r="A360" s="27" t="s">
        <v>24</v>
      </c>
      <c r="B360" s="28" t="s">
        <v>136</v>
      </c>
      <c r="C360" s="28"/>
      <c r="D360" s="28"/>
      <c r="E360" s="28"/>
      <c r="F360" s="31">
        <f t="shared" si="51"/>
        <v>10498.1</v>
      </c>
      <c r="G360" s="31">
        <f t="shared" si="51"/>
        <v>10070.5</v>
      </c>
      <c r="H360" s="31">
        <f t="shared" si="51"/>
        <v>10070.5</v>
      </c>
    </row>
    <row r="361" spans="1:8" x14ac:dyDescent="0.25">
      <c r="A361" s="27" t="s">
        <v>137</v>
      </c>
      <c r="B361" s="28" t="s">
        <v>138</v>
      </c>
      <c r="C361" s="28"/>
      <c r="D361" s="28"/>
      <c r="E361" s="28"/>
      <c r="F361" s="31">
        <f t="shared" si="51"/>
        <v>10498.1</v>
      </c>
      <c r="G361" s="31">
        <f t="shared" si="51"/>
        <v>10070.5</v>
      </c>
      <c r="H361" s="31">
        <f t="shared" si="51"/>
        <v>10070.5</v>
      </c>
    </row>
    <row r="362" spans="1:8" ht="31.5" x14ac:dyDescent="0.25">
      <c r="A362" s="27" t="s">
        <v>117</v>
      </c>
      <c r="B362" s="28" t="s">
        <v>138</v>
      </c>
      <c r="C362" s="28" t="s">
        <v>118</v>
      </c>
      <c r="D362" s="28" t="s">
        <v>14</v>
      </c>
      <c r="E362" s="28" t="s">
        <v>30</v>
      </c>
      <c r="F362" s="31">
        <f>SUM(Ведомственная!G1249)</f>
        <v>10498.1</v>
      </c>
      <c r="G362" s="31">
        <f>SUM(Ведомственная!H1249)</f>
        <v>10070.5</v>
      </c>
      <c r="H362" s="31">
        <f>SUM(Ведомственная!I1249)</f>
        <v>10070.5</v>
      </c>
    </row>
    <row r="363" spans="1:8" ht="31.5" hidden="1" x14ac:dyDescent="0.25">
      <c r="A363" s="27" t="s">
        <v>68</v>
      </c>
      <c r="B363" s="28" t="s">
        <v>404</v>
      </c>
      <c r="C363" s="28" t="s">
        <v>118</v>
      </c>
      <c r="D363" s="28" t="s">
        <v>14</v>
      </c>
      <c r="E363" s="28" t="s">
        <v>12</v>
      </c>
      <c r="F363" s="31"/>
      <c r="G363" s="31"/>
      <c r="H363" s="31"/>
    </row>
    <row r="364" spans="1:8" x14ac:dyDescent="0.25">
      <c r="A364" s="27" t="s">
        <v>150</v>
      </c>
      <c r="B364" s="28" t="s">
        <v>151</v>
      </c>
      <c r="C364" s="28"/>
      <c r="D364" s="28"/>
      <c r="E364" s="28"/>
      <c r="F364" s="31">
        <f>F365+F376</f>
        <v>4063.2</v>
      </c>
      <c r="G364" s="31">
        <f>G365+G376</f>
        <v>2805.5</v>
      </c>
      <c r="H364" s="31">
        <f>H365+H376</f>
        <v>3119.4</v>
      </c>
    </row>
    <row r="365" spans="1:8" x14ac:dyDescent="0.25">
      <c r="A365" s="27" t="s">
        <v>31</v>
      </c>
      <c r="B365" s="28" t="s">
        <v>407</v>
      </c>
      <c r="C365" s="28"/>
      <c r="D365" s="28"/>
      <c r="E365" s="28"/>
      <c r="F365" s="31">
        <f>SUM(F366+F368+F371+F373)</f>
        <v>4063.2</v>
      </c>
      <c r="G365" s="31">
        <f t="shared" ref="G365:H365" si="52">SUM(G366+G368+G371+G373)</f>
        <v>2805.5</v>
      </c>
      <c r="H365" s="31">
        <f t="shared" si="52"/>
        <v>3119.4</v>
      </c>
    </row>
    <row r="366" spans="1:8" x14ac:dyDescent="0.25">
      <c r="A366" s="27" t="s">
        <v>115</v>
      </c>
      <c r="B366" s="28" t="s">
        <v>854</v>
      </c>
      <c r="C366" s="28"/>
      <c r="D366" s="28"/>
      <c r="E366" s="28"/>
      <c r="F366" s="31">
        <f>SUM(F367)</f>
        <v>179.6</v>
      </c>
      <c r="G366" s="31">
        <f t="shared" ref="G366:H366" si="53">SUM(G367)</f>
        <v>0</v>
      </c>
      <c r="H366" s="31">
        <f t="shared" si="53"/>
        <v>0</v>
      </c>
    </row>
    <row r="367" spans="1:8" ht="31.5" x14ac:dyDescent="0.25">
      <c r="A367" s="27" t="s">
        <v>117</v>
      </c>
      <c r="B367" s="28" t="s">
        <v>854</v>
      </c>
      <c r="C367" s="28" t="s">
        <v>118</v>
      </c>
      <c r="D367" s="28" t="s">
        <v>109</v>
      </c>
      <c r="E367" s="28" t="s">
        <v>50</v>
      </c>
      <c r="F367" s="31">
        <f>SUM(Ведомственная!G1188)</f>
        <v>179.6</v>
      </c>
      <c r="G367" s="31">
        <f>SUM(Ведомственная!H1188)</f>
        <v>0</v>
      </c>
      <c r="H367" s="31">
        <f>SUM(Ведомственная!I1188)</f>
        <v>0</v>
      </c>
    </row>
    <row r="368" spans="1:8" x14ac:dyDescent="0.25">
      <c r="A368" s="27" t="s">
        <v>124</v>
      </c>
      <c r="B368" s="28" t="s">
        <v>949</v>
      </c>
      <c r="C368" s="28"/>
      <c r="D368" s="28"/>
      <c r="E368" s="28"/>
      <c r="F368" s="31">
        <f>F369+F370</f>
        <v>3133.6</v>
      </c>
      <c r="G368" s="31">
        <f>G369+G370</f>
        <v>2805.5</v>
      </c>
      <c r="H368" s="31">
        <f>H369+H370</f>
        <v>2969.4</v>
      </c>
    </row>
    <row r="369" spans="1:8" ht="31.5" x14ac:dyDescent="0.25">
      <c r="A369" s="27" t="s">
        <v>48</v>
      </c>
      <c r="B369" s="28" t="s">
        <v>949</v>
      </c>
      <c r="C369" s="28" t="s">
        <v>87</v>
      </c>
      <c r="D369" s="28" t="s">
        <v>14</v>
      </c>
      <c r="E369" s="28" t="s">
        <v>12</v>
      </c>
      <c r="F369" s="31">
        <f>SUM(Ведомственная!G1293)</f>
        <v>328.1</v>
      </c>
      <c r="G369" s="31">
        <f>SUM(Ведомственная!H1293)</f>
        <v>0</v>
      </c>
      <c r="H369" s="31">
        <f>SUM(Ведомственная!I1293)</f>
        <v>0</v>
      </c>
    </row>
    <row r="370" spans="1:8" ht="31.5" x14ac:dyDescent="0.25">
      <c r="A370" s="27" t="s">
        <v>117</v>
      </c>
      <c r="B370" s="28" t="s">
        <v>949</v>
      </c>
      <c r="C370" s="28" t="s">
        <v>118</v>
      </c>
      <c r="D370" s="28" t="s">
        <v>14</v>
      </c>
      <c r="E370" s="28" t="s">
        <v>12</v>
      </c>
      <c r="F370" s="31">
        <f>SUM(Ведомственная!G1294)</f>
        <v>2805.5</v>
      </c>
      <c r="G370" s="31">
        <f>SUM(Ведомственная!H1294)</f>
        <v>2805.5</v>
      </c>
      <c r="H370" s="31">
        <f>SUM(Ведомственная!I1294)</f>
        <v>2969.4</v>
      </c>
    </row>
    <row r="371" spans="1:8" x14ac:dyDescent="0.25">
      <c r="A371" s="27" t="s">
        <v>591</v>
      </c>
      <c r="B371" s="28" t="s">
        <v>950</v>
      </c>
      <c r="C371" s="28"/>
      <c r="D371" s="28"/>
      <c r="E371" s="28"/>
      <c r="F371" s="31">
        <f>SUM(F372)</f>
        <v>100</v>
      </c>
      <c r="G371" s="31">
        <f t="shared" ref="G371:H371" si="54">SUM(G372)</f>
        <v>0</v>
      </c>
      <c r="H371" s="31">
        <f t="shared" si="54"/>
        <v>0</v>
      </c>
    </row>
    <row r="372" spans="1:8" ht="31.5" x14ac:dyDescent="0.25">
      <c r="A372" s="27" t="s">
        <v>117</v>
      </c>
      <c r="B372" s="28" t="s">
        <v>950</v>
      </c>
      <c r="C372" s="28" t="s">
        <v>118</v>
      </c>
      <c r="D372" s="28" t="s">
        <v>14</v>
      </c>
      <c r="E372" s="28" t="s">
        <v>12</v>
      </c>
      <c r="F372" s="31">
        <f>SUM(Ведомственная!G1297)</f>
        <v>100</v>
      </c>
      <c r="G372" s="31">
        <f>SUM(Ведомственная!H1297)</f>
        <v>0</v>
      </c>
      <c r="H372" s="31">
        <f>SUM(Ведомственная!I1297)</f>
        <v>0</v>
      </c>
    </row>
    <row r="373" spans="1:8" x14ac:dyDescent="0.25">
      <c r="A373" s="94" t="s">
        <v>527</v>
      </c>
      <c r="B373" s="28" t="s">
        <v>951</v>
      </c>
      <c r="C373" s="92"/>
      <c r="D373" s="28"/>
      <c r="E373" s="28"/>
      <c r="F373" s="31">
        <f>SUM(F374:F375)</f>
        <v>650</v>
      </c>
      <c r="G373" s="31">
        <f t="shared" ref="G373:H373" si="55">SUM(G374:G375)</f>
        <v>0</v>
      </c>
      <c r="H373" s="31">
        <f t="shared" si="55"/>
        <v>150</v>
      </c>
    </row>
    <row r="374" spans="1:8" ht="31.5" x14ac:dyDescent="0.25">
      <c r="A374" s="27" t="s">
        <v>48</v>
      </c>
      <c r="B374" s="28" t="s">
        <v>951</v>
      </c>
      <c r="C374" s="28" t="s">
        <v>87</v>
      </c>
      <c r="D374" s="28" t="s">
        <v>14</v>
      </c>
      <c r="E374" s="28" t="s">
        <v>12</v>
      </c>
      <c r="F374" s="31">
        <f>SUM(Ведомственная!G1299)</f>
        <v>500</v>
      </c>
      <c r="G374" s="31">
        <f>SUM(Ведомственная!H1299)</f>
        <v>0</v>
      </c>
      <c r="H374" s="31">
        <f>SUM(Ведомственная!I1299)</f>
        <v>0</v>
      </c>
    </row>
    <row r="375" spans="1:8" x14ac:dyDescent="0.25">
      <c r="A375" s="27" t="s">
        <v>38</v>
      </c>
      <c r="B375" s="28" t="s">
        <v>951</v>
      </c>
      <c r="C375" s="28" t="s">
        <v>95</v>
      </c>
      <c r="D375" s="28" t="s">
        <v>14</v>
      </c>
      <c r="E375" s="28" t="s">
        <v>12</v>
      </c>
      <c r="F375" s="31">
        <f>SUM(Ведомственная!G1300)</f>
        <v>150</v>
      </c>
      <c r="G375" s="31">
        <f>SUM(Ведомственная!H1300)</f>
        <v>0</v>
      </c>
      <c r="H375" s="31">
        <f>SUM(Ведомственная!I1300)</f>
        <v>150</v>
      </c>
    </row>
    <row r="376" spans="1:8" hidden="1" x14ac:dyDescent="0.25">
      <c r="A376" s="27" t="s">
        <v>147</v>
      </c>
      <c r="B376" s="28" t="s">
        <v>525</v>
      </c>
      <c r="C376" s="28"/>
      <c r="D376" s="28"/>
      <c r="E376" s="28"/>
      <c r="F376" s="31">
        <f>SUM(F382)+F377</f>
        <v>0</v>
      </c>
      <c r="G376" s="31">
        <f t="shared" ref="G376:H376" si="56">SUM(G382)+G377</f>
        <v>0</v>
      </c>
      <c r="H376" s="31">
        <f t="shared" si="56"/>
        <v>0</v>
      </c>
    </row>
    <row r="377" spans="1:8" ht="31.5" hidden="1" x14ac:dyDescent="0.25">
      <c r="A377" s="27" t="s">
        <v>258</v>
      </c>
      <c r="B377" s="28" t="s">
        <v>890</v>
      </c>
      <c r="C377" s="92"/>
      <c r="D377" s="28"/>
      <c r="E377" s="28"/>
      <c r="F377" s="31">
        <f>SUM(F378+F380)</f>
        <v>0</v>
      </c>
      <c r="G377" s="31">
        <f t="shared" ref="G377:H377" si="57">SUM(G378+G380)</f>
        <v>0</v>
      </c>
      <c r="H377" s="31">
        <f t="shared" si="57"/>
        <v>0</v>
      </c>
    </row>
    <row r="378" spans="1:8" hidden="1" x14ac:dyDescent="0.25">
      <c r="A378" s="27" t="s">
        <v>124</v>
      </c>
      <c r="B378" s="28" t="s">
        <v>891</v>
      </c>
      <c r="C378" s="92"/>
      <c r="D378" s="28"/>
      <c r="E378" s="28"/>
      <c r="F378" s="31">
        <f>SUM(F379)</f>
        <v>0</v>
      </c>
      <c r="G378" s="31">
        <f t="shared" ref="G378:H378" si="58">SUM(G379)</f>
        <v>0</v>
      </c>
      <c r="H378" s="31">
        <f t="shared" si="58"/>
        <v>0</v>
      </c>
    </row>
    <row r="379" spans="1:8" ht="31.5" hidden="1" x14ac:dyDescent="0.25">
      <c r="A379" s="27" t="s">
        <v>117</v>
      </c>
      <c r="B379" s="28" t="s">
        <v>891</v>
      </c>
      <c r="C379" s="28" t="s">
        <v>118</v>
      </c>
      <c r="D379" s="28" t="s">
        <v>14</v>
      </c>
      <c r="E379" s="28" t="s">
        <v>12</v>
      </c>
      <c r="F379" s="31">
        <f>SUM(Ведомственная!G1303)</f>
        <v>0</v>
      </c>
      <c r="G379" s="31">
        <f>SUM(Ведомственная!H1303)</f>
        <v>0</v>
      </c>
      <c r="H379" s="31">
        <f>SUM(Ведомственная!I1303)</f>
        <v>0</v>
      </c>
    </row>
    <row r="380" spans="1:8" hidden="1" x14ac:dyDescent="0.25">
      <c r="A380" s="27" t="s">
        <v>591</v>
      </c>
      <c r="B380" s="28" t="s">
        <v>893</v>
      </c>
      <c r="C380" s="28"/>
      <c r="D380" s="28"/>
      <c r="E380" s="28"/>
      <c r="F380" s="31">
        <f>SUM(F381)</f>
        <v>0</v>
      </c>
      <c r="G380" s="31">
        <f t="shared" ref="G380:H380" si="59">SUM(G381)</f>
        <v>0</v>
      </c>
      <c r="H380" s="31">
        <f t="shared" si="59"/>
        <v>0</v>
      </c>
    </row>
    <row r="381" spans="1:8" ht="31.5" hidden="1" x14ac:dyDescent="0.25">
      <c r="A381" s="27" t="s">
        <v>117</v>
      </c>
      <c r="B381" s="28" t="s">
        <v>893</v>
      </c>
      <c r="C381" s="28" t="s">
        <v>118</v>
      </c>
      <c r="D381" s="28" t="s">
        <v>14</v>
      </c>
      <c r="E381" s="28" t="s">
        <v>12</v>
      </c>
      <c r="F381" s="31">
        <f>SUM(Ведомственная!G1305)</f>
        <v>0</v>
      </c>
      <c r="G381" s="31">
        <f>SUM(Ведомственная!H1305)</f>
        <v>0</v>
      </c>
      <c r="H381" s="31">
        <f>SUM(Ведомственная!I1305)</f>
        <v>0</v>
      </c>
    </row>
    <row r="382" spans="1:8" ht="31.5" hidden="1" x14ac:dyDescent="0.25">
      <c r="A382" s="27" t="s">
        <v>326</v>
      </c>
      <c r="B382" s="28" t="s">
        <v>892</v>
      </c>
      <c r="C382" s="28"/>
      <c r="D382" s="28"/>
      <c r="E382" s="28"/>
      <c r="F382" s="31">
        <f>SUM(F383)+F385</f>
        <v>0</v>
      </c>
      <c r="G382" s="31">
        <f t="shared" ref="G382:H382" si="60">SUM(G383)+G385</f>
        <v>0</v>
      </c>
      <c r="H382" s="31">
        <f t="shared" si="60"/>
        <v>0</v>
      </c>
    </row>
    <row r="383" spans="1:8" hidden="1" x14ac:dyDescent="0.25">
      <c r="A383" s="27" t="s">
        <v>124</v>
      </c>
      <c r="B383" s="28" t="s">
        <v>526</v>
      </c>
      <c r="C383" s="28"/>
      <c r="D383" s="28"/>
      <c r="E383" s="28"/>
      <c r="F383" s="31">
        <f t="shared" ref="F383:H383" si="61">SUM(F384)</f>
        <v>0</v>
      </c>
      <c r="G383" s="31">
        <f t="shared" si="61"/>
        <v>0</v>
      </c>
      <c r="H383" s="31">
        <f t="shared" si="61"/>
        <v>0</v>
      </c>
    </row>
    <row r="384" spans="1:8" ht="31.5" hidden="1" x14ac:dyDescent="0.25">
      <c r="A384" s="27" t="s">
        <v>117</v>
      </c>
      <c r="B384" s="28" t="s">
        <v>526</v>
      </c>
      <c r="C384" s="28" t="s">
        <v>118</v>
      </c>
      <c r="D384" s="28" t="s">
        <v>14</v>
      </c>
      <c r="E384" s="28" t="s">
        <v>12</v>
      </c>
      <c r="F384" s="31">
        <f>SUM(Ведомственная!G1308)</f>
        <v>0</v>
      </c>
      <c r="G384" s="31">
        <f>SUM(Ведомственная!H1308)</f>
        <v>0</v>
      </c>
      <c r="H384" s="31">
        <f>SUM(Ведомственная!I1308)</f>
        <v>0</v>
      </c>
    </row>
    <row r="385" spans="1:8" hidden="1" x14ac:dyDescent="0.25">
      <c r="A385" s="27" t="s">
        <v>137</v>
      </c>
      <c r="B385" s="28" t="s">
        <v>592</v>
      </c>
      <c r="C385" s="28"/>
      <c r="D385" s="28"/>
      <c r="E385" s="28"/>
      <c r="F385" s="31">
        <f t="shared" ref="F385:H385" si="62">SUM(F386)</f>
        <v>0</v>
      </c>
      <c r="G385" s="31">
        <f t="shared" si="62"/>
        <v>0</v>
      </c>
      <c r="H385" s="31">
        <f t="shared" si="62"/>
        <v>0</v>
      </c>
    </row>
    <row r="386" spans="1:8" ht="31.5" hidden="1" x14ac:dyDescent="0.25">
      <c r="A386" s="27" t="s">
        <v>117</v>
      </c>
      <c r="B386" s="28" t="s">
        <v>592</v>
      </c>
      <c r="C386" s="28" t="s">
        <v>118</v>
      </c>
      <c r="D386" s="28" t="s">
        <v>14</v>
      </c>
      <c r="E386" s="28" t="s">
        <v>12</v>
      </c>
      <c r="F386" s="31">
        <f>SUM(Ведомственная!G1310)</f>
        <v>0</v>
      </c>
      <c r="G386" s="31">
        <f>SUM(Ведомственная!H1310)</f>
        <v>0</v>
      </c>
      <c r="H386" s="31">
        <f>SUM(Ведомственная!I1310)</f>
        <v>0</v>
      </c>
    </row>
    <row r="387" spans="1:8" ht="31.5" x14ac:dyDescent="0.25">
      <c r="A387" s="27" t="s">
        <v>152</v>
      </c>
      <c r="B387" s="28" t="s">
        <v>153</v>
      </c>
      <c r="C387" s="28"/>
      <c r="D387" s="28"/>
      <c r="E387" s="28"/>
      <c r="F387" s="31">
        <f>SUM(F388+F397+F418)</f>
        <v>22027.1</v>
      </c>
      <c r="G387" s="31">
        <f>SUM(G388+G397+G418)</f>
        <v>443.9</v>
      </c>
      <c r="H387" s="31">
        <f>SUM(H388+H397+H418)</f>
        <v>21695.3</v>
      </c>
    </row>
    <row r="388" spans="1:8" x14ac:dyDescent="0.25">
      <c r="A388" s="27" t="s">
        <v>31</v>
      </c>
      <c r="B388" s="28" t="s">
        <v>408</v>
      </c>
      <c r="C388" s="28"/>
      <c r="D388" s="28"/>
      <c r="E388" s="28"/>
      <c r="F388" s="31">
        <f>SUM(F389+F391+F393+F395)</f>
        <v>7118.4</v>
      </c>
      <c r="G388" s="31">
        <f t="shared" ref="G388:H388" si="63">SUM(G389+G391+G393+G395)</f>
        <v>0</v>
      </c>
      <c r="H388" s="31">
        <f t="shared" si="63"/>
        <v>3233.8</v>
      </c>
    </row>
    <row r="389" spans="1:8" x14ac:dyDescent="0.25">
      <c r="A389" s="27" t="s">
        <v>124</v>
      </c>
      <c r="B389" s="28" t="s">
        <v>409</v>
      </c>
      <c r="C389" s="28"/>
      <c r="D389" s="28"/>
      <c r="E389" s="28"/>
      <c r="F389" s="31">
        <f>F390</f>
        <v>477.6</v>
      </c>
      <c r="G389" s="31">
        <f>G390</f>
        <v>0</v>
      </c>
      <c r="H389" s="31">
        <f>H390</f>
        <v>0</v>
      </c>
    </row>
    <row r="390" spans="1:8" ht="31.5" x14ac:dyDescent="0.25">
      <c r="A390" s="27" t="s">
        <v>48</v>
      </c>
      <c r="B390" s="28" t="s">
        <v>409</v>
      </c>
      <c r="C390" s="28" t="s">
        <v>87</v>
      </c>
      <c r="D390" s="28" t="s">
        <v>14</v>
      </c>
      <c r="E390" s="28" t="s">
        <v>30</v>
      </c>
      <c r="F390" s="31">
        <f>SUM(Ведомственная!G1253)</f>
        <v>477.6</v>
      </c>
      <c r="G390" s="31">
        <f>SUM(Ведомственная!H1253)</f>
        <v>0</v>
      </c>
      <c r="H390" s="31">
        <f>SUM(Ведомственная!I1253)</f>
        <v>0</v>
      </c>
    </row>
    <row r="391" spans="1:8" x14ac:dyDescent="0.25">
      <c r="A391" s="27" t="s">
        <v>132</v>
      </c>
      <c r="B391" s="28" t="s">
        <v>410</v>
      </c>
      <c r="C391" s="28"/>
      <c r="D391" s="28"/>
      <c r="E391" s="28"/>
      <c r="F391" s="31">
        <f>SUM(F392)</f>
        <v>649</v>
      </c>
      <c r="G391" s="31">
        <f>SUM(G392)</f>
        <v>0</v>
      </c>
      <c r="H391" s="31">
        <f>SUM(H392)</f>
        <v>733.8</v>
      </c>
    </row>
    <row r="392" spans="1:8" ht="29.25" customHeight="1" x14ac:dyDescent="0.25">
      <c r="A392" s="27" t="s">
        <v>48</v>
      </c>
      <c r="B392" s="28" t="s">
        <v>410</v>
      </c>
      <c r="C392" s="28" t="s">
        <v>87</v>
      </c>
      <c r="D392" s="28" t="s">
        <v>14</v>
      </c>
      <c r="E392" s="28" t="s">
        <v>30</v>
      </c>
      <c r="F392" s="31">
        <f>SUM(Ведомственная!G1255)</f>
        <v>649</v>
      </c>
      <c r="G392" s="31">
        <f>SUM(Ведомственная!H1255)</f>
        <v>0</v>
      </c>
      <c r="H392" s="31">
        <f>SUM(Ведомственная!I1255)</f>
        <v>733.8</v>
      </c>
    </row>
    <row r="393" spans="1:8" ht="63" x14ac:dyDescent="0.25">
      <c r="A393" s="27" t="s">
        <v>987</v>
      </c>
      <c r="B393" s="28" t="s">
        <v>988</v>
      </c>
      <c r="C393" s="28"/>
      <c r="D393" s="28"/>
      <c r="E393" s="28"/>
      <c r="F393" s="31">
        <f>SUM(F394)</f>
        <v>5991.8</v>
      </c>
      <c r="G393" s="31">
        <f t="shared" ref="G393:H393" si="64">SUM(G394)</f>
        <v>0</v>
      </c>
      <c r="H393" s="31">
        <f t="shared" si="64"/>
        <v>0</v>
      </c>
    </row>
    <row r="394" spans="1:8" ht="31.5" x14ac:dyDescent="0.25">
      <c r="A394" s="27" t="s">
        <v>117</v>
      </c>
      <c r="B394" s="28" t="s">
        <v>988</v>
      </c>
      <c r="C394" s="28" t="s">
        <v>118</v>
      </c>
      <c r="D394" s="28" t="s">
        <v>109</v>
      </c>
      <c r="E394" s="28" t="s">
        <v>50</v>
      </c>
      <c r="F394" s="31">
        <f>SUM(Ведомственная!G1192)</f>
        <v>5991.8</v>
      </c>
      <c r="G394" s="31">
        <f>SUM(Ведомственная!H1192)</f>
        <v>0</v>
      </c>
      <c r="H394" s="31">
        <f>SUM(Ведомственная!I1192)</f>
        <v>0</v>
      </c>
    </row>
    <row r="395" spans="1:8" ht="47.25" x14ac:dyDescent="0.25">
      <c r="A395" s="27" t="s">
        <v>910</v>
      </c>
      <c r="B395" s="28" t="s">
        <v>947</v>
      </c>
      <c r="C395" s="28"/>
      <c r="D395" s="28"/>
      <c r="E395" s="28"/>
      <c r="F395" s="31">
        <f>SUM(F396)</f>
        <v>0</v>
      </c>
      <c r="G395" s="31">
        <f t="shared" ref="G395:H395" si="65">SUM(G396)</f>
        <v>0</v>
      </c>
      <c r="H395" s="31">
        <f t="shared" si="65"/>
        <v>2500</v>
      </c>
    </row>
    <row r="396" spans="1:8" ht="31.5" x14ac:dyDescent="0.25">
      <c r="A396" s="27" t="s">
        <v>48</v>
      </c>
      <c r="B396" s="28" t="s">
        <v>947</v>
      </c>
      <c r="C396" s="28" t="s">
        <v>87</v>
      </c>
      <c r="D396" s="28" t="s">
        <v>14</v>
      </c>
      <c r="E396" s="28" t="s">
        <v>30</v>
      </c>
      <c r="F396" s="31">
        <f>SUM(Ведомственная!G1257)</f>
        <v>0</v>
      </c>
      <c r="G396" s="31">
        <f>SUM(Ведомственная!H1257)</f>
        <v>0</v>
      </c>
      <c r="H396" s="31">
        <f>SUM(Ведомственная!I1257)</f>
        <v>2500</v>
      </c>
    </row>
    <row r="397" spans="1:8" x14ac:dyDescent="0.25">
      <c r="A397" s="27" t="s">
        <v>147</v>
      </c>
      <c r="B397" s="28" t="s">
        <v>154</v>
      </c>
      <c r="C397" s="28"/>
      <c r="D397" s="28"/>
      <c r="E397" s="28"/>
      <c r="F397" s="31">
        <f>F398+F411+F404</f>
        <v>3349</v>
      </c>
      <c r="G397" s="31">
        <f>G398+G411+G404</f>
        <v>443.9</v>
      </c>
      <c r="H397" s="31">
        <f>H398+H411+H404</f>
        <v>0</v>
      </c>
    </row>
    <row r="398" spans="1:8" ht="31.5" x14ac:dyDescent="0.25">
      <c r="A398" s="27" t="s">
        <v>411</v>
      </c>
      <c r="B398" s="28" t="s">
        <v>412</v>
      </c>
      <c r="C398" s="28"/>
      <c r="D398" s="28"/>
      <c r="E398" s="28"/>
      <c r="F398" s="31">
        <f>F399+F401</f>
        <v>1395.5</v>
      </c>
      <c r="G398" s="31">
        <f>G399+G401</f>
        <v>443.9</v>
      </c>
      <c r="H398" s="31">
        <f>H399+H401</f>
        <v>0</v>
      </c>
    </row>
    <row r="399" spans="1:8" hidden="1" x14ac:dyDescent="0.25">
      <c r="A399" s="27" t="s">
        <v>115</v>
      </c>
      <c r="B399" s="28" t="s">
        <v>413</v>
      </c>
      <c r="C399" s="28"/>
      <c r="D399" s="28"/>
      <c r="E399" s="28"/>
      <c r="F399" s="31">
        <f>F400</f>
        <v>0</v>
      </c>
      <c r="G399" s="31">
        <f>G400</f>
        <v>0</v>
      </c>
      <c r="H399" s="31">
        <f>H400</f>
        <v>0</v>
      </c>
    </row>
    <row r="400" spans="1:8" ht="31.5" hidden="1" x14ac:dyDescent="0.25">
      <c r="A400" s="27" t="s">
        <v>117</v>
      </c>
      <c r="B400" s="28" t="s">
        <v>413</v>
      </c>
      <c r="C400" s="28" t="s">
        <v>118</v>
      </c>
      <c r="D400" s="28" t="s">
        <v>109</v>
      </c>
      <c r="E400" s="28" t="s">
        <v>50</v>
      </c>
      <c r="F400" s="31">
        <f>SUM(Ведомственная!G1196)</f>
        <v>0</v>
      </c>
      <c r="G400" s="31">
        <f>SUM(Ведомственная!H1196)</f>
        <v>0</v>
      </c>
      <c r="H400" s="31">
        <f>SUM(Ведомственная!I1196)</f>
        <v>0</v>
      </c>
    </row>
    <row r="401" spans="1:8" x14ac:dyDescent="0.25">
      <c r="A401" s="27" t="s">
        <v>124</v>
      </c>
      <c r="B401" s="28" t="s">
        <v>427</v>
      </c>
      <c r="C401" s="28"/>
      <c r="D401" s="28"/>
      <c r="E401" s="28"/>
      <c r="F401" s="31">
        <f>F403+F402</f>
        <v>1395.5</v>
      </c>
      <c r="G401" s="31">
        <f>G403+G402</f>
        <v>443.9</v>
      </c>
      <c r="H401" s="31">
        <f>H403+H402</f>
        <v>0</v>
      </c>
    </row>
    <row r="402" spans="1:8" ht="31.5" x14ac:dyDescent="0.25">
      <c r="A402" s="27" t="s">
        <v>117</v>
      </c>
      <c r="B402" s="28" t="s">
        <v>427</v>
      </c>
      <c r="C402" s="28" t="s">
        <v>118</v>
      </c>
      <c r="D402" s="28" t="s">
        <v>14</v>
      </c>
      <c r="E402" s="28" t="s">
        <v>30</v>
      </c>
      <c r="F402" s="31">
        <f>SUM(Ведомственная!G1261)</f>
        <v>1395.5</v>
      </c>
      <c r="G402" s="31">
        <f>SUM(Ведомственная!H1261)</f>
        <v>443.9</v>
      </c>
      <c r="H402" s="31">
        <f>SUM(Ведомственная!I1261)</f>
        <v>0</v>
      </c>
    </row>
    <row r="403" spans="1:8" ht="36.75" hidden="1" customHeight="1" x14ac:dyDescent="0.25">
      <c r="A403" s="27" t="s">
        <v>117</v>
      </c>
      <c r="B403" s="28" t="s">
        <v>427</v>
      </c>
      <c r="C403" s="28" t="s">
        <v>118</v>
      </c>
      <c r="D403" s="28" t="s">
        <v>14</v>
      </c>
      <c r="E403" s="28" t="s">
        <v>12</v>
      </c>
      <c r="F403" s="31">
        <v>0</v>
      </c>
      <c r="G403" s="31">
        <v>0</v>
      </c>
      <c r="H403" s="31">
        <v>0</v>
      </c>
    </row>
    <row r="404" spans="1:8" ht="31.5" x14ac:dyDescent="0.25">
      <c r="A404" s="27" t="s">
        <v>258</v>
      </c>
      <c r="B404" s="28" t="s">
        <v>428</v>
      </c>
      <c r="C404" s="28"/>
      <c r="D404" s="28"/>
      <c r="E404" s="28"/>
      <c r="F404" s="31">
        <f>F405+F407+F409</f>
        <v>396.59999999999997</v>
      </c>
      <c r="G404" s="31">
        <f t="shared" ref="G404:H404" si="66">G405+G407+G409</f>
        <v>0</v>
      </c>
      <c r="H404" s="31">
        <f t="shared" si="66"/>
        <v>0</v>
      </c>
    </row>
    <row r="405" spans="1:8" x14ac:dyDescent="0.25">
      <c r="A405" s="27" t="s">
        <v>115</v>
      </c>
      <c r="B405" s="28" t="s">
        <v>429</v>
      </c>
      <c r="C405" s="28"/>
      <c r="D405" s="28"/>
      <c r="E405" s="28"/>
      <c r="F405" s="31">
        <f>F406</f>
        <v>166.3</v>
      </c>
      <c r="G405" s="31">
        <f>G406</f>
        <v>0</v>
      </c>
      <c r="H405" s="31">
        <f>H406</f>
        <v>0</v>
      </c>
    </row>
    <row r="406" spans="1:8" ht="31.5" x14ac:dyDescent="0.25">
      <c r="A406" s="27" t="s">
        <v>117</v>
      </c>
      <c r="B406" s="28" t="s">
        <v>429</v>
      </c>
      <c r="C406" s="28" t="s">
        <v>118</v>
      </c>
      <c r="D406" s="28" t="s">
        <v>109</v>
      </c>
      <c r="E406" s="28" t="s">
        <v>50</v>
      </c>
      <c r="F406" s="31">
        <f>SUM(Ведомственная!G1198)</f>
        <v>166.3</v>
      </c>
      <c r="G406" s="31">
        <f>SUM(Ведомственная!H1198)</f>
        <v>0</v>
      </c>
      <c r="H406" s="31">
        <f>SUM(Ведомственная!I1198)</f>
        <v>0</v>
      </c>
    </row>
    <row r="407" spans="1:8" x14ac:dyDescent="0.25">
      <c r="A407" s="27" t="s">
        <v>124</v>
      </c>
      <c r="B407" s="28" t="s">
        <v>430</v>
      </c>
      <c r="C407" s="28"/>
      <c r="D407" s="28"/>
      <c r="E407" s="28"/>
      <c r="F407" s="31">
        <f>F408</f>
        <v>156.1</v>
      </c>
      <c r="G407" s="31">
        <f>G408</f>
        <v>0</v>
      </c>
      <c r="H407" s="31">
        <f>H408</f>
        <v>0</v>
      </c>
    </row>
    <row r="408" spans="1:8" ht="31.5" x14ac:dyDescent="0.25">
      <c r="A408" s="27" t="s">
        <v>117</v>
      </c>
      <c r="B408" s="28" t="s">
        <v>430</v>
      </c>
      <c r="C408" s="28" t="s">
        <v>118</v>
      </c>
      <c r="D408" s="28" t="s">
        <v>14</v>
      </c>
      <c r="E408" s="28" t="s">
        <v>30</v>
      </c>
      <c r="F408" s="31">
        <f>SUM(Ведомственная!G1264)</f>
        <v>156.1</v>
      </c>
      <c r="G408" s="31">
        <f>SUM(Ведомственная!H1264)</f>
        <v>0</v>
      </c>
      <c r="H408" s="31">
        <f>SUM(Ведомственная!I1264)</f>
        <v>0</v>
      </c>
    </row>
    <row r="409" spans="1:8" x14ac:dyDescent="0.25">
      <c r="A409" s="27" t="s">
        <v>591</v>
      </c>
      <c r="B409" s="28" t="s">
        <v>1008</v>
      </c>
      <c r="C409" s="28"/>
      <c r="D409" s="28"/>
      <c r="E409" s="28"/>
      <c r="F409" s="31">
        <f>SUM(F410)</f>
        <v>74.2</v>
      </c>
      <c r="G409" s="31">
        <f t="shared" ref="G409:H409" si="67">SUM(G410)</f>
        <v>0</v>
      </c>
      <c r="H409" s="31">
        <f t="shared" si="67"/>
        <v>0</v>
      </c>
    </row>
    <row r="410" spans="1:8" ht="31.5" x14ac:dyDescent="0.25">
      <c r="A410" s="27" t="s">
        <v>117</v>
      </c>
      <c r="B410" s="28" t="s">
        <v>1008</v>
      </c>
      <c r="C410" s="28" t="s">
        <v>118</v>
      </c>
      <c r="D410" s="28" t="s">
        <v>14</v>
      </c>
      <c r="E410" s="28" t="s">
        <v>30</v>
      </c>
      <c r="F410" s="31">
        <f>SUM(Ведомственная!G1266)</f>
        <v>74.2</v>
      </c>
      <c r="G410" s="31">
        <f>SUM(Ведомственная!H1266)</f>
        <v>0</v>
      </c>
      <c r="H410" s="31">
        <f>SUM(Ведомственная!I1266)</f>
        <v>0</v>
      </c>
    </row>
    <row r="411" spans="1:8" ht="31.5" x14ac:dyDescent="0.25">
      <c r="A411" s="27" t="s">
        <v>326</v>
      </c>
      <c r="B411" s="28" t="s">
        <v>414</v>
      </c>
      <c r="C411" s="28"/>
      <c r="D411" s="28"/>
      <c r="E411" s="28"/>
      <c r="F411" s="31">
        <f>SUM(F412+F414+F416)</f>
        <v>1556.9</v>
      </c>
      <c r="G411" s="31">
        <f>SUM(G412+G414+G416)</f>
        <v>0</v>
      </c>
      <c r="H411" s="31">
        <f>SUM(H412+H414+H416)</f>
        <v>0</v>
      </c>
    </row>
    <row r="412" spans="1:8" x14ac:dyDescent="0.25">
      <c r="A412" s="27" t="s">
        <v>115</v>
      </c>
      <c r="B412" s="28" t="s">
        <v>415</v>
      </c>
      <c r="C412" s="28"/>
      <c r="D412" s="28"/>
      <c r="E412" s="28"/>
      <c r="F412" s="31">
        <f>F413</f>
        <v>1459.2</v>
      </c>
      <c r="G412" s="31">
        <f>G413</f>
        <v>0</v>
      </c>
      <c r="H412" s="31">
        <f>H413</f>
        <v>0</v>
      </c>
    </row>
    <row r="413" spans="1:8" ht="31.5" x14ac:dyDescent="0.25">
      <c r="A413" s="27" t="s">
        <v>117</v>
      </c>
      <c r="B413" s="28" t="s">
        <v>415</v>
      </c>
      <c r="C413" s="28" t="s">
        <v>118</v>
      </c>
      <c r="D413" s="28" t="s">
        <v>109</v>
      </c>
      <c r="E413" s="28" t="s">
        <v>50</v>
      </c>
      <c r="F413" s="31">
        <f>SUM(Ведомственная!G1201)</f>
        <v>1459.2</v>
      </c>
      <c r="G413" s="31">
        <f>SUM(Ведомственная!H1201)</f>
        <v>0</v>
      </c>
      <c r="H413" s="31">
        <f>SUM(Ведомственная!I1201)</f>
        <v>0</v>
      </c>
    </row>
    <row r="414" spans="1:8" x14ac:dyDescent="0.25">
      <c r="A414" s="27" t="s">
        <v>124</v>
      </c>
      <c r="B414" s="28" t="s">
        <v>466</v>
      </c>
      <c r="C414" s="28"/>
      <c r="D414" s="28"/>
      <c r="E414" s="28"/>
      <c r="F414" s="31">
        <f>F415</f>
        <v>72.900000000000006</v>
      </c>
      <c r="G414" s="31">
        <f>G415</f>
        <v>0</v>
      </c>
      <c r="H414" s="31">
        <f>H415</f>
        <v>0</v>
      </c>
    </row>
    <row r="415" spans="1:8" ht="31.5" x14ac:dyDescent="0.25">
      <c r="A415" s="27" t="s">
        <v>117</v>
      </c>
      <c r="B415" s="28" t="s">
        <v>466</v>
      </c>
      <c r="C415" s="28" t="s">
        <v>118</v>
      </c>
      <c r="D415" s="28" t="s">
        <v>14</v>
      </c>
      <c r="E415" s="28" t="s">
        <v>30</v>
      </c>
      <c r="F415" s="31">
        <f>SUM(Ведомственная!G1269)</f>
        <v>72.900000000000006</v>
      </c>
      <c r="G415" s="31">
        <f>SUM(Ведомственная!H1269)</f>
        <v>0</v>
      </c>
      <c r="H415" s="31">
        <f>SUM(Ведомственная!I1269)</f>
        <v>0</v>
      </c>
    </row>
    <row r="416" spans="1:8" x14ac:dyDescent="0.25">
      <c r="A416" s="27" t="s">
        <v>137</v>
      </c>
      <c r="B416" s="28" t="s">
        <v>599</v>
      </c>
      <c r="C416" s="28"/>
      <c r="D416" s="28"/>
      <c r="E416" s="28"/>
      <c r="F416" s="31">
        <f>SUM(F417)</f>
        <v>24.8</v>
      </c>
      <c r="G416" s="31">
        <f>SUM(G417)</f>
        <v>0</v>
      </c>
      <c r="H416" s="31">
        <f>SUM(H417)</f>
        <v>0</v>
      </c>
    </row>
    <row r="417" spans="1:8" ht="31.5" x14ac:dyDescent="0.25">
      <c r="A417" s="27" t="s">
        <v>117</v>
      </c>
      <c r="B417" s="28" t="s">
        <v>599</v>
      </c>
      <c r="C417" s="28" t="s">
        <v>118</v>
      </c>
      <c r="D417" s="28" t="s">
        <v>14</v>
      </c>
      <c r="E417" s="28" t="s">
        <v>30</v>
      </c>
      <c r="F417" s="31">
        <f>SUM(Ведомственная!G1271)</f>
        <v>24.8</v>
      </c>
      <c r="G417" s="31">
        <f>SUM(Ведомственная!H1271)</f>
        <v>0</v>
      </c>
      <c r="H417" s="31">
        <f>SUM(Ведомственная!I1271)</f>
        <v>0</v>
      </c>
    </row>
    <row r="418" spans="1:8" x14ac:dyDescent="0.25">
      <c r="A418" s="27" t="s">
        <v>850</v>
      </c>
      <c r="B418" s="28" t="s">
        <v>575</v>
      </c>
      <c r="C418" s="28"/>
      <c r="D418" s="28"/>
      <c r="E418" s="28"/>
      <c r="F418" s="31">
        <f>SUM(F419+F421)</f>
        <v>11559.7</v>
      </c>
      <c r="G418" s="31">
        <f t="shared" ref="G418:H418" si="68">SUM(G419+G421)</f>
        <v>0</v>
      </c>
      <c r="H418" s="31">
        <f t="shared" si="68"/>
        <v>18461.5</v>
      </c>
    </row>
    <row r="419" spans="1:8" ht="78.75" x14ac:dyDescent="0.25">
      <c r="A419" s="27" t="s">
        <v>702</v>
      </c>
      <c r="B419" s="28" t="s">
        <v>700</v>
      </c>
      <c r="C419" s="28"/>
      <c r="D419" s="28"/>
      <c r="E419" s="28"/>
      <c r="F419" s="31">
        <f>SUM(F420)</f>
        <v>11559.7</v>
      </c>
      <c r="G419" s="31">
        <f>SUM(G420)</f>
        <v>0</v>
      </c>
      <c r="H419" s="31">
        <f>SUM(H420)</f>
        <v>13421.5</v>
      </c>
    </row>
    <row r="420" spans="1:8" ht="31.5" x14ac:dyDescent="0.25">
      <c r="A420" s="27" t="s">
        <v>117</v>
      </c>
      <c r="B420" s="28" t="s">
        <v>700</v>
      </c>
      <c r="C420" s="28" t="s">
        <v>118</v>
      </c>
      <c r="D420" s="28" t="s">
        <v>109</v>
      </c>
      <c r="E420" s="28" t="s">
        <v>50</v>
      </c>
      <c r="F420" s="31">
        <f>SUM(Ведомственная!G1204)</f>
        <v>11559.7</v>
      </c>
      <c r="G420" s="31">
        <f>SUM(Ведомственная!H1204)</f>
        <v>0</v>
      </c>
      <c r="H420" s="31">
        <f>SUM(Ведомственная!I1204)</f>
        <v>13421.5</v>
      </c>
    </row>
    <row r="421" spans="1:8" ht="31.5" x14ac:dyDescent="0.25">
      <c r="A421" s="27" t="s">
        <v>829</v>
      </c>
      <c r="B421" s="28" t="s">
        <v>828</v>
      </c>
      <c r="C421" s="28"/>
      <c r="D421" s="28"/>
      <c r="E421" s="28"/>
      <c r="F421" s="31">
        <f>SUM(F422)</f>
        <v>0</v>
      </c>
      <c r="G421" s="31">
        <f t="shared" ref="G421:H421" si="69">SUM(G422)</f>
        <v>0</v>
      </c>
      <c r="H421" s="31">
        <f t="shared" si="69"/>
        <v>5040</v>
      </c>
    </row>
    <row r="422" spans="1:8" ht="31.5" x14ac:dyDescent="0.25">
      <c r="A422" s="27" t="s">
        <v>48</v>
      </c>
      <c r="B422" s="28" t="s">
        <v>828</v>
      </c>
      <c r="C422" s="28" t="s">
        <v>87</v>
      </c>
      <c r="D422" s="28" t="s">
        <v>14</v>
      </c>
      <c r="E422" s="28" t="s">
        <v>30</v>
      </c>
      <c r="F422" s="31">
        <f>SUM(Ведомственная!G1274)</f>
        <v>0</v>
      </c>
      <c r="G422" s="31">
        <f>SUM(Ведомственная!H1274)</f>
        <v>0</v>
      </c>
      <c r="H422" s="31">
        <f>SUM(Ведомственная!I1274)</f>
        <v>5040</v>
      </c>
    </row>
    <row r="423" spans="1:8" ht="31.5" x14ac:dyDescent="0.25">
      <c r="A423" s="27" t="s">
        <v>582</v>
      </c>
      <c r="B423" s="28" t="s">
        <v>142</v>
      </c>
      <c r="C423" s="28"/>
      <c r="D423" s="28"/>
      <c r="E423" s="28"/>
      <c r="F423" s="31">
        <f>SUM(F424+F427+F429)</f>
        <v>42308.299999999996</v>
      </c>
      <c r="G423" s="31">
        <f>SUM(G424+G427+G429)</f>
        <v>42303.9</v>
      </c>
      <c r="H423" s="31">
        <f>SUM(H424+H427+H429)</f>
        <v>42303.9</v>
      </c>
    </row>
    <row r="424" spans="1:8" x14ac:dyDescent="0.25">
      <c r="A424" s="59" t="s">
        <v>76</v>
      </c>
      <c r="B424" s="88" t="s">
        <v>509</v>
      </c>
      <c r="C424" s="81"/>
      <c r="D424" s="28"/>
      <c r="E424" s="28"/>
      <c r="F424" s="83">
        <f>+F425+F426</f>
        <v>3511.3999999999996</v>
      </c>
      <c r="G424" s="83">
        <f>+G425+G426</f>
        <v>3511.3999999999996</v>
      </c>
      <c r="H424" s="83">
        <f>+H425+H426</f>
        <v>3511.3999999999996</v>
      </c>
    </row>
    <row r="425" spans="1:8" ht="63" x14ac:dyDescent="0.25">
      <c r="A425" s="59" t="s">
        <v>47</v>
      </c>
      <c r="B425" s="88" t="s">
        <v>509</v>
      </c>
      <c r="C425" s="81" t="s">
        <v>85</v>
      </c>
      <c r="D425" s="28" t="s">
        <v>14</v>
      </c>
      <c r="E425" s="28" t="s">
        <v>12</v>
      </c>
      <c r="F425" s="83">
        <f>SUM(Ведомственная!G1324)</f>
        <v>3511.2</v>
      </c>
      <c r="G425" s="83">
        <f>SUM(Ведомственная!H1324)</f>
        <v>3511.2</v>
      </c>
      <c r="H425" s="83">
        <f>SUM(Ведомственная!I1324)</f>
        <v>3511.2</v>
      </c>
    </row>
    <row r="426" spans="1:8" ht="29.25" customHeight="1" x14ac:dyDescent="0.25">
      <c r="A426" s="59" t="s">
        <v>48</v>
      </c>
      <c r="B426" s="88" t="s">
        <v>509</v>
      </c>
      <c r="C426" s="81" t="s">
        <v>87</v>
      </c>
      <c r="D426" s="28" t="s">
        <v>14</v>
      </c>
      <c r="E426" s="28" t="s">
        <v>12</v>
      </c>
      <c r="F426" s="83">
        <f>SUM(Ведомственная!G1325)</f>
        <v>0.2</v>
      </c>
      <c r="G426" s="83">
        <f>SUM(Ведомственная!H1325)</f>
        <v>0.2</v>
      </c>
      <c r="H426" s="83">
        <f>SUM(Ведомственная!I1325)</f>
        <v>0.2</v>
      </c>
    </row>
    <row r="427" spans="1:8" ht="29.25" customHeight="1" x14ac:dyDescent="0.25">
      <c r="A427" s="27" t="s">
        <v>94</v>
      </c>
      <c r="B427" s="88" t="s">
        <v>586</v>
      </c>
      <c r="C427" s="81"/>
      <c r="D427" s="28"/>
      <c r="E427" s="28"/>
      <c r="F427" s="83">
        <f>SUM(F428)</f>
        <v>26.6</v>
      </c>
      <c r="G427" s="83">
        <f>SUM(G428)</f>
        <v>26.6</v>
      </c>
      <c r="H427" s="83">
        <f>SUM(H428)</f>
        <v>26.6</v>
      </c>
    </row>
    <row r="428" spans="1:8" ht="29.25" customHeight="1" x14ac:dyDescent="0.25">
      <c r="A428" s="59" t="s">
        <v>48</v>
      </c>
      <c r="B428" s="88" t="s">
        <v>586</v>
      </c>
      <c r="C428" s="81" t="s">
        <v>87</v>
      </c>
      <c r="D428" s="28" t="s">
        <v>14</v>
      </c>
      <c r="E428" s="28" t="s">
        <v>12</v>
      </c>
      <c r="F428" s="83">
        <f>SUM(Ведомственная!G1327)</f>
        <v>26.6</v>
      </c>
      <c r="G428" s="83">
        <f>SUM(Ведомственная!H1327)</f>
        <v>26.6</v>
      </c>
      <c r="H428" s="83">
        <f>SUM(Ведомственная!I1327)</f>
        <v>26.6</v>
      </c>
    </row>
    <row r="429" spans="1:8" ht="31.5" x14ac:dyDescent="0.25">
      <c r="A429" s="27" t="s">
        <v>41</v>
      </c>
      <c r="B429" s="28" t="s">
        <v>143</v>
      </c>
      <c r="C429" s="28"/>
      <c r="D429" s="28"/>
      <c r="E429" s="28"/>
      <c r="F429" s="31">
        <f>F430</f>
        <v>38770.299999999996</v>
      </c>
      <c r="G429" s="31">
        <f>G430</f>
        <v>38765.9</v>
      </c>
      <c r="H429" s="31">
        <f>H430</f>
        <v>38765.9</v>
      </c>
    </row>
    <row r="430" spans="1:8" x14ac:dyDescent="0.25">
      <c r="A430" s="27" t="s">
        <v>527</v>
      </c>
      <c r="B430" s="28" t="s">
        <v>144</v>
      </c>
      <c r="C430" s="28"/>
      <c r="D430" s="28"/>
      <c r="E430" s="28"/>
      <c r="F430" s="31">
        <f>F431+F432+F433</f>
        <v>38770.299999999996</v>
      </c>
      <c r="G430" s="31">
        <f>G431+G432+G433</f>
        <v>38765.9</v>
      </c>
      <c r="H430" s="31">
        <f>H431+H432+H433</f>
        <v>38765.9</v>
      </c>
    </row>
    <row r="431" spans="1:8" ht="63" x14ac:dyDescent="0.25">
      <c r="A431" s="27" t="s">
        <v>128</v>
      </c>
      <c r="B431" s="28" t="s">
        <v>144</v>
      </c>
      <c r="C431" s="28" t="s">
        <v>85</v>
      </c>
      <c r="D431" s="28" t="s">
        <v>14</v>
      </c>
      <c r="E431" s="28" t="s">
        <v>12</v>
      </c>
      <c r="F431" s="31">
        <f>SUM(Ведомственная!G1330)</f>
        <v>37147.699999999997</v>
      </c>
      <c r="G431" s="31">
        <f>SUM(Ведомственная!H1330)</f>
        <v>37147.699999999997</v>
      </c>
      <c r="H431" s="31">
        <f>SUM(Ведомственная!I1330)</f>
        <v>37147.699999999997</v>
      </c>
    </row>
    <row r="432" spans="1:8" ht="31.5" x14ac:dyDescent="0.25">
      <c r="A432" s="27" t="s">
        <v>48</v>
      </c>
      <c r="B432" s="28" t="s">
        <v>144</v>
      </c>
      <c r="C432" s="28" t="s">
        <v>87</v>
      </c>
      <c r="D432" s="28" t="s">
        <v>14</v>
      </c>
      <c r="E432" s="28" t="s">
        <v>12</v>
      </c>
      <c r="F432" s="31">
        <f>SUM(Ведомственная!G1331)</f>
        <v>1619.2</v>
      </c>
      <c r="G432" s="31">
        <f>SUM(Ведомственная!H1331)</f>
        <v>1614.8</v>
      </c>
      <c r="H432" s="31">
        <f>SUM(Ведомственная!I1331)</f>
        <v>1614.8</v>
      </c>
    </row>
    <row r="433" spans="1:8" x14ac:dyDescent="0.25">
      <c r="A433" s="27" t="s">
        <v>21</v>
      </c>
      <c r="B433" s="28" t="s">
        <v>144</v>
      </c>
      <c r="C433" s="28" t="s">
        <v>92</v>
      </c>
      <c r="D433" s="28" t="s">
        <v>14</v>
      </c>
      <c r="E433" s="28" t="s">
        <v>12</v>
      </c>
      <c r="F433" s="31">
        <f>SUM(Ведомственная!G1332)</f>
        <v>3.4</v>
      </c>
      <c r="G433" s="31">
        <f>SUM(Ведомственная!H1332)</f>
        <v>3.4</v>
      </c>
      <c r="H433" s="31">
        <f>SUM(Ведомственная!I1332)</f>
        <v>3.4</v>
      </c>
    </row>
    <row r="434" spans="1:8" x14ac:dyDescent="0.25">
      <c r="A434" s="106" t="s">
        <v>666</v>
      </c>
      <c r="B434" s="109" t="s">
        <v>664</v>
      </c>
      <c r="C434" s="28"/>
      <c r="D434" s="28"/>
      <c r="E434" s="28"/>
      <c r="F434" s="51">
        <f>SUM(F435+F437)+F439+F441</f>
        <v>8964.1</v>
      </c>
      <c r="G434" s="51">
        <f t="shared" ref="G434:H434" si="70">SUM(G435+G437)+G439+G441</f>
        <v>0</v>
      </c>
      <c r="H434" s="51">
        <f t="shared" si="70"/>
        <v>0</v>
      </c>
    </row>
    <row r="435" spans="1:8" x14ac:dyDescent="0.25">
      <c r="A435" s="61" t="s">
        <v>31</v>
      </c>
      <c r="B435" s="29" t="s">
        <v>665</v>
      </c>
      <c r="C435" s="28"/>
      <c r="D435" s="28"/>
      <c r="E435" s="28"/>
      <c r="F435" s="31">
        <f>SUM(F436)</f>
        <v>4200</v>
      </c>
      <c r="G435" s="31">
        <f>SUM(G436)</f>
        <v>0</v>
      </c>
      <c r="H435" s="31">
        <f>SUM(H436)</f>
        <v>0</v>
      </c>
    </row>
    <row r="436" spans="1:8" ht="31.5" x14ac:dyDescent="0.25">
      <c r="A436" s="61" t="s">
        <v>48</v>
      </c>
      <c r="B436" s="29" t="s">
        <v>665</v>
      </c>
      <c r="C436" s="28" t="s">
        <v>87</v>
      </c>
      <c r="D436" s="28" t="s">
        <v>165</v>
      </c>
      <c r="E436" s="28" t="s">
        <v>50</v>
      </c>
      <c r="F436" s="31">
        <f>SUM(Ведомственная!G332)</f>
        <v>4200</v>
      </c>
      <c r="G436" s="31">
        <f>SUM(Ведомственная!H332)</f>
        <v>0</v>
      </c>
      <c r="H436" s="31">
        <f>SUM(Ведомственная!I332)</f>
        <v>0</v>
      </c>
    </row>
    <row r="437" spans="1:8" ht="47.25" x14ac:dyDescent="0.25">
      <c r="A437" s="61" t="s">
        <v>24</v>
      </c>
      <c r="B437" s="29" t="s">
        <v>673</v>
      </c>
      <c r="C437" s="28"/>
      <c r="D437" s="28"/>
      <c r="E437" s="28"/>
      <c r="F437" s="31">
        <f>SUM(F438)</f>
        <v>4318.7</v>
      </c>
      <c r="G437" s="31">
        <f>SUM(G438)</f>
        <v>0</v>
      </c>
      <c r="H437" s="31">
        <f>SUM(H438)</f>
        <v>0</v>
      </c>
    </row>
    <row r="438" spans="1:8" ht="31.5" x14ac:dyDescent="0.25">
      <c r="A438" s="61" t="s">
        <v>223</v>
      </c>
      <c r="B438" s="29" t="s">
        <v>673</v>
      </c>
      <c r="C438" s="28" t="s">
        <v>118</v>
      </c>
      <c r="D438" s="28" t="s">
        <v>165</v>
      </c>
      <c r="E438" s="28" t="s">
        <v>50</v>
      </c>
      <c r="F438" s="31">
        <f>SUM(Ведомственная!G334)</f>
        <v>4318.7</v>
      </c>
      <c r="G438" s="31">
        <f>SUM(Ведомственная!H334)</f>
        <v>0</v>
      </c>
      <c r="H438" s="31">
        <f>SUM(Ведомственная!I334)</f>
        <v>0</v>
      </c>
    </row>
    <row r="439" spans="1:8" ht="31.5" x14ac:dyDescent="0.25">
      <c r="A439" s="61" t="s">
        <v>258</v>
      </c>
      <c r="B439" s="29" t="s">
        <v>683</v>
      </c>
      <c r="C439" s="28"/>
      <c r="D439" s="28"/>
      <c r="E439" s="28"/>
      <c r="F439" s="31">
        <f>SUM(F440)</f>
        <v>370</v>
      </c>
      <c r="G439" s="31">
        <f>SUM(G440)</f>
        <v>0</v>
      </c>
      <c r="H439" s="31">
        <f>SUM(H440)</f>
        <v>0</v>
      </c>
    </row>
    <row r="440" spans="1:8" ht="31.5" x14ac:dyDescent="0.25">
      <c r="A440" s="61" t="s">
        <v>223</v>
      </c>
      <c r="B440" s="29" t="s">
        <v>683</v>
      </c>
      <c r="C440" s="28" t="s">
        <v>118</v>
      </c>
      <c r="D440" s="28" t="s">
        <v>165</v>
      </c>
      <c r="E440" s="28" t="s">
        <v>50</v>
      </c>
      <c r="F440" s="31">
        <f>SUM(Ведомственная!G336)</f>
        <v>370</v>
      </c>
      <c r="G440" s="31">
        <f>SUM(Ведомственная!H336)</f>
        <v>0</v>
      </c>
      <c r="H440" s="31">
        <f>SUM(Ведомственная!I336)</f>
        <v>0</v>
      </c>
    </row>
    <row r="441" spans="1:8" ht="31.5" x14ac:dyDescent="0.25">
      <c r="A441" s="27" t="s">
        <v>259</v>
      </c>
      <c r="B441" s="29" t="s">
        <v>874</v>
      </c>
      <c r="C441" s="28"/>
      <c r="D441" s="28"/>
      <c r="E441" s="28"/>
      <c r="F441" s="31">
        <f>SUM(F442)</f>
        <v>75.400000000000006</v>
      </c>
      <c r="G441" s="31">
        <f t="shared" ref="G441:H441" si="71">SUM(G442)</f>
        <v>0</v>
      </c>
      <c r="H441" s="31">
        <f t="shared" si="71"/>
        <v>0</v>
      </c>
    </row>
    <row r="442" spans="1:8" ht="31.5" x14ac:dyDescent="0.25">
      <c r="A442" s="61" t="s">
        <v>223</v>
      </c>
      <c r="B442" s="29" t="s">
        <v>874</v>
      </c>
      <c r="C442" s="28" t="s">
        <v>118</v>
      </c>
      <c r="D442" s="28" t="s">
        <v>165</v>
      </c>
      <c r="E442" s="28" t="s">
        <v>50</v>
      </c>
      <c r="F442" s="31">
        <f>SUM(Ведомственная!G338)</f>
        <v>75.400000000000006</v>
      </c>
      <c r="G442" s="31">
        <f>SUM(Ведомственная!H338)</f>
        <v>0</v>
      </c>
      <c r="H442" s="31">
        <f>SUM(Ведомственная!I338)</f>
        <v>0</v>
      </c>
    </row>
    <row r="443" spans="1:8" x14ac:dyDescent="0.25">
      <c r="A443" s="106" t="s">
        <v>667</v>
      </c>
      <c r="B443" s="109" t="s">
        <v>671</v>
      </c>
      <c r="C443" s="28"/>
      <c r="D443" s="28"/>
      <c r="E443" s="28"/>
      <c r="F443" s="51">
        <f>SUM(F444)+F446+F448+F450</f>
        <v>33110.1</v>
      </c>
      <c r="G443" s="51">
        <f t="shared" ref="G443:H443" si="72">SUM(G444)+G446+G448+G450</f>
        <v>2000</v>
      </c>
      <c r="H443" s="51">
        <f t="shared" si="72"/>
        <v>6318.7</v>
      </c>
    </row>
    <row r="444" spans="1:8" x14ac:dyDescent="0.25">
      <c r="A444" s="61" t="s">
        <v>31</v>
      </c>
      <c r="B444" s="29" t="s">
        <v>672</v>
      </c>
      <c r="C444" s="28"/>
      <c r="D444" s="28"/>
      <c r="E444" s="28"/>
      <c r="F444" s="31">
        <f>SUM(F445)</f>
        <v>11098.3</v>
      </c>
      <c r="G444" s="31">
        <f>SUM(G445)</f>
        <v>2000</v>
      </c>
      <c r="H444" s="31">
        <f>SUM(H445)</f>
        <v>6318.7</v>
      </c>
    </row>
    <row r="445" spans="1:8" ht="31.5" x14ac:dyDescent="0.25">
      <c r="A445" s="61" t="s">
        <v>48</v>
      </c>
      <c r="B445" s="29" t="s">
        <v>672</v>
      </c>
      <c r="C445" s="28" t="s">
        <v>87</v>
      </c>
      <c r="D445" s="28" t="s">
        <v>165</v>
      </c>
      <c r="E445" s="28" t="s">
        <v>50</v>
      </c>
      <c r="F445" s="31">
        <f>SUM(Ведомственная!G341)</f>
        <v>11098.3</v>
      </c>
      <c r="G445" s="31">
        <f>SUM(Ведомственная!H341)</f>
        <v>2000</v>
      </c>
      <c r="H445" s="31">
        <f>SUM(Ведомственная!I341)</f>
        <v>6318.7</v>
      </c>
    </row>
    <row r="446" spans="1:8" ht="47.25" x14ac:dyDescent="0.25">
      <c r="A446" s="61" t="s">
        <v>24</v>
      </c>
      <c r="B446" s="29" t="s">
        <v>682</v>
      </c>
      <c r="C446" s="28"/>
      <c r="D446" s="28"/>
      <c r="E446" s="28"/>
      <c r="F446" s="31">
        <f>SUM(F447)</f>
        <v>21372.3</v>
      </c>
      <c r="G446" s="31">
        <f>SUM(G447)</f>
        <v>0</v>
      </c>
      <c r="H446" s="31">
        <f>SUM(H447)</f>
        <v>0</v>
      </c>
    </row>
    <row r="447" spans="1:8" ht="31.5" x14ac:dyDescent="0.25">
      <c r="A447" s="61" t="s">
        <v>223</v>
      </c>
      <c r="B447" s="29" t="s">
        <v>682</v>
      </c>
      <c r="C447" s="28" t="s">
        <v>118</v>
      </c>
      <c r="D447" s="28" t="s">
        <v>165</v>
      </c>
      <c r="E447" s="28" t="s">
        <v>50</v>
      </c>
      <c r="F447" s="31">
        <f>SUM(Ведомственная!G343)</f>
        <v>21372.3</v>
      </c>
      <c r="G447" s="31">
        <f>SUM(Ведомственная!H343)</f>
        <v>0</v>
      </c>
      <c r="H447" s="31">
        <f>SUM(Ведомственная!I343)</f>
        <v>0</v>
      </c>
    </row>
    <row r="448" spans="1:8" ht="31.5" x14ac:dyDescent="0.25">
      <c r="A448" s="61" t="s">
        <v>258</v>
      </c>
      <c r="B448" s="29" t="s">
        <v>833</v>
      </c>
      <c r="C448" s="28"/>
      <c r="D448" s="28"/>
      <c r="E448" s="28"/>
      <c r="F448" s="31">
        <f>SUM(F449)</f>
        <v>0</v>
      </c>
      <c r="G448" s="31">
        <f t="shared" ref="G448:H448" si="73">SUM(G449)</f>
        <v>0</v>
      </c>
      <c r="H448" s="31">
        <f t="shared" si="73"/>
        <v>0</v>
      </c>
    </row>
    <row r="449" spans="1:8" ht="31.5" x14ac:dyDescent="0.25">
      <c r="A449" s="61" t="s">
        <v>223</v>
      </c>
      <c r="B449" s="29" t="s">
        <v>833</v>
      </c>
      <c r="C449" s="28" t="s">
        <v>118</v>
      </c>
      <c r="D449" s="28" t="s">
        <v>165</v>
      </c>
      <c r="E449" s="28" t="s">
        <v>50</v>
      </c>
      <c r="F449" s="31">
        <f>SUM(Ведомственная!G345)</f>
        <v>0</v>
      </c>
      <c r="G449" s="31">
        <f>SUM(Ведомственная!H345)</f>
        <v>0</v>
      </c>
      <c r="H449" s="31">
        <f>SUM(Ведомственная!I345)</f>
        <v>0</v>
      </c>
    </row>
    <row r="450" spans="1:8" ht="31.5" x14ac:dyDescent="0.25">
      <c r="A450" s="61" t="s">
        <v>877</v>
      </c>
      <c r="B450" s="29" t="s">
        <v>876</v>
      </c>
      <c r="C450" s="28"/>
      <c r="D450" s="28"/>
      <c r="E450" s="28"/>
      <c r="F450" s="31">
        <f>SUM(F451)</f>
        <v>639.5</v>
      </c>
      <c r="G450" s="31">
        <f t="shared" ref="G450:H450" si="74">SUM(G451)</f>
        <v>0</v>
      </c>
      <c r="H450" s="31">
        <f t="shared" si="74"/>
        <v>0</v>
      </c>
    </row>
    <row r="451" spans="1:8" ht="31.5" x14ac:dyDescent="0.25">
      <c r="A451" s="61" t="s">
        <v>878</v>
      </c>
      <c r="B451" s="29" t="s">
        <v>875</v>
      </c>
      <c r="C451" s="28"/>
      <c r="D451" s="28"/>
      <c r="E451" s="28"/>
      <c r="F451" s="31">
        <f>SUM(F452)</f>
        <v>639.5</v>
      </c>
      <c r="G451" s="31">
        <f t="shared" ref="G451:H451" si="75">SUM(G452)</f>
        <v>0</v>
      </c>
      <c r="H451" s="31">
        <f t="shared" si="75"/>
        <v>0</v>
      </c>
    </row>
    <row r="452" spans="1:8" ht="31.5" x14ac:dyDescent="0.25">
      <c r="A452" s="61" t="s">
        <v>48</v>
      </c>
      <c r="B452" s="29" t="s">
        <v>875</v>
      </c>
      <c r="C452" s="28" t="s">
        <v>87</v>
      </c>
      <c r="D452" s="28" t="s">
        <v>165</v>
      </c>
      <c r="E452" s="28" t="s">
        <v>50</v>
      </c>
      <c r="F452" s="31">
        <f>SUM(Ведомственная!G348)</f>
        <v>639.5</v>
      </c>
      <c r="G452" s="31">
        <f>SUM(Ведомственная!H348)</f>
        <v>0</v>
      </c>
      <c r="H452" s="31">
        <f>SUM(Ведомственная!I348)</f>
        <v>0</v>
      </c>
    </row>
    <row r="453" spans="1:8" x14ac:dyDescent="0.25">
      <c r="A453" s="106" t="s">
        <v>668</v>
      </c>
      <c r="B453" s="109" t="s">
        <v>669</v>
      </c>
      <c r="C453" s="29"/>
      <c r="D453" s="28"/>
      <c r="E453" s="28"/>
      <c r="F453" s="51">
        <f t="shared" ref="F453:H454" si="76">SUM(F454)</f>
        <v>56254.3</v>
      </c>
      <c r="G453" s="51">
        <f t="shared" si="76"/>
        <v>51662.1</v>
      </c>
      <c r="H453" s="51">
        <f t="shared" si="76"/>
        <v>54100.1</v>
      </c>
    </row>
    <row r="454" spans="1:8" x14ac:dyDescent="0.25">
      <c r="A454" s="61" t="s">
        <v>31</v>
      </c>
      <c r="B454" s="29" t="s">
        <v>670</v>
      </c>
      <c r="C454" s="29"/>
      <c r="D454" s="28"/>
      <c r="E454" s="28"/>
      <c r="F454" s="31">
        <f t="shared" si="76"/>
        <v>56254.3</v>
      </c>
      <c r="G454" s="31">
        <f t="shared" si="76"/>
        <v>51662.1</v>
      </c>
      <c r="H454" s="31">
        <f t="shared" si="76"/>
        <v>54100.1</v>
      </c>
    </row>
    <row r="455" spans="1:8" ht="31.5" x14ac:dyDescent="0.25">
      <c r="A455" s="61" t="s">
        <v>48</v>
      </c>
      <c r="B455" s="29" t="s">
        <v>670</v>
      </c>
      <c r="C455" s="29" t="s">
        <v>87</v>
      </c>
      <c r="D455" s="28" t="s">
        <v>165</v>
      </c>
      <c r="E455" s="28" t="s">
        <v>50</v>
      </c>
      <c r="F455" s="31">
        <f>SUM(Ведомственная!G351)</f>
        <v>56254.3</v>
      </c>
      <c r="G455" s="31">
        <f>SUM(Ведомственная!H351)</f>
        <v>51662.1</v>
      </c>
      <c r="H455" s="31">
        <f>SUM(Ведомственная!I351)</f>
        <v>54100.1</v>
      </c>
    </row>
    <row r="456" spans="1:8" ht="47.25" x14ac:dyDescent="0.25">
      <c r="A456" s="106" t="s">
        <v>662</v>
      </c>
      <c r="B456" s="109" t="s">
        <v>658</v>
      </c>
      <c r="C456" s="28"/>
      <c r="D456" s="28"/>
      <c r="E456" s="28"/>
      <c r="F456" s="51">
        <f>SUM(F457)+F459</f>
        <v>3300</v>
      </c>
      <c r="G456" s="51">
        <f t="shared" ref="G456:H456" si="77">SUM(G457)+G459</f>
        <v>2500</v>
      </c>
      <c r="H456" s="51">
        <f t="shared" si="77"/>
        <v>12500</v>
      </c>
    </row>
    <row r="457" spans="1:8" x14ac:dyDescent="0.25">
      <c r="A457" s="27" t="s">
        <v>31</v>
      </c>
      <c r="B457" s="29" t="s">
        <v>659</v>
      </c>
      <c r="C457" s="28"/>
      <c r="D457" s="28"/>
      <c r="E457" s="28"/>
      <c r="F457" s="31">
        <f t="shared" ref="F457:H457" si="78">SUM(F458)</f>
        <v>3300</v>
      </c>
      <c r="G457" s="31">
        <f t="shared" si="78"/>
        <v>2500</v>
      </c>
      <c r="H457" s="31">
        <f t="shared" si="78"/>
        <v>2500</v>
      </c>
    </row>
    <row r="458" spans="1:8" ht="31.5" x14ac:dyDescent="0.25">
      <c r="A458" s="27" t="s">
        <v>48</v>
      </c>
      <c r="B458" s="29" t="s">
        <v>659</v>
      </c>
      <c r="C458" s="28" t="s">
        <v>87</v>
      </c>
      <c r="D458" s="28" t="s">
        <v>165</v>
      </c>
      <c r="E458" s="28" t="s">
        <v>50</v>
      </c>
      <c r="F458" s="31">
        <f>SUM(Ведомственная!G295)</f>
        <v>3300</v>
      </c>
      <c r="G458" s="31">
        <f>SUM(Ведомственная!H295)</f>
        <v>2500</v>
      </c>
      <c r="H458" s="31">
        <f>SUM(Ведомственная!I295)</f>
        <v>2500</v>
      </c>
    </row>
    <row r="459" spans="1:8" ht="47.25" x14ac:dyDescent="0.25">
      <c r="A459" s="61" t="s">
        <v>928</v>
      </c>
      <c r="B459" s="29" t="s">
        <v>929</v>
      </c>
      <c r="C459" s="29"/>
      <c r="D459" s="28"/>
      <c r="E459" s="28"/>
      <c r="F459" s="31">
        <f>SUM(F460)</f>
        <v>0</v>
      </c>
      <c r="G459" s="31">
        <f t="shared" ref="G459" si="79">SUM(G460)</f>
        <v>0</v>
      </c>
      <c r="H459" s="31">
        <f t="shared" ref="H459" si="80">SUM(H460)</f>
        <v>10000</v>
      </c>
    </row>
    <row r="460" spans="1:8" ht="31.5" x14ac:dyDescent="0.25">
      <c r="A460" s="61" t="s">
        <v>48</v>
      </c>
      <c r="B460" s="29" t="s">
        <v>929</v>
      </c>
      <c r="C460" s="29" t="s">
        <v>87</v>
      </c>
      <c r="D460" s="28"/>
      <c r="E460" s="28"/>
      <c r="F460" s="31">
        <f>SUM(Ведомственная!G297)</f>
        <v>0</v>
      </c>
      <c r="G460" s="31">
        <f>SUM(Ведомственная!H297)</f>
        <v>0</v>
      </c>
      <c r="H460" s="31">
        <f>SUM(Ведомственная!I297)</f>
        <v>10000</v>
      </c>
    </row>
    <row r="461" spans="1:8" ht="47.25" x14ac:dyDescent="0.25">
      <c r="A461" s="106" t="s">
        <v>663</v>
      </c>
      <c r="B461" s="109" t="s">
        <v>660</v>
      </c>
      <c r="C461" s="28"/>
      <c r="D461" s="28"/>
      <c r="E461" s="28"/>
      <c r="F461" s="51">
        <f t="shared" ref="F461:H462" si="81">SUM(F462)</f>
        <v>3776.8</v>
      </c>
      <c r="G461" s="51">
        <f t="shared" si="81"/>
        <v>2776.8</v>
      </c>
      <c r="H461" s="51">
        <f t="shared" si="81"/>
        <v>2776.8</v>
      </c>
    </row>
    <row r="462" spans="1:8" x14ac:dyDescent="0.25">
      <c r="A462" s="27" t="s">
        <v>31</v>
      </c>
      <c r="B462" s="29" t="s">
        <v>661</v>
      </c>
      <c r="C462" s="28"/>
      <c r="D462" s="28"/>
      <c r="E462" s="28"/>
      <c r="F462" s="31">
        <f t="shared" si="81"/>
        <v>3776.8</v>
      </c>
      <c r="G462" s="31">
        <f t="shared" si="81"/>
        <v>2776.8</v>
      </c>
      <c r="H462" s="31">
        <f t="shared" si="81"/>
        <v>2776.8</v>
      </c>
    </row>
    <row r="463" spans="1:8" ht="31.5" x14ac:dyDescent="0.25">
      <c r="A463" s="27" t="s">
        <v>48</v>
      </c>
      <c r="B463" s="29" t="s">
        <v>661</v>
      </c>
      <c r="C463" s="28" t="s">
        <v>87</v>
      </c>
      <c r="D463" s="28"/>
      <c r="E463" s="28"/>
      <c r="F463" s="31">
        <f>SUM(Ведомственная!G300)</f>
        <v>3776.8</v>
      </c>
      <c r="G463" s="31">
        <f>SUM(Ведомственная!H300)</f>
        <v>2776.8</v>
      </c>
      <c r="H463" s="31">
        <f>SUM(Ведомственная!I300)</f>
        <v>2776.8</v>
      </c>
    </row>
    <row r="464" spans="1:8" s="52" customFormat="1" ht="47.25" x14ac:dyDescent="0.25">
      <c r="A464" s="105" t="s">
        <v>646</v>
      </c>
      <c r="B464" s="49" t="s">
        <v>477</v>
      </c>
      <c r="C464" s="49"/>
      <c r="D464" s="49"/>
      <c r="E464" s="49"/>
      <c r="F464" s="51">
        <f>SUM(F465+F467+F472+F475)</f>
        <v>3900</v>
      </c>
      <c r="G464" s="51">
        <f t="shared" ref="G464:H464" si="82">SUM(G465+G467+G472+G475)</f>
        <v>872600.4</v>
      </c>
      <c r="H464" s="51">
        <f t="shared" si="82"/>
        <v>10400.4</v>
      </c>
    </row>
    <row r="465" spans="1:8" s="52" customFormat="1" x14ac:dyDescent="0.25">
      <c r="A465" s="3" t="s">
        <v>838</v>
      </c>
      <c r="B465" s="57" t="s">
        <v>832</v>
      </c>
      <c r="C465" s="36"/>
      <c r="D465" s="49"/>
      <c r="E465" s="49"/>
      <c r="F465" s="31">
        <f>SUM(F466)</f>
        <v>0</v>
      </c>
      <c r="G465" s="31">
        <f t="shared" ref="G465:H465" si="83">SUM(G466)</f>
        <v>859010</v>
      </c>
      <c r="H465" s="31">
        <f t="shared" si="83"/>
        <v>0</v>
      </c>
    </row>
    <row r="466" spans="1:8" s="52" customFormat="1" ht="31.5" x14ac:dyDescent="0.25">
      <c r="A466" s="3" t="s">
        <v>266</v>
      </c>
      <c r="B466" s="57" t="s">
        <v>832</v>
      </c>
      <c r="C466" s="36" t="s">
        <v>243</v>
      </c>
      <c r="D466" s="28" t="s">
        <v>109</v>
      </c>
      <c r="E466" s="28" t="s">
        <v>40</v>
      </c>
      <c r="F466" s="31">
        <f>SUM(Ведомственная!G394)</f>
        <v>0</v>
      </c>
      <c r="G466" s="31">
        <f>SUM(Ведомственная!H394)</f>
        <v>859010</v>
      </c>
      <c r="H466" s="31">
        <f>SUM(Ведомственная!I394)</f>
        <v>0</v>
      </c>
    </row>
    <row r="467" spans="1:8" s="52" customFormat="1" x14ac:dyDescent="0.25">
      <c r="A467" s="27" t="s">
        <v>31</v>
      </c>
      <c r="B467" s="82" t="s">
        <v>577</v>
      </c>
      <c r="C467" s="28"/>
      <c r="D467" s="28"/>
      <c r="E467" s="28"/>
      <c r="F467" s="31">
        <f>SUM(F470)+F468</f>
        <v>0</v>
      </c>
      <c r="G467" s="31">
        <f t="shared" ref="G467:H467" si="84">SUM(G470)+G468</f>
        <v>10400.4</v>
      </c>
      <c r="H467" s="31">
        <f t="shared" si="84"/>
        <v>5200.2</v>
      </c>
    </row>
    <row r="468" spans="1:8" s="52" customFormat="1" ht="31.5" x14ac:dyDescent="0.25">
      <c r="A468" s="27" t="s">
        <v>48</v>
      </c>
      <c r="B468" s="82" t="s">
        <v>885</v>
      </c>
      <c r="C468" s="28"/>
      <c r="D468" s="28"/>
      <c r="E468" s="28"/>
      <c r="F468" s="31">
        <f>SUM(F469)</f>
        <v>0</v>
      </c>
      <c r="G468" s="31">
        <f t="shared" ref="G468:H468" si="85">SUM(G469)</f>
        <v>0</v>
      </c>
      <c r="H468" s="31">
        <f t="shared" si="85"/>
        <v>0</v>
      </c>
    </row>
    <row r="469" spans="1:8" s="52" customFormat="1" ht="31.5" x14ac:dyDescent="0.25">
      <c r="A469" s="59" t="s">
        <v>733</v>
      </c>
      <c r="B469" s="82" t="s">
        <v>732</v>
      </c>
      <c r="C469" s="28" t="s">
        <v>87</v>
      </c>
      <c r="D469" s="28" t="s">
        <v>109</v>
      </c>
      <c r="E469" s="28" t="s">
        <v>40</v>
      </c>
      <c r="F469" s="31">
        <f>SUM(Ведомственная!G942)</f>
        <v>0</v>
      </c>
      <c r="G469" s="31">
        <f>SUM(Ведомственная!H942)</f>
        <v>0</v>
      </c>
      <c r="H469" s="31">
        <f>SUM(Ведомственная!I942)</f>
        <v>0</v>
      </c>
    </row>
    <row r="470" spans="1:8" s="52" customFormat="1" ht="31.5" x14ac:dyDescent="0.25">
      <c r="A470" s="59" t="s">
        <v>733</v>
      </c>
      <c r="B470" s="82" t="s">
        <v>732</v>
      </c>
      <c r="C470" s="28"/>
      <c r="D470" s="28"/>
      <c r="E470" s="28"/>
      <c r="F470" s="31">
        <f t="shared" ref="F470:H470" si="86">SUM(F471)</f>
        <v>0</v>
      </c>
      <c r="G470" s="31">
        <f t="shared" si="86"/>
        <v>10400.4</v>
      </c>
      <c r="H470" s="31">
        <f t="shared" si="86"/>
        <v>5200.2</v>
      </c>
    </row>
    <row r="471" spans="1:8" s="52" customFormat="1" ht="31.5" x14ac:dyDescent="0.25">
      <c r="A471" s="27" t="s">
        <v>48</v>
      </c>
      <c r="B471" s="82" t="s">
        <v>732</v>
      </c>
      <c r="C471" s="28" t="s">
        <v>87</v>
      </c>
      <c r="D471" s="28" t="s">
        <v>109</v>
      </c>
      <c r="E471" s="28" t="s">
        <v>40</v>
      </c>
      <c r="F471" s="31">
        <f>SUM(Ведомственная!G944)</f>
        <v>0</v>
      </c>
      <c r="G471" s="31">
        <f>SUM(Ведомственная!H944)</f>
        <v>10400.4</v>
      </c>
      <c r="H471" s="31">
        <f>SUM(Ведомственная!I944)</f>
        <v>5200.2</v>
      </c>
    </row>
    <row r="472" spans="1:8" s="52" customFormat="1" ht="31.5" x14ac:dyDescent="0.25">
      <c r="A472" s="3" t="s">
        <v>265</v>
      </c>
      <c r="B472" s="57" t="s">
        <v>684</v>
      </c>
      <c r="C472" s="28"/>
      <c r="D472" s="28"/>
      <c r="E472" s="28"/>
      <c r="F472" s="31">
        <f>SUM(F473)</f>
        <v>3900</v>
      </c>
      <c r="G472" s="31">
        <f>SUM(G473)</f>
        <v>3190</v>
      </c>
      <c r="H472" s="31">
        <f>SUM(H473)</f>
        <v>0</v>
      </c>
    </row>
    <row r="473" spans="1:8" s="52" customFormat="1" ht="31.5" x14ac:dyDescent="0.25">
      <c r="A473" s="3" t="s">
        <v>266</v>
      </c>
      <c r="B473" s="57" t="s">
        <v>684</v>
      </c>
      <c r="C473" s="28" t="s">
        <v>243</v>
      </c>
      <c r="D473" s="28" t="s">
        <v>109</v>
      </c>
      <c r="E473" s="28" t="s">
        <v>168</v>
      </c>
      <c r="F473" s="31">
        <f>SUM(Ведомственная!G415)</f>
        <v>3900</v>
      </c>
      <c r="G473" s="31">
        <f>SUM(Ведомственная!H415)</f>
        <v>3190</v>
      </c>
      <c r="H473" s="31">
        <f>SUM(Ведомственная!I415)</f>
        <v>0</v>
      </c>
    </row>
    <row r="474" spans="1:8" x14ac:dyDescent="0.25">
      <c r="A474" s="59" t="s">
        <v>147</v>
      </c>
      <c r="B474" s="82" t="s">
        <v>511</v>
      </c>
      <c r="C474" s="81"/>
      <c r="D474" s="28"/>
      <c r="E474" s="28"/>
      <c r="F474" s="31">
        <f t="shared" ref="F474:H475" si="87">F475</f>
        <v>0</v>
      </c>
      <c r="G474" s="31">
        <f t="shared" si="87"/>
        <v>0</v>
      </c>
      <c r="H474" s="31">
        <f t="shared" si="87"/>
        <v>5200.2</v>
      </c>
    </row>
    <row r="475" spans="1:8" ht="31.5" x14ac:dyDescent="0.25">
      <c r="A475" s="27" t="s">
        <v>727</v>
      </c>
      <c r="B475" s="57" t="s">
        <v>735</v>
      </c>
      <c r="C475" s="81"/>
      <c r="D475" s="28"/>
      <c r="E475" s="28"/>
      <c r="F475" s="31">
        <f t="shared" si="87"/>
        <v>0</v>
      </c>
      <c r="G475" s="31">
        <f t="shared" si="87"/>
        <v>0</v>
      </c>
      <c r="H475" s="31">
        <f t="shared" si="87"/>
        <v>5200.2</v>
      </c>
    </row>
    <row r="476" spans="1:8" ht="31.5" x14ac:dyDescent="0.25">
      <c r="A476" s="59" t="s">
        <v>733</v>
      </c>
      <c r="B476" s="57" t="s">
        <v>734</v>
      </c>
      <c r="C476" s="81"/>
      <c r="D476" s="28"/>
      <c r="E476" s="28"/>
      <c r="F476" s="31">
        <f>SUM(F477:F477)</f>
        <v>0</v>
      </c>
      <c r="G476" s="31">
        <f>SUM(G477:G477)</f>
        <v>0</v>
      </c>
      <c r="H476" s="31">
        <f>SUM(H477:H477)</f>
        <v>5200.2</v>
      </c>
    </row>
    <row r="477" spans="1:8" ht="31.5" x14ac:dyDescent="0.25">
      <c r="A477" s="27" t="s">
        <v>223</v>
      </c>
      <c r="B477" s="57" t="s">
        <v>734</v>
      </c>
      <c r="C477" s="81" t="s">
        <v>118</v>
      </c>
      <c r="D477" s="28" t="s">
        <v>109</v>
      </c>
      <c r="E477" s="28" t="s">
        <v>40</v>
      </c>
      <c r="F477" s="31">
        <f>SUM(Ведомственная!G948)</f>
        <v>0</v>
      </c>
      <c r="G477" s="31">
        <f>SUM(Ведомственная!H948)</f>
        <v>0</v>
      </c>
      <c r="H477" s="31">
        <f>SUM(Ведомственная!I948)</f>
        <v>5200.2</v>
      </c>
    </row>
    <row r="478" spans="1:8" s="52" customFormat="1" ht="31.5" x14ac:dyDescent="0.25">
      <c r="A478" s="48" t="s">
        <v>642</v>
      </c>
      <c r="B478" s="55" t="s">
        <v>317</v>
      </c>
      <c r="C478" s="49"/>
      <c r="D478" s="49"/>
      <c r="E478" s="49"/>
      <c r="F478" s="51">
        <f>SUM(F479+F600+F619+F640)</f>
        <v>2646781.4999999995</v>
      </c>
      <c r="G478" s="51">
        <f>SUM(G479+G600+G619+G640)</f>
        <v>2540527.8000000003</v>
      </c>
      <c r="H478" s="51">
        <f>SUM(H479+H600+H619+H640)</f>
        <v>2555330.2999999998</v>
      </c>
    </row>
    <row r="479" spans="1:8" s="52" customFormat="1" ht="47.25" x14ac:dyDescent="0.25">
      <c r="A479" s="27" t="s">
        <v>736</v>
      </c>
      <c r="B479" s="57" t="s">
        <v>706</v>
      </c>
      <c r="C479" s="49"/>
      <c r="D479" s="49"/>
      <c r="E479" s="49"/>
      <c r="F479" s="31">
        <f>SUM(F480+F532+F543+F558+F588+F593)+F513+F596</f>
        <v>2556566.1999999997</v>
      </c>
      <c r="G479" s="31">
        <f>SUM(G480+G532+G543+G558+G588+G593)+G513+G596</f>
        <v>2469902.1000000006</v>
      </c>
      <c r="H479" s="31">
        <f>SUM(H480+H532+H543+H558+H588+H593)+H513+H596</f>
        <v>2468824.5</v>
      </c>
    </row>
    <row r="480" spans="1:8" s="52" customFormat="1" x14ac:dyDescent="0.25">
      <c r="A480" s="27" t="s">
        <v>31</v>
      </c>
      <c r="B480" s="47" t="s">
        <v>707</v>
      </c>
      <c r="C480" s="47"/>
      <c r="D480" s="28"/>
      <c r="E480" s="28"/>
      <c r="F480" s="31">
        <f>SUM(F489)+F498+F481+F484+F507+F517+F524+F493+F520+F530+F502+F527+F510+F522+F504+F500</f>
        <v>240948</v>
      </c>
      <c r="G480" s="31">
        <f>SUM(G489)+G498+G481+G484+G507+G517+G524+G493+G520+G530+G502+G527+G510+G522+G504+G500</f>
        <v>227706.1</v>
      </c>
      <c r="H480" s="31">
        <f>SUM(H489)+H498+H481+H484+H507+H517+H524+H493+H520+H530+H502+H527+H510+H522+H504+H500</f>
        <v>223046.2</v>
      </c>
    </row>
    <row r="481" spans="1:8" s="52" customFormat="1" x14ac:dyDescent="0.25">
      <c r="A481" s="60" t="s">
        <v>338</v>
      </c>
      <c r="B481" s="28" t="s">
        <v>759</v>
      </c>
      <c r="C481" s="36"/>
      <c r="D481" s="33"/>
      <c r="E481" s="28"/>
      <c r="F481" s="33">
        <f>SUM(F482:F483)</f>
        <v>2882.7</v>
      </c>
      <c r="G481" s="33">
        <f>SUM(G482:G483)</f>
        <v>2882.7</v>
      </c>
      <c r="H481" s="33">
        <f>SUM(H482:H483)</f>
        <v>2882.7</v>
      </c>
    </row>
    <row r="482" spans="1:8" s="52" customFormat="1" ht="31.5" x14ac:dyDescent="0.25">
      <c r="A482" s="27" t="s">
        <v>48</v>
      </c>
      <c r="B482" s="47" t="s">
        <v>759</v>
      </c>
      <c r="C482" s="36" t="s">
        <v>87</v>
      </c>
      <c r="D482" s="28" t="s">
        <v>109</v>
      </c>
      <c r="E482" s="28" t="s">
        <v>50</v>
      </c>
      <c r="F482" s="33">
        <f>SUM(Ведомственная!G1072)</f>
        <v>2882.7</v>
      </c>
      <c r="G482" s="33">
        <f>SUM(Ведомственная!H1072)</f>
        <v>2882.7</v>
      </c>
      <c r="H482" s="33">
        <f>SUM(Ведомственная!I1072)</f>
        <v>2882.7</v>
      </c>
    </row>
    <row r="483" spans="1:8" s="52" customFormat="1" ht="31.5" x14ac:dyDescent="0.25">
      <c r="A483" s="27" t="s">
        <v>223</v>
      </c>
      <c r="B483" s="47" t="s">
        <v>759</v>
      </c>
      <c r="C483" s="36" t="s">
        <v>118</v>
      </c>
      <c r="D483" s="28" t="s">
        <v>109</v>
      </c>
      <c r="E483" s="28" t="s">
        <v>50</v>
      </c>
      <c r="F483" s="33">
        <f>SUM(Ведомственная!G1073)</f>
        <v>0</v>
      </c>
      <c r="G483" s="33">
        <f>SUM(Ведомственная!H1073)</f>
        <v>0</v>
      </c>
      <c r="H483" s="33">
        <f>SUM(Ведомственная!I1073)</f>
        <v>0</v>
      </c>
    </row>
    <row r="484" spans="1:8" s="52" customFormat="1" x14ac:dyDescent="0.25">
      <c r="A484" s="27" t="s">
        <v>321</v>
      </c>
      <c r="B484" s="57" t="s">
        <v>708</v>
      </c>
      <c r="C484" s="28"/>
      <c r="D484" s="31"/>
      <c r="E484" s="28"/>
      <c r="F484" s="31">
        <f>SUM(F485:F487)</f>
        <v>4891.6000000000004</v>
      </c>
      <c r="G484" s="31">
        <f>SUM(G485:G487)</f>
        <v>0</v>
      </c>
      <c r="H484" s="31">
        <f>SUM(H485:H487)</f>
        <v>0</v>
      </c>
    </row>
    <row r="485" spans="1:8" s="52" customFormat="1" ht="63" x14ac:dyDescent="0.25">
      <c r="A485" s="27" t="s">
        <v>47</v>
      </c>
      <c r="B485" s="57" t="s">
        <v>708</v>
      </c>
      <c r="C485" s="28" t="s">
        <v>87</v>
      </c>
      <c r="D485" s="28" t="s">
        <v>109</v>
      </c>
      <c r="E485" s="28" t="s">
        <v>30</v>
      </c>
      <c r="F485" s="31">
        <f>SUM(Ведомственная!G879)</f>
        <v>2319.6</v>
      </c>
      <c r="G485" s="31">
        <f>SUM(Ведомственная!H879)</f>
        <v>0</v>
      </c>
      <c r="H485" s="31">
        <f>SUM(Ведомственная!I879)</f>
        <v>0</v>
      </c>
    </row>
    <row r="486" spans="1:8" s="52" customFormat="1" hidden="1" x14ac:dyDescent="0.25">
      <c r="A486" s="27" t="s">
        <v>38</v>
      </c>
      <c r="B486" s="57" t="s">
        <v>708</v>
      </c>
      <c r="C486" s="28" t="s">
        <v>95</v>
      </c>
      <c r="D486" s="28" t="s">
        <v>109</v>
      </c>
      <c r="E486" s="28" t="s">
        <v>30</v>
      </c>
      <c r="F486" s="31">
        <f>SUM(Ведомственная!G880)</f>
        <v>0</v>
      </c>
      <c r="G486" s="31">
        <f>SUM(Ведомственная!H880)</f>
        <v>0</v>
      </c>
      <c r="H486" s="31">
        <f>SUM(Ведомственная!I880)</f>
        <v>0</v>
      </c>
    </row>
    <row r="487" spans="1:8" s="52" customFormat="1" ht="31.5" x14ac:dyDescent="0.25">
      <c r="A487" s="27" t="s">
        <v>48</v>
      </c>
      <c r="B487" s="57" t="s">
        <v>708</v>
      </c>
      <c r="C487" s="28" t="s">
        <v>118</v>
      </c>
      <c r="D487" s="28" t="s">
        <v>109</v>
      </c>
      <c r="E487" s="28" t="s">
        <v>30</v>
      </c>
      <c r="F487" s="31">
        <f>SUM(Ведомственная!G881)</f>
        <v>2572</v>
      </c>
      <c r="G487" s="31">
        <f>SUM(Ведомственная!H881)</f>
        <v>0</v>
      </c>
      <c r="H487" s="31">
        <f>SUM(Ведомственная!I881)</f>
        <v>0</v>
      </c>
    </row>
    <row r="488" spans="1:8" s="52" customFormat="1" x14ac:dyDescent="0.25">
      <c r="A488" s="59" t="s">
        <v>330</v>
      </c>
      <c r="B488" s="30" t="s">
        <v>722</v>
      </c>
      <c r="C488" s="36"/>
      <c r="D488" s="28"/>
      <c r="E488" s="28"/>
      <c r="F488" s="33">
        <f>SUM(F489)</f>
        <v>6850.7000000000007</v>
      </c>
      <c r="G488" s="33">
        <f>SUM(G489)</f>
        <v>2630</v>
      </c>
      <c r="H488" s="33">
        <f>SUM(H489)</f>
        <v>2135</v>
      </c>
    </row>
    <row r="489" spans="1:8" s="52" customFormat="1" ht="31.5" x14ac:dyDescent="0.25">
      <c r="A489" s="27" t="s">
        <v>223</v>
      </c>
      <c r="B489" s="30" t="s">
        <v>722</v>
      </c>
      <c r="C489" s="47">
        <v>600</v>
      </c>
      <c r="D489" s="28"/>
      <c r="E489" s="28"/>
      <c r="F489" s="31">
        <f>SUM(F490:F492)</f>
        <v>6850.7000000000007</v>
      </c>
      <c r="G489" s="31">
        <f>SUM(G490:G492)</f>
        <v>2630</v>
      </c>
      <c r="H489" s="31">
        <f>SUM(H490:H492)</f>
        <v>2135</v>
      </c>
    </row>
    <row r="490" spans="1:8" s="52" customFormat="1" ht="31.5" x14ac:dyDescent="0.25">
      <c r="A490" s="27" t="s">
        <v>48</v>
      </c>
      <c r="B490" s="30" t="s">
        <v>722</v>
      </c>
      <c r="C490" s="47">
        <v>200</v>
      </c>
      <c r="D490" s="28" t="s">
        <v>109</v>
      </c>
      <c r="E490" s="28" t="s">
        <v>40</v>
      </c>
      <c r="F490" s="31">
        <f>SUM(Ведомственная!G953)</f>
        <v>4899.3</v>
      </c>
      <c r="G490" s="31">
        <f>SUM(Ведомственная!H953)</f>
        <v>2630</v>
      </c>
      <c r="H490" s="31">
        <f>SUM(Ведомственная!I953)</f>
        <v>2135</v>
      </c>
    </row>
    <row r="491" spans="1:8" s="52" customFormat="1" x14ac:dyDescent="0.25">
      <c r="A491" s="27" t="s">
        <v>38</v>
      </c>
      <c r="B491" s="30" t="s">
        <v>722</v>
      </c>
      <c r="C491" s="47">
        <v>300</v>
      </c>
      <c r="D491" s="28" t="s">
        <v>109</v>
      </c>
      <c r="E491" s="28" t="s">
        <v>40</v>
      </c>
      <c r="F491" s="31">
        <f>SUM(Ведомственная!G954)</f>
        <v>180</v>
      </c>
      <c r="G491" s="31">
        <f>SUM(Ведомственная!H954)</f>
        <v>0</v>
      </c>
      <c r="H491" s="31">
        <f>SUM(Ведомственная!I954)</f>
        <v>0</v>
      </c>
    </row>
    <row r="492" spans="1:8" s="52" customFormat="1" ht="31.5" x14ac:dyDescent="0.25">
      <c r="A492" s="27" t="s">
        <v>68</v>
      </c>
      <c r="B492" s="30" t="s">
        <v>722</v>
      </c>
      <c r="C492" s="47">
        <v>600</v>
      </c>
      <c r="D492" s="28" t="s">
        <v>109</v>
      </c>
      <c r="E492" s="28" t="s">
        <v>40</v>
      </c>
      <c r="F492" s="31">
        <f>SUM(Ведомственная!G955)</f>
        <v>1771.4</v>
      </c>
      <c r="G492" s="31">
        <f>SUM(Ведомственная!H955)</f>
        <v>0</v>
      </c>
      <c r="H492" s="31">
        <f>SUM(Ведомственная!I955)</f>
        <v>0</v>
      </c>
    </row>
    <row r="493" spans="1:8" s="52" customFormat="1" ht="47.25" x14ac:dyDescent="0.25">
      <c r="A493" s="27" t="s">
        <v>737</v>
      </c>
      <c r="B493" s="47" t="s">
        <v>738</v>
      </c>
      <c r="C493" s="28"/>
      <c r="D493" s="28"/>
      <c r="E493" s="28"/>
      <c r="F493" s="31">
        <f>SUM(F494:F497)</f>
        <v>8454.5</v>
      </c>
      <c r="G493" s="31">
        <f t="shared" ref="G493:H493" si="88">SUM(G494:G497)</f>
        <v>8454.5</v>
      </c>
      <c r="H493" s="31">
        <f t="shared" si="88"/>
        <v>8454.5</v>
      </c>
    </row>
    <row r="494" spans="1:8" s="52" customFormat="1" ht="31.5" x14ac:dyDescent="0.25">
      <c r="A494" s="27" t="s">
        <v>48</v>
      </c>
      <c r="B494" s="47" t="s">
        <v>738</v>
      </c>
      <c r="C494" s="28" t="s">
        <v>87</v>
      </c>
      <c r="D494" s="28" t="s">
        <v>109</v>
      </c>
      <c r="E494" s="28" t="s">
        <v>40</v>
      </c>
      <c r="F494" s="31">
        <f>SUM(Ведомственная!G957)</f>
        <v>3010.6</v>
      </c>
      <c r="G494" s="31">
        <f>SUM(Ведомственная!H957)</f>
        <v>3010.6</v>
      </c>
      <c r="H494" s="31">
        <f>SUM(Ведомственная!I957)</f>
        <v>3010.6</v>
      </c>
    </row>
    <row r="495" spans="1:8" s="52" customFormat="1" x14ac:dyDescent="0.25">
      <c r="A495" s="27" t="s">
        <v>38</v>
      </c>
      <c r="B495" s="47" t="s">
        <v>738</v>
      </c>
      <c r="C495" s="28" t="s">
        <v>95</v>
      </c>
      <c r="D495" s="28" t="s">
        <v>27</v>
      </c>
      <c r="E495" s="28" t="s">
        <v>12</v>
      </c>
      <c r="F495" s="31">
        <f>SUM(Ведомственная!G1157)</f>
        <v>372.6</v>
      </c>
      <c r="G495" s="31">
        <f>SUM(Ведомственная!H1157)</f>
        <v>372.6</v>
      </c>
      <c r="H495" s="31">
        <f>SUM(Ведомственная!I1157)</f>
        <v>372.6</v>
      </c>
    </row>
    <row r="496" spans="1:8" s="52" customFormat="1" ht="31.5" x14ac:dyDescent="0.25">
      <c r="A496" s="27" t="s">
        <v>223</v>
      </c>
      <c r="B496" s="47" t="s">
        <v>738</v>
      </c>
      <c r="C496" s="28" t="s">
        <v>118</v>
      </c>
      <c r="D496" s="28" t="s">
        <v>109</v>
      </c>
      <c r="E496" s="28" t="s">
        <v>40</v>
      </c>
      <c r="F496" s="31">
        <f>SUM(Ведомственная!G958)</f>
        <v>4721.6000000000004</v>
      </c>
      <c r="G496" s="31">
        <f>SUM(Ведомственная!H958)</f>
        <v>4721.6000000000004</v>
      </c>
      <c r="H496" s="31">
        <f>SUM(Ведомственная!I958)</f>
        <v>4721.6000000000004</v>
      </c>
    </row>
    <row r="497" spans="1:8" s="52" customFormat="1" ht="31.5" x14ac:dyDescent="0.25">
      <c r="A497" s="27" t="s">
        <v>223</v>
      </c>
      <c r="B497" s="47" t="s">
        <v>738</v>
      </c>
      <c r="C497" s="28" t="s">
        <v>118</v>
      </c>
      <c r="D497" s="28" t="s">
        <v>27</v>
      </c>
      <c r="E497" s="28" t="s">
        <v>12</v>
      </c>
      <c r="F497" s="31">
        <f>SUM(Ведомственная!G1158)</f>
        <v>349.7</v>
      </c>
      <c r="G497" s="31">
        <f>SUM(Ведомственная!H1158)</f>
        <v>349.7</v>
      </c>
      <c r="H497" s="31">
        <f>SUM(Ведомственная!I1158)</f>
        <v>349.7</v>
      </c>
    </row>
    <row r="498" spans="1:8" s="52" customFormat="1" x14ac:dyDescent="0.25">
      <c r="A498" s="27" t="s">
        <v>331</v>
      </c>
      <c r="B498" s="80" t="s">
        <v>723</v>
      </c>
      <c r="C498" s="28"/>
      <c r="D498" s="31"/>
      <c r="E498" s="28"/>
      <c r="F498" s="31">
        <f>F499</f>
        <v>4960</v>
      </c>
      <c r="G498" s="31">
        <f>G499</f>
        <v>500</v>
      </c>
      <c r="H498" s="31">
        <f>H499</f>
        <v>0</v>
      </c>
    </row>
    <row r="499" spans="1:8" s="52" customFormat="1" ht="31.5" x14ac:dyDescent="0.25">
      <c r="A499" s="27" t="s">
        <v>223</v>
      </c>
      <c r="B499" s="80" t="s">
        <v>723</v>
      </c>
      <c r="C499" s="28" t="s">
        <v>118</v>
      </c>
      <c r="D499" s="28" t="s">
        <v>109</v>
      </c>
      <c r="E499" s="28" t="s">
        <v>50</v>
      </c>
      <c r="F499" s="31">
        <f>SUM(Ведомственная!G1033)</f>
        <v>4960</v>
      </c>
      <c r="G499" s="31">
        <f>SUM(Ведомственная!H1033)</f>
        <v>500</v>
      </c>
      <c r="H499" s="31">
        <f>SUM(Ведомственная!I1033)</f>
        <v>0</v>
      </c>
    </row>
    <row r="500" spans="1:8" s="52" customFormat="1" ht="31.5" x14ac:dyDescent="0.25">
      <c r="A500" s="27" t="s">
        <v>600</v>
      </c>
      <c r="B500" s="80" t="s">
        <v>899</v>
      </c>
      <c r="C500" s="28"/>
      <c r="D500" s="28"/>
      <c r="E500" s="28"/>
      <c r="F500" s="31">
        <f>SUM(F501)</f>
        <v>87</v>
      </c>
      <c r="G500" s="31">
        <f t="shared" ref="G500:H500" si="89">SUM(G501)</f>
        <v>0</v>
      </c>
      <c r="H500" s="31">
        <f t="shared" si="89"/>
        <v>0</v>
      </c>
    </row>
    <row r="501" spans="1:8" s="52" customFormat="1" ht="31.5" x14ac:dyDescent="0.25">
      <c r="A501" s="27" t="s">
        <v>48</v>
      </c>
      <c r="B501" s="80" t="s">
        <v>899</v>
      </c>
      <c r="C501" s="28" t="s">
        <v>87</v>
      </c>
      <c r="D501" s="28" t="s">
        <v>109</v>
      </c>
      <c r="E501" s="28" t="s">
        <v>40</v>
      </c>
      <c r="F501" s="31">
        <f>SUM(Ведомственная!G960)</f>
        <v>87</v>
      </c>
      <c r="G501" s="31">
        <f>SUM(Ведомственная!H960)</f>
        <v>0</v>
      </c>
      <c r="H501" s="31">
        <f>SUM(Ведомственная!I960)</f>
        <v>0</v>
      </c>
    </row>
    <row r="502" spans="1:8" s="52" customFormat="1" ht="31.5" x14ac:dyDescent="0.25">
      <c r="A502" s="59" t="s">
        <v>579</v>
      </c>
      <c r="B502" s="87" t="s">
        <v>973</v>
      </c>
      <c r="C502" s="47"/>
      <c r="D502" s="28"/>
      <c r="E502" s="28"/>
      <c r="F502" s="31">
        <f>SUM(F503)</f>
        <v>21</v>
      </c>
      <c r="G502" s="31">
        <f t="shared" ref="G502:H502" si="90">SUM(G503)</f>
        <v>0</v>
      </c>
      <c r="H502" s="31">
        <f t="shared" si="90"/>
        <v>0</v>
      </c>
    </row>
    <row r="503" spans="1:8" s="52" customFormat="1" ht="31.5" x14ac:dyDescent="0.25">
      <c r="A503" s="27" t="s">
        <v>48</v>
      </c>
      <c r="B503" s="87" t="s">
        <v>973</v>
      </c>
      <c r="C503" s="47">
        <v>200</v>
      </c>
      <c r="D503" s="28" t="s">
        <v>109</v>
      </c>
      <c r="E503" s="28" t="s">
        <v>168</v>
      </c>
      <c r="F503" s="31">
        <f>SUM(Ведомственная!G1102)</f>
        <v>21</v>
      </c>
      <c r="G503" s="31"/>
      <c r="H503" s="31"/>
    </row>
    <row r="504" spans="1:8" s="52" customFormat="1" ht="94.5" x14ac:dyDescent="0.25">
      <c r="A504" s="27" t="s">
        <v>896</v>
      </c>
      <c r="B504" s="80" t="s">
        <v>895</v>
      </c>
      <c r="C504" s="28"/>
      <c r="D504" s="28"/>
      <c r="E504" s="28"/>
      <c r="F504" s="31">
        <f>SUM(F505:F506)</f>
        <v>78734.600000000006</v>
      </c>
      <c r="G504" s="31">
        <f t="shared" ref="G504:H504" si="91">SUM(G505:G506)</f>
        <v>77464.700000000012</v>
      </c>
      <c r="H504" s="31">
        <f t="shared" si="91"/>
        <v>77464.700000000012</v>
      </c>
    </row>
    <row r="505" spans="1:8" s="52" customFormat="1" ht="63" x14ac:dyDescent="0.25">
      <c r="A505" s="27" t="s">
        <v>47</v>
      </c>
      <c r="B505" s="80" t="s">
        <v>895</v>
      </c>
      <c r="C505" s="28" t="s">
        <v>85</v>
      </c>
      <c r="D505" s="28" t="s">
        <v>109</v>
      </c>
      <c r="E505" s="28" t="s">
        <v>40</v>
      </c>
      <c r="F505" s="31">
        <f>SUM(Ведомственная!G962)</f>
        <v>30401.7</v>
      </c>
      <c r="G505" s="31">
        <f>SUM(Ведомственная!H962)</f>
        <v>30095.4</v>
      </c>
      <c r="H505" s="31">
        <f>SUM(Ведомственная!I962)</f>
        <v>30095.4</v>
      </c>
    </row>
    <row r="506" spans="1:8" s="52" customFormat="1" ht="31.5" x14ac:dyDescent="0.25">
      <c r="A506" s="27" t="s">
        <v>223</v>
      </c>
      <c r="B506" s="80" t="s">
        <v>895</v>
      </c>
      <c r="C506" s="28" t="s">
        <v>118</v>
      </c>
      <c r="D506" s="28" t="s">
        <v>109</v>
      </c>
      <c r="E506" s="28" t="s">
        <v>40</v>
      </c>
      <c r="F506" s="31">
        <f>SUM(Ведомственная!G963)</f>
        <v>48332.9</v>
      </c>
      <c r="G506" s="31">
        <f>SUM(Ведомственная!H963)</f>
        <v>47369.3</v>
      </c>
      <c r="H506" s="31">
        <f>SUM(Ведомственная!I963)</f>
        <v>47369.3</v>
      </c>
    </row>
    <row r="507" spans="1:8" s="52" customFormat="1" ht="94.5" x14ac:dyDescent="0.25">
      <c r="A507" s="27" t="s">
        <v>486</v>
      </c>
      <c r="B507" s="80" t="s">
        <v>709</v>
      </c>
      <c r="C507" s="28"/>
      <c r="D507" s="28"/>
      <c r="E507" s="28"/>
      <c r="F507" s="31">
        <f>SUM(F508:F509)</f>
        <v>0</v>
      </c>
      <c r="G507" s="31">
        <f t="shared" ref="G507:H507" si="92">SUM(G508:G509)</f>
        <v>0</v>
      </c>
      <c r="H507" s="31">
        <f t="shared" si="92"/>
        <v>0</v>
      </c>
    </row>
    <row r="508" spans="1:8" s="52" customFormat="1" ht="31.5" x14ac:dyDescent="0.25">
      <c r="A508" s="27" t="s">
        <v>48</v>
      </c>
      <c r="B508" s="80" t="s">
        <v>709</v>
      </c>
      <c r="C508" s="28" t="s">
        <v>87</v>
      </c>
      <c r="D508" s="28" t="s">
        <v>109</v>
      </c>
      <c r="E508" s="28" t="s">
        <v>30</v>
      </c>
      <c r="F508" s="31">
        <f>SUM(Ведомственная!G883)</f>
        <v>0</v>
      </c>
      <c r="G508" s="31">
        <f>SUM(Ведомственная!H883)</f>
        <v>0</v>
      </c>
      <c r="H508" s="31">
        <f>SUM(Ведомственная!I883)</f>
        <v>0</v>
      </c>
    </row>
    <row r="509" spans="1:8" s="52" customFormat="1" ht="31.5" x14ac:dyDescent="0.25">
      <c r="A509" s="27" t="s">
        <v>223</v>
      </c>
      <c r="B509" s="80" t="s">
        <v>709</v>
      </c>
      <c r="C509" s="28" t="s">
        <v>118</v>
      </c>
      <c r="D509" s="28" t="s">
        <v>109</v>
      </c>
      <c r="E509" s="28" t="s">
        <v>30</v>
      </c>
      <c r="F509" s="31">
        <f>SUM(Ведомственная!G884)</f>
        <v>0</v>
      </c>
      <c r="G509" s="31">
        <f>SUM(Ведомственная!H884)</f>
        <v>0</v>
      </c>
      <c r="H509" s="31">
        <f>SUM(Ведомственная!I884)</f>
        <v>0</v>
      </c>
    </row>
    <row r="510" spans="1:8" s="52" customFormat="1" ht="47.25" x14ac:dyDescent="0.25">
      <c r="A510" s="27" t="s">
        <v>886</v>
      </c>
      <c r="B510" s="47" t="s">
        <v>969</v>
      </c>
      <c r="C510" s="28"/>
      <c r="D510" s="28"/>
      <c r="E510" s="28"/>
      <c r="F510" s="31">
        <f>SUM(F511:F512)</f>
        <v>96931.9</v>
      </c>
      <c r="G510" s="31">
        <f t="shared" ref="G510:H510" si="93">SUM(G511:G512)</f>
        <v>101391.7</v>
      </c>
      <c r="H510" s="31">
        <f t="shared" si="93"/>
        <v>97726.799999999988</v>
      </c>
    </row>
    <row r="511" spans="1:8" s="52" customFormat="1" ht="31.5" x14ac:dyDescent="0.25">
      <c r="A511" s="27" t="s">
        <v>48</v>
      </c>
      <c r="B511" s="47" t="s">
        <v>969</v>
      </c>
      <c r="C511" s="28" t="s">
        <v>87</v>
      </c>
      <c r="D511" s="28" t="s">
        <v>109</v>
      </c>
      <c r="E511" s="28" t="s">
        <v>40</v>
      </c>
      <c r="F511" s="31">
        <f>SUM(Ведомственная!G965)</f>
        <v>31272.899999999998</v>
      </c>
      <c r="G511" s="31">
        <f>SUM(Ведомственная!H965)</f>
        <v>32711.8</v>
      </c>
      <c r="H511" s="31">
        <f>SUM(Ведомственная!I965)</f>
        <v>31529.399999999998</v>
      </c>
    </row>
    <row r="512" spans="1:8" s="52" customFormat="1" ht="31.5" x14ac:dyDescent="0.25">
      <c r="A512" s="27" t="s">
        <v>223</v>
      </c>
      <c r="B512" s="47" t="s">
        <v>969</v>
      </c>
      <c r="C512" s="28" t="s">
        <v>118</v>
      </c>
      <c r="D512" s="28" t="s">
        <v>109</v>
      </c>
      <c r="E512" s="28" t="s">
        <v>40</v>
      </c>
      <c r="F512" s="31">
        <f>SUM(Ведомственная!G966)</f>
        <v>65659</v>
      </c>
      <c r="G512" s="31">
        <f>SUM(Ведомственная!H966)</f>
        <v>68679.899999999994</v>
      </c>
      <c r="H512" s="31">
        <f>SUM(Ведомственная!I966)</f>
        <v>66197.399999999994</v>
      </c>
    </row>
    <row r="513" spans="1:8" s="52" customFormat="1" x14ac:dyDescent="0.25">
      <c r="A513" s="27" t="s">
        <v>454</v>
      </c>
      <c r="B513" s="28" t="s">
        <v>760</v>
      </c>
      <c r="C513" s="28"/>
      <c r="D513" s="28"/>
      <c r="E513" s="28"/>
      <c r="F513" s="31">
        <f>SUM(F514:F516)</f>
        <v>23812.5</v>
      </c>
      <c r="G513" s="31">
        <f t="shared" ref="G513:H513" si="94">SUM(G514:G516)</f>
        <v>23812.5</v>
      </c>
      <c r="H513" s="31">
        <f t="shared" si="94"/>
        <v>23812.5</v>
      </c>
    </row>
    <row r="514" spans="1:8" s="52" customFormat="1" ht="31.5" x14ac:dyDescent="0.25">
      <c r="A514" s="27" t="s">
        <v>48</v>
      </c>
      <c r="B514" s="28" t="s">
        <v>760</v>
      </c>
      <c r="C514" s="36" t="s">
        <v>87</v>
      </c>
      <c r="D514" s="28" t="s">
        <v>109</v>
      </c>
      <c r="E514" s="28" t="s">
        <v>109</v>
      </c>
      <c r="F514" s="31">
        <f>SUM(Ведомственная!G1075)</f>
        <v>23812.5</v>
      </c>
      <c r="G514" s="31">
        <f>SUM(Ведомственная!H1075)</f>
        <v>23812.5</v>
      </c>
      <c r="H514" s="31">
        <f>SUM(Ведомственная!I1075)</f>
        <v>23812.5</v>
      </c>
    </row>
    <row r="515" spans="1:8" s="52" customFormat="1" ht="31.5" x14ac:dyDescent="0.25">
      <c r="A515" s="27" t="s">
        <v>223</v>
      </c>
      <c r="B515" s="28" t="s">
        <v>760</v>
      </c>
      <c r="C515" s="36" t="s">
        <v>118</v>
      </c>
      <c r="D515" s="28" t="s">
        <v>109</v>
      </c>
      <c r="E515" s="28" t="s">
        <v>109</v>
      </c>
      <c r="F515" s="31">
        <f>SUM(Ведомственная!G1076)</f>
        <v>0</v>
      </c>
      <c r="G515" s="31">
        <f>SUM(Ведомственная!H1076)</f>
        <v>0</v>
      </c>
      <c r="H515" s="31">
        <f>SUM(Ведомственная!I1076)</f>
        <v>0</v>
      </c>
    </row>
    <row r="516" spans="1:8" s="52" customFormat="1" x14ac:dyDescent="0.25">
      <c r="A516" s="27" t="s">
        <v>21</v>
      </c>
      <c r="B516" s="28" t="s">
        <v>760</v>
      </c>
      <c r="C516" s="36" t="s">
        <v>92</v>
      </c>
      <c r="D516" s="28" t="s">
        <v>109</v>
      </c>
      <c r="E516" s="28" t="s">
        <v>109</v>
      </c>
      <c r="F516" s="31">
        <f>SUM(Ведомственная!G1077)</f>
        <v>0</v>
      </c>
      <c r="G516" s="31">
        <f>SUM(Ведомственная!H1077)</f>
        <v>0</v>
      </c>
      <c r="H516" s="31">
        <f>SUM(Ведомственная!I1077)</f>
        <v>0</v>
      </c>
    </row>
    <row r="517" spans="1:8" s="52" customFormat="1" ht="47.25" x14ac:dyDescent="0.25">
      <c r="A517" s="27" t="s">
        <v>450</v>
      </c>
      <c r="B517" s="30" t="s">
        <v>739</v>
      </c>
      <c r="C517" s="47"/>
      <c r="D517" s="28"/>
      <c r="E517" s="28"/>
      <c r="F517" s="31">
        <f>SUM(F518:F519)</f>
        <v>10662.599999999999</v>
      </c>
      <c r="G517" s="31">
        <f t="shared" ref="G517:H517" si="95">SUM(G518:G519)</f>
        <v>8033.5</v>
      </c>
      <c r="H517" s="31">
        <f t="shared" si="95"/>
        <v>8033.5</v>
      </c>
    </row>
    <row r="518" spans="1:8" s="52" customFormat="1" ht="31.5" x14ac:dyDescent="0.25">
      <c r="A518" s="27" t="s">
        <v>48</v>
      </c>
      <c r="B518" s="30" t="s">
        <v>739</v>
      </c>
      <c r="C518" s="28" t="s">
        <v>87</v>
      </c>
      <c r="D518" s="28" t="s">
        <v>109</v>
      </c>
      <c r="E518" s="28" t="s">
        <v>40</v>
      </c>
      <c r="F518" s="31">
        <f>SUM(Ведомственная!G968)</f>
        <v>6126.9</v>
      </c>
      <c r="G518" s="31">
        <f>SUM(Ведомственная!H968)</f>
        <v>3497.8</v>
      </c>
      <c r="H518" s="31">
        <f>SUM(Ведомственная!I968)</f>
        <v>3497.8</v>
      </c>
    </row>
    <row r="519" spans="1:8" s="52" customFormat="1" ht="31.5" x14ac:dyDescent="0.25">
      <c r="A519" s="27" t="s">
        <v>223</v>
      </c>
      <c r="B519" s="30" t="s">
        <v>739</v>
      </c>
      <c r="C519" s="28" t="s">
        <v>118</v>
      </c>
      <c r="D519" s="28" t="s">
        <v>109</v>
      </c>
      <c r="E519" s="28" t="s">
        <v>40</v>
      </c>
      <c r="F519" s="31">
        <f>SUM(Ведомственная!G969)</f>
        <v>4535.7</v>
      </c>
      <c r="G519" s="31">
        <f>SUM(Ведомственная!H969)</f>
        <v>4535.7</v>
      </c>
      <c r="H519" s="31">
        <f>SUM(Ведомственная!I969)</f>
        <v>4535.7</v>
      </c>
    </row>
    <row r="520" spans="1:8" s="52" customFormat="1" ht="31.5" x14ac:dyDescent="0.25">
      <c r="A520" s="27" t="s">
        <v>455</v>
      </c>
      <c r="B520" s="30" t="s">
        <v>764</v>
      </c>
      <c r="C520" s="28"/>
      <c r="D520" s="28"/>
      <c r="E520" s="28"/>
      <c r="F520" s="31">
        <f>SUM(F521)</f>
        <v>1986.1</v>
      </c>
      <c r="G520" s="31">
        <f t="shared" ref="G520:H520" si="96">SUM(G521)</f>
        <v>1986.1</v>
      </c>
      <c r="H520" s="31">
        <f t="shared" si="96"/>
        <v>1986.1</v>
      </c>
    </row>
    <row r="521" spans="1:8" s="52" customFormat="1" ht="31.5" x14ac:dyDescent="0.25">
      <c r="A521" s="27" t="s">
        <v>48</v>
      </c>
      <c r="B521" s="30" t="s">
        <v>764</v>
      </c>
      <c r="C521" s="28" t="s">
        <v>87</v>
      </c>
      <c r="D521" s="28" t="s">
        <v>109</v>
      </c>
      <c r="E521" s="28" t="s">
        <v>168</v>
      </c>
      <c r="F521" s="31">
        <f>SUM(Ведомственная!G1104)</f>
        <v>1986.1</v>
      </c>
      <c r="G521" s="31">
        <f>SUM(Ведомственная!H1104)</f>
        <v>1986.1</v>
      </c>
      <c r="H521" s="31">
        <f>SUM(Ведомственная!I1104)</f>
        <v>1986.1</v>
      </c>
    </row>
    <row r="522" spans="1:8" s="52" customFormat="1" ht="47.25" x14ac:dyDescent="0.25">
      <c r="A522" s="27" t="s">
        <v>888</v>
      </c>
      <c r="B522" s="30" t="s">
        <v>887</v>
      </c>
      <c r="C522" s="28"/>
      <c r="D522" s="28"/>
      <c r="E522" s="28"/>
      <c r="F522" s="31">
        <f>SUM(F523)</f>
        <v>0</v>
      </c>
      <c r="G522" s="31">
        <f t="shared" ref="G522:H522" si="97">SUM(G523)</f>
        <v>0</v>
      </c>
      <c r="H522" s="31">
        <f t="shared" si="97"/>
        <v>0</v>
      </c>
    </row>
    <row r="523" spans="1:8" s="52" customFormat="1" ht="31.5" x14ac:dyDescent="0.25">
      <c r="A523" s="27" t="s">
        <v>48</v>
      </c>
      <c r="B523" s="30" t="s">
        <v>887</v>
      </c>
      <c r="C523" s="28" t="s">
        <v>87</v>
      </c>
      <c r="D523" s="28" t="s">
        <v>109</v>
      </c>
      <c r="E523" s="28" t="s">
        <v>40</v>
      </c>
      <c r="F523" s="31">
        <f>SUM(Ведомственная!G971)</f>
        <v>0</v>
      </c>
      <c r="G523" s="31"/>
      <c r="H523" s="31"/>
    </row>
    <row r="524" spans="1:8" s="52" customFormat="1" ht="47.25" x14ac:dyDescent="0.25">
      <c r="A524" s="27" t="s">
        <v>999</v>
      </c>
      <c r="B524" s="47" t="s">
        <v>740</v>
      </c>
      <c r="C524" s="28"/>
      <c r="D524" s="28"/>
      <c r="E524" s="28"/>
      <c r="F524" s="31">
        <f>SUM(F525:F526)</f>
        <v>15512.199999999999</v>
      </c>
      <c r="G524" s="31">
        <f t="shared" ref="G524:H524" si="98">SUM(G525:G526)</f>
        <v>15389.8</v>
      </c>
      <c r="H524" s="31">
        <f t="shared" si="98"/>
        <v>15389.8</v>
      </c>
    </row>
    <row r="525" spans="1:8" s="52" customFormat="1" ht="31.5" x14ac:dyDescent="0.25">
      <c r="A525" s="27" t="s">
        <v>48</v>
      </c>
      <c r="B525" s="47" t="s">
        <v>740</v>
      </c>
      <c r="C525" s="28" t="s">
        <v>87</v>
      </c>
      <c r="D525" s="28" t="s">
        <v>109</v>
      </c>
      <c r="E525" s="28" t="s">
        <v>40</v>
      </c>
      <c r="F525" s="31">
        <f>SUM(Ведомственная!G973)</f>
        <v>5083.3999999999996</v>
      </c>
      <c r="G525" s="31">
        <f>SUM(Ведомственная!H973)</f>
        <v>5043.3</v>
      </c>
      <c r="H525" s="31">
        <f>SUM(Ведомственная!I973)</f>
        <v>5043.3</v>
      </c>
    </row>
    <row r="526" spans="1:8" s="52" customFormat="1" ht="31.5" x14ac:dyDescent="0.25">
      <c r="A526" s="27" t="s">
        <v>223</v>
      </c>
      <c r="B526" s="47" t="s">
        <v>740</v>
      </c>
      <c r="C526" s="28" t="s">
        <v>118</v>
      </c>
      <c r="D526" s="28" t="s">
        <v>109</v>
      </c>
      <c r="E526" s="28" t="s">
        <v>40</v>
      </c>
      <c r="F526" s="31">
        <f>SUM(Ведомственная!G974)</f>
        <v>10428.799999999999</v>
      </c>
      <c r="G526" s="31">
        <f>SUM(Ведомственная!H974)</f>
        <v>10346.5</v>
      </c>
      <c r="H526" s="31">
        <f>SUM(Ведомственная!I974)</f>
        <v>10346.5</v>
      </c>
    </row>
    <row r="527" spans="1:8" s="52" customFormat="1" ht="31.5" x14ac:dyDescent="0.25">
      <c r="A527" s="27" t="s">
        <v>881</v>
      </c>
      <c r="B527" s="47" t="s">
        <v>880</v>
      </c>
      <c r="C527" s="28"/>
      <c r="D527" s="28"/>
      <c r="E527" s="28"/>
      <c r="F527" s="31">
        <f>SUM(F528:F529)</f>
        <v>0</v>
      </c>
      <c r="G527" s="31">
        <f t="shared" ref="G527:H527" si="99">SUM(G528:G529)</f>
        <v>0</v>
      </c>
      <c r="H527" s="31">
        <f t="shared" si="99"/>
        <v>0</v>
      </c>
    </row>
    <row r="528" spans="1:8" s="52" customFormat="1" ht="31.5" x14ac:dyDescent="0.25">
      <c r="A528" s="27" t="s">
        <v>48</v>
      </c>
      <c r="B528" s="47" t="s">
        <v>880</v>
      </c>
      <c r="C528" s="28" t="s">
        <v>87</v>
      </c>
      <c r="D528" s="28" t="s">
        <v>109</v>
      </c>
      <c r="E528" s="28" t="s">
        <v>30</v>
      </c>
      <c r="F528" s="31">
        <f>SUM(Ведомственная!G886)</f>
        <v>0</v>
      </c>
      <c r="G528" s="31">
        <f>SUM(Ведомственная!H886)</f>
        <v>0</v>
      </c>
      <c r="H528" s="31">
        <f>SUM(Ведомственная!I886)</f>
        <v>0</v>
      </c>
    </row>
    <row r="529" spans="1:8" s="52" customFormat="1" ht="31.5" x14ac:dyDescent="0.25">
      <c r="A529" s="27" t="s">
        <v>48</v>
      </c>
      <c r="B529" s="47" t="s">
        <v>880</v>
      </c>
      <c r="C529" s="28" t="s">
        <v>87</v>
      </c>
      <c r="D529" s="28" t="s">
        <v>109</v>
      </c>
      <c r="E529" s="28" t="s">
        <v>40</v>
      </c>
      <c r="F529" s="31">
        <f>SUM(Ведомственная!G976)</f>
        <v>0</v>
      </c>
      <c r="G529" s="31">
        <f>SUM(Ведомственная!H976)</f>
        <v>0</v>
      </c>
      <c r="H529" s="31">
        <f>SUM(Ведомственная!I976)</f>
        <v>0</v>
      </c>
    </row>
    <row r="530" spans="1:8" s="52" customFormat="1" ht="110.25" x14ac:dyDescent="0.25">
      <c r="A530" s="27" t="s">
        <v>580</v>
      </c>
      <c r="B530" s="57" t="s">
        <v>825</v>
      </c>
      <c r="C530" s="28"/>
      <c r="D530" s="28"/>
      <c r="E530" s="28"/>
      <c r="F530" s="31">
        <f>SUM(F531)</f>
        <v>8973.1</v>
      </c>
      <c r="G530" s="31">
        <f t="shared" ref="G530:H530" si="100">SUM(G531)</f>
        <v>8973.1</v>
      </c>
      <c r="H530" s="31">
        <f t="shared" si="100"/>
        <v>8973.1</v>
      </c>
    </row>
    <row r="531" spans="1:8" s="52" customFormat="1" x14ac:dyDescent="0.25">
      <c r="A531" s="27" t="s">
        <v>38</v>
      </c>
      <c r="B531" s="57" t="s">
        <v>825</v>
      </c>
      <c r="C531" s="28" t="s">
        <v>95</v>
      </c>
      <c r="D531" s="28" t="s">
        <v>27</v>
      </c>
      <c r="E531" s="28" t="s">
        <v>12</v>
      </c>
      <c r="F531" s="31">
        <f>SUM(Ведомственная!G1160)</f>
        <v>8973.1</v>
      </c>
      <c r="G531" s="31">
        <f>SUM(Ведомственная!H1160)</f>
        <v>8973.1</v>
      </c>
      <c r="H531" s="31">
        <f>SUM(Ведомственная!I1160)</f>
        <v>8973.1</v>
      </c>
    </row>
    <row r="532" spans="1:8" s="52" customFormat="1" ht="47.25" x14ac:dyDescent="0.25">
      <c r="A532" s="27" t="s">
        <v>24</v>
      </c>
      <c r="B532" s="30" t="s">
        <v>718</v>
      </c>
      <c r="C532" s="28"/>
      <c r="D532" s="28"/>
      <c r="E532" s="28"/>
      <c r="F532" s="31">
        <f>F533+F539+F541+F535+F537</f>
        <v>1666544.2</v>
      </c>
      <c r="G532" s="31">
        <f>G533+G539+G541+G535+G537</f>
        <v>1650390.3</v>
      </c>
      <c r="H532" s="31">
        <f>H533+H539+H541+H535+H537</f>
        <v>1659300.1</v>
      </c>
    </row>
    <row r="533" spans="1:8" s="52" customFormat="1" ht="78.75" x14ac:dyDescent="0.25">
      <c r="A533" s="27" t="s">
        <v>395</v>
      </c>
      <c r="B533" s="80" t="s">
        <v>719</v>
      </c>
      <c r="C533" s="28"/>
      <c r="D533" s="28"/>
      <c r="E533" s="28"/>
      <c r="F533" s="31">
        <f>F534</f>
        <v>568878.80000000005</v>
      </c>
      <c r="G533" s="31">
        <f>G534</f>
        <v>568878.80000000005</v>
      </c>
      <c r="H533" s="31">
        <f>H534</f>
        <v>568878.80000000005</v>
      </c>
    </row>
    <row r="534" spans="1:8" s="52" customFormat="1" ht="31.5" x14ac:dyDescent="0.25">
      <c r="A534" s="27" t="s">
        <v>117</v>
      </c>
      <c r="B534" s="80" t="s">
        <v>719</v>
      </c>
      <c r="C534" s="28" t="s">
        <v>118</v>
      </c>
      <c r="D534" s="28" t="s">
        <v>109</v>
      </c>
      <c r="E534" s="28" t="s">
        <v>40</v>
      </c>
      <c r="F534" s="31">
        <f>SUM(Ведомственная!G979)</f>
        <v>568878.80000000005</v>
      </c>
      <c r="G534" s="31">
        <f>SUM(Ведомственная!H979)</f>
        <v>568878.80000000005</v>
      </c>
      <c r="H534" s="31">
        <f>SUM(Ведомственная!I979)</f>
        <v>568878.80000000005</v>
      </c>
    </row>
    <row r="535" spans="1:8" s="52" customFormat="1" ht="47.25" x14ac:dyDescent="0.25">
      <c r="A535" s="27" t="s">
        <v>393</v>
      </c>
      <c r="B535" s="30" t="s">
        <v>711</v>
      </c>
      <c r="C535" s="47"/>
      <c r="D535" s="28"/>
      <c r="E535" s="28"/>
      <c r="F535" s="31">
        <f>SUM(F536)</f>
        <v>514293.4</v>
      </c>
      <c r="G535" s="31">
        <f>SUM(G536)</f>
        <v>512995.6</v>
      </c>
      <c r="H535" s="31">
        <f>SUM(H536)</f>
        <v>512559.7</v>
      </c>
    </row>
    <row r="536" spans="1:8" s="52" customFormat="1" ht="31.5" x14ac:dyDescent="0.25">
      <c r="A536" s="27" t="s">
        <v>223</v>
      </c>
      <c r="B536" s="30" t="s">
        <v>711</v>
      </c>
      <c r="C536" s="28" t="s">
        <v>118</v>
      </c>
      <c r="D536" s="28" t="s">
        <v>109</v>
      </c>
      <c r="E536" s="28" t="s">
        <v>30</v>
      </c>
      <c r="F536" s="31">
        <f>SUM(Ведомственная!G889)</f>
        <v>514293.4</v>
      </c>
      <c r="G536" s="31">
        <f>SUM(Ведомственная!H889)</f>
        <v>512995.6</v>
      </c>
      <c r="H536" s="31">
        <f>SUM(Ведомственная!I889)</f>
        <v>512559.7</v>
      </c>
    </row>
    <row r="537" spans="1:8" s="52" customFormat="1" x14ac:dyDescent="0.25">
      <c r="A537" s="27" t="s">
        <v>321</v>
      </c>
      <c r="B537" s="57" t="s">
        <v>712</v>
      </c>
      <c r="C537" s="28"/>
      <c r="D537" s="28"/>
      <c r="E537" s="28"/>
      <c r="F537" s="31">
        <f>F538</f>
        <v>291808.2</v>
      </c>
      <c r="G537" s="31">
        <f>G538</f>
        <v>285226.5</v>
      </c>
      <c r="H537" s="31">
        <f>H538</f>
        <v>290313</v>
      </c>
    </row>
    <row r="538" spans="1:8" s="52" customFormat="1" ht="31.5" x14ac:dyDescent="0.25">
      <c r="A538" s="27" t="s">
        <v>223</v>
      </c>
      <c r="B538" s="57" t="s">
        <v>712</v>
      </c>
      <c r="C538" s="28" t="s">
        <v>118</v>
      </c>
      <c r="D538" s="28" t="s">
        <v>109</v>
      </c>
      <c r="E538" s="28" t="s">
        <v>30</v>
      </c>
      <c r="F538" s="31">
        <f>SUM(Ведомственная!G891)</f>
        <v>291808.2</v>
      </c>
      <c r="G538" s="31">
        <f>SUM(Ведомственная!H891)</f>
        <v>285226.5</v>
      </c>
      <c r="H538" s="31">
        <f>SUM(Ведомственная!I891)</f>
        <v>290313</v>
      </c>
    </row>
    <row r="539" spans="1:8" s="52" customFormat="1" x14ac:dyDescent="0.25">
      <c r="A539" s="27" t="s">
        <v>330</v>
      </c>
      <c r="B539" s="47" t="s">
        <v>720</v>
      </c>
      <c r="C539" s="28"/>
      <c r="D539" s="28"/>
      <c r="E539" s="28"/>
      <c r="F539" s="31">
        <f>F540</f>
        <v>188442.7</v>
      </c>
      <c r="G539" s="31">
        <f>G540</f>
        <v>184665</v>
      </c>
      <c r="H539" s="31">
        <f>H540</f>
        <v>188435.7</v>
      </c>
    </row>
    <row r="540" spans="1:8" s="52" customFormat="1" ht="31.5" x14ac:dyDescent="0.25">
      <c r="A540" s="27" t="s">
        <v>223</v>
      </c>
      <c r="B540" s="47" t="s">
        <v>720</v>
      </c>
      <c r="C540" s="28" t="s">
        <v>118</v>
      </c>
      <c r="D540" s="28" t="s">
        <v>109</v>
      </c>
      <c r="E540" s="28" t="s">
        <v>40</v>
      </c>
      <c r="F540" s="31">
        <f>SUM(Ведомственная!G981)</f>
        <v>188442.7</v>
      </c>
      <c r="G540" s="31">
        <f>SUM(Ведомственная!H981)</f>
        <v>184665</v>
      </c>
      <c r="H540" s="31">
        <f>SUM(Ведомственная!I981)</f>
        <v>188435.7</v>
      </c>
    </row>
    <row r="541" spans="1:8" s="52" customFormat="1" x14ac:dyDescent="0.25">
      <c r="A541" s="27" t="s">
        <v>331</v>
      </c>
      <c r="B541" s="80" t="s">
        <v>721</v>
      </c>
      <c r="C541" s="28"/>
      <c r="D541" s="28"/>
      <c r="E541" s="28"/>
      <c r="F541" s="31">
        <f>F542</f>
        <v>103121.1</v>
      </c>
      <c r="G541" s="31">
        <f>G542</f>
        <v>98624.4</v>
      </c>
      <c r="H541" s="31">
        <f>H542</f>
        <v>99112.9</v>
      </c>
    </row>
    <row r="542" spans="1:8" s="52" customFormat="1" ht="31.5" x14ac:dyDescent="0.25">
      <c r="A542" s="27" t="s">
        <v>223</v>
      </c>
      <c r="B542" s="80" t="s">
        <v>721</v>
      </c>
      <c r="C542" s="28" t="s">
        <v>118</v>
      </c>
      <c r="D542" s="28" t="s">
        <v>109</v>
      </c>
      <c r="E542" s="28" t="s">
        <v>50</v>
      </c>
      <c r="F542" s="31">
        <f>SUM(Ведомственная!G1036)</f>
        <v>103121.1</v>
      </c>
      <c r="G542" s="31">
        <f>SUM(Ведомственная!H1036)</f>
        <v>98624.4</v>
      </c>
      <c r="H542" s="31">
        <f>SUM(Ведомственная!I1036)</f>
        <v>99112.9</v>
      </c>
    </row>
    <row r="543" spans="1:8" s="52" customFormat="1" x14ac:dyDescent="0.25">
      <c r="A543" s="27" t="s">
        <v>147</v>
      </c>
      <c r="B543" s="57" t="s">
        <v>713</v>
      </c>
      <c r="C543" s="28"/>
      <c r="D543" s="28"/>
      <c r="E543" s="28"/>
      <c r="F543" s="31">
        <f>SUM(F551)+F544</f>
        <v>3092.7</v>
      </c>
      <c r="G543" s="31">
        <f t="shared" ref="G543:H543" si="101">SUM(G551)+G544</f>
        <v>0</v>
      </c>
      <c r="H543" s="31">
        <f t="shared" si="101"/>
        <v>4223.3</v>
      </c>
    </row>
    <row r="544" spans="1:8" s="52" customFormat="1" ht="31.5" x14ac:dyDescent="0.25">
      <c r="A544" s="27" t="s">
        <v>258</v>
      </c>
      <c r="B544" s="57" t="s">
        <v>882</v>
      </c>
      <c r="C544" s="28"/>
      <c r="D544" s="28"/>
      <c r="E544" s="28"/>
      <c r="F544" s="31">
        <f>SUM(F547)+F545</f>
        <v>0</v>
      </c>
      <c r="G544" s="31">
        <f t="shared" ref="G544:H544" si="102">SUM(G547)+G545</f>
        <v>0</v>
      </c>
      <c r="H544" s="31">
        <f t="shared" si="102"/>
        <v>0</v>
      </c>
    </row>
    <row r="545" spans="1:8" s="52" customFormat="1" ht="47.25" x14ac:dyDescent="0.25">
      <c r="A545" s="27" t="s">
        <v>888</v>
      </c>
      <c r="B545" s="47" t="s">
        <v>889</v>
      </c>
      <c r="C545" s="28"/>
      <c r="D545" s="28"/>
      <c r="E545" s="28"/>
      <c r="F545" s="31">
        <f>SUM(F546)</f>
        <v>0</v>
      </c>
      <c r="G545" s="31">
        <f t="shared" ref="G545:H545" si="103">SUM(G546)</f>
        <v>0</v>
      </c>
      <c r="H545" s="31">
        <f t="shared" si="103"/>
        <v>0</v>
      </c>
    </row>
    <row r="546" spans="1:8" s="52" customFormat="1" ht="31.5" x14ac:dyDescent="0.25">
      <c r="A546" s="27" t="s">
        <v>223</v>
      </c>
      <c r="B546" s="47" t="s">
        <v>889</v>
      </c>
      <c r="C546" s="28" t="s">
        <v>118</v>
      </c>
      <c r="D546" s="28" t="s">
        <v>109</v>
      </c>
      <c r="E546" s="28" t="s">
        <v>40</v>
      </c>
      <c r="F546" s="31">
        <f>SUM(Ведомственная!G985)</f>
        <v>0</v>
      </c>
      <c r="G546" s="31">
        <f>SUM(Ведомственная!H985)</f>
        <v>0</v>
      </c>
      <c r="H546" s="31">
        <f>SUM(Ведомственная!I985)</f>
        <v>0</v>
      </c>
    </row>
    <row r="547" spans="1:8" s="52" customFormat="1" ht="31.5" x14ac:dyDescent="0.25">
      <c r="A547" s="27" t="s">
        <v>881</v>
      </c>
      <c r="B547" s="57" t="s">
        <v>883</v>
      </c>
      <c r="C547" s="28"/>
      <c r="D547" s="28"/>
      <c r="E547" s="28"/>
      <c r="F547" s="31">
        <f>SUM(F548:F550)</f>
        <v>0</v>
      </c>
      <c r="G547" s="31">
        <f t="shared" ref="G547:H547" si="104">SUM(G548:G550)</f>
        <v>0</v>
      </c>
      <c r="H547" s="31">
        <f t="shared" si="104"/>
        <v>0</v>
      </c>
    </row>
    <row r="548" spans="1:8" s="52" customFormat="1" ht="31.5" x14ac:dyDescent="0.25">
      <c r="A548" s="27" t="s">
        <v>223</v>
      </c>
      <c r="B548" s="57" t="s">
        <v>883</v>
      </c>
      <c r="C548" s="28" t="s">
        <v>118</v>
      </c>
      <c r="D548" s="28" t="s">
        <v>109</v>
      </c>
      <c r="E548" s="28" t="s">
        <v>30</v>
      </c>
      <c r="F548" s="31">
        <f>SUM(Ведомственная!G895)</f>
        <v>0</v>
      </c>
      <c r="G548" s="31">
        <f>SUM(Ведомственная!H895)</f>
        <v>0</v>
      </c>
      <c r="H548" s="31">
        <f>SUM(Ведомственная!I895)</f>
        <v>0</v>
      </c>
    </row>
    <row r="549" spans="1:8" s="52" customFormat="1" ht="31.5" x14ac:dyDescent="0.25">
      <c r="A549" s="27" t="s">
        <v>223</v>
      </c>
      <c r="B549" s="57" t="s">
        <v>883</v>
      </c>
      <c r="C549" s="28" t="s">
        <v>118</v>
      </c>
      <c r="D549" s="28" t="s">
        <v>109</v>
      </c>
      <c r="E549" s="28" t="s">
        <v>40</v>
      </c>
      <c r="F549" s="31">
        <f>SUM(Ведомственная!G987)</f>
        <v>0</v>
      </c>
      <c r="G549" s="31">
        <f>SUM(Ведомственная!H987)</f>
        <v>0</v>
      </c>
      <c r="H549" s="31">
        <f>SUM(Ведомственная!I987)</f>
        <v>0</v>
      </c>
    </row>
    <row r="550" spans="1:8" s="52" customFormat="1" ht="31.5" x14ac:dyDescent="0.25">
      <c r="A550" s="27" t="s">
        <v>223</v>
      </c>
      <c r="B550" s="57" t="s">
        <v>883</v>
      </c>
      <c r="C550" s="28" t="s">
        <v>118</v>
      </c>
      <c r="D550" s="28" t="s">
        <v>109</v>
      </c>
      <c r="E550" s="28" t="s">
        <v>50</v>
      </c>
      <c r="F550" s="31">
        <f>SUM(Ведомственная!G1039)</f>
        <v>0</v>
      </c>
      <c r="G550" s="31">
        <f>SUM(Ведомственная!H1039)</f>
        <v>0</v>
      </c>
      <c r="H550" s="31">
        <f>SUM(Ведомственная!I1039)</f>
        <v>0</v>
      </c>
    </row>
    <row r="551" spans="1:8" s="52" customFormat="1" ht="31.5" x14ac:dyDescent="0.25">
      <c r="A551" s="27" t="s">
        <v>326</v>
      </c>
      <c r="B551" s="57" t="s">
        <v>884</v>
      </c>
      <c r="C551" s="28"/>
      <c r="D551" s="28"/>
      <c r="E551" s="28"/>
      <c r="F551" s="31">
        <f>SUM(F553)+F554+F556</f>
        <v>3092.7</v>
      </c>
      <c r="G551" s="31">
        <f t="shared" ref="G551:H551" si="105">SUM(G553)+G554+G556</f>
        <v>0</v>
      </c>
      <c r="H551" s="31">
        <f t="shared" si="105"/>
        <v>4223.3</v>
      </c>
    </row>
    <row r="552" spans="1:8" s="52" customFormat="1" x14ac:dyDescent="0.25">
      <c r="A552" s="27" t="s">
        <v>321</v>
      </c>
      <c r="B552" s="57" t="s">
        <v>714</v>
      </c>
      <c r="C552" s="28"/>
      <c r="D552" s="28"/>
      <c r="E552" s="28"/>
      <c r="F552" s="31">
        <f>SUM(F553)</f>
        <v>2620</v>
      </c>
      <c r="G552" s="31">
        <f t="shared" ref="G552:H552" si="106">SUM(G553)</f>
        <v>0</v>
      </c>
      <c r="H552" s="31">
        <f t="shared" si="106"/>
        <v>3503.3</v>
      </c>
    </row>
    <row r="553" spans="1:8" s="52" customFormat="1" ht="31.5" x14ac:dyDescent="0.25">
      <c r="A553" s="27" t="s">
        <v>223</v>
      </c>
      <c r="B553" s="57" t="s">
        <v>714</v>
      </c>
      <c r="C553" s="28" t="s">
        <v>118</v>
      </c>
      <c r="D553" s="28" t="s">
        <v>109</v>
      </c>
      <c r="E553" s="28" t="s">
        <v>30</v>
      </c>
      <c r="F553" s="31">
        <f>SUM(Ведомственная!G898)</f>
        <v>2620</v>
      </c>
      <c r="G553" s="31">
        <f>SUM(Ведомственная!H898)</f>
        <v>0</v>
      </c>
      <c r="H553" s="31">
        <f>SUM(Ведомственная!I898)</f>
        <v>3503.3</v>
      </c>
    </row>
    <row r="554" spans="1:8" s="52" customFormat="1" x14ac:dyDescent="0.25">
      <c r="A554" s="27" t="s">
        <v>330</v>
      </c>
      <c r="B554" s="47" t="s">
        <v>747</v>
      </c>
      <c r="C554" s="28"/>
      <c r="D554" s="28"/>
      <c r="E554" s="28"/>
      <c r="F554" s="31">
        <f>SUM(F555)</f>
        <v>472.7</v>
      </c>
      <c r="G554" s="31">
        <f t="shared" ref="G554:H554" si="107">SUM(G555)</f>
        <v>0</v>
      </c>
      <c r="H554" s="31">
        <f t="shared" si="107"/>
        <v>720</v>
      </c>
    </row>
    <row r="555" spans="1:8" s="52" customFormat="1" ht="31.5" x14ac:dyDescent="0.25">
      <c r="A555" s="27" t="s">
        <v>223</v>
      </c>
      <c r="B555" s="47" t="s">
        <v>747</v>
      </c>
      <c r="C555" s="28" t="s">
        <v>118</v>
      </c>
      <c r="D555" s="28" t="s">
        <v>109</v>
      </c>
      <c r="E555" s="28" t="s">
        <v>40</v>
      </c>
      <c r="F555" s="31">
        <f>SUM(Ведомственная!G990)</f>
        <v>472.7</v>
      </c>
      <c r="G555" s="31">
        <f>SUM(Ведомственная!H990)</f>
        <v>0</v>
      </c>
      <c r="H555" s="31">
        <f>SUM(Ведомственная!I990)</f>
        <v>720</v>
      </c>
    </row>
    <row r="556" spans="1:8" s="52" customFormat="1" x14ac:dyDescent="0.25">
      <c r="A556" s="27" t="s">
        <v>331</v>
      </c>
      <c r="B556" s="47" t="s">
        <v>900</v>
      </c>
      <c r="C556" s="28"/>
      <c r="D556" s="28"/>
      <c r="E556" s="28"/>
      <c r="F556" s="31">
        <f>SUM(F557)</f>
        <v>0</v>
      </c>
      <c r="G556" s="31">
        <f t="shared" ref="G556:H556" si="108">SUM(G557)</f>
        <v>0</v>
      </c>
      <c r="H556" s="31">
        <f t="shared" si="108"/>
        <v>0</v>
      </c>
    </row>
    <row r="557" spans="1:8" s="52" customFormat="1" ht="31.5" x14ac:dyDescent="0.25">
      <c r="A557" s="27" t="s">
        <v>223</v>
      </c>
      <c r="B557" s="47" t="s">
        <v>900</v>
      </c>
      <c r="C557" s="28" t="s">
        <v>118</v>
      </c>
      <c r="D557" s="28" t="s">
        <v>109</v>
      </c>
      <c r="E557" s="28" t="s">
        <v>50</v>
      </c>
      <c r="F557" s="31">
        <f>SUM(Ведомственная!G1042)</f>
        <v>0</v>
      </c>
      <c r="G557" s="31">
        <f>SUM(Ведомственная!H1042)</f>
        <v>0</v>
      </c>
      <c r="H557" s="31">
        <f>SUM(Ведомственная!I1042)</f>
        <v>0</v>
      </c>
    </row>
    <row r="558" spans="1:8" s="52" customFormat="1" ht="31.5" x14ac:dyDescent="0.25">
      <c r="A558" s="27" t="s">
        <v>41</v>
      </c>
      <c r="B558" s="30" t="s">
        <v>715</v>
      </c>
      <c r="C558" s="28"/>
      <c r="D558" s="28"/>
      <c r="E558" s="28"/>
      <c r="F558" s="31">
        <f>F562+F566+F577+F581+F559+F585+F569+F573</f>
        <v>561193.69999999995</v>
      </c>
      <c r="G558" s="31">
        <f>G562+G566+G577+G581+G559+G585+G569+G573</f>
        <v>552693.9</v>
      </c>
      <c r="H558" s="31">
        <f>H562+H566+H577+H581+H559+H585+H569+H573</f>
        <v>557060.5</v>
      </c>
    </row>
    <row r="559" spans="1:8" s="52" customFormat="1" ht="63" x14ac:dyDescent="0.25">
      <c r="A559" s="27" t="s">
        <v>396</v>
      </c>
      <c r="B559" s="30" t="s">
        <v>748</v>
      </c>
      <c r="C559" s="28"/>
      <c r="D559" s="33"/>
      <c r="E559" s="28"/>
      <c r="F559" s="33">
        <f>F560+F561</f>
        <v>3287</v>
      </c>
      <c r="G559" s="33">
        <f>G560+G561</f>
        <v>3287</v>
      </c>
      <c r="H559" s="33">
        <f>H560+H561</f>
        <v>3287</v>
      </c>
    </row>
    <row r="560" spans="1:8" s="52" customFormat="1" ht="63" x14ac:dyDescent="0.25">
      <c r="A560" s="27" t="s">
        <v>47</v>
      </c>
      <c r="B560" s="30" t="s">
        <v>748</v>
      </c>
      <c r="C560" s="28" t="s">
        <v>85</v>
      </c>
      <c r="D560" s="28" t="s">
        <v>109</v>
      </c>
      <c r="E560" s="28" t="s">
        <v>168</v>
      </c>
      <c r="F560" s="33">
        <f>SUM(Ведомственная!G1107)</f>
        <v>2984.6</v>
      </c>
      <c r="G560" s="33">
        <f>SUM(Ведомственная!H1107)</f>
        <v>2984.6</v>
      </c>
      <c r="H560" s="33">
        <f>SUM(Ведомственная!I1107)</f>
        <v>2984.6</v>
      </c>
    </row>
    <row r="561" spans="1:8" s="52" customFormat="1" ht="31.5" x14ac:dyDescent="0.25">
      <c r="A561" s="27" t="s">
        <v>48</v>
      </c>
      <c r="B561" s="30" t="s">
        <v>748</v>
      </c>
      <c r="C561" s="28" t="s">
        <v>87</v>
      </c>
      <c r="D561" s="28" t="s">
        <v>109</v>
      </c>
      <c r="E561" s="28" t="s">
        <v>168</v>
      </c>
      <c r="F561" s="33">
        <f>SUM(Ведомственная!G1108)</f>
        <v>302.39999999999998</v>
      </c>
      <c r="G561" s="33">
        <f>SUM(Ведомственная!H1108)</f>
        <v>302.39999999999998</v>
      </c>
      <c r="H561" s="33">
        <f>SUM(Ведомственная!I1108)</f>
        <v>302.39999999999998</v>
      </c>
    </row>
    <row r="562" spans="1:8" s="52" customFormat="1" ht="94.5" x14ac:dyDescent="0.25">
      <c r="A562" s="27" t="s">
        <v>394</v>
      </c>
      <c r="B562" s="80" t="s">
        <v>741</v>
      </c>
      <c r="C562" s="28"/>
      <c r="D562" s="28"/>
      <c r="E562" s="28"/>
      <c r="F562" s="31">
        <f>F563+F564+F565</f>
        <v>41433.9</v>
      </c>
      <c r="G562" s="31">
        <f t="shared" ref="G562:H562" si="109">G563+G564+G565</f>
        <v>41433.9</v>
      </c>
      <c r="H562" s="31">
        <f t="shared" si="109"/>
        <v>41433.9</v>
      </c>
    </row>
    <row r="563" spans="1:8" s="52" customFormat="1" ht="63" x14ac:dyDescent="0.25">
      <c r="A563" s="3" t="s">
        <v>47</v>
      </c>
      <c r="B563" s="80" t="s">
        <v>741</v>
      </c>
      <c r="C563" s="28" t="s">
        <v>85</v>
      </c>
      <c r="D563" s="28" t="s">
        <v>109</v>
      </c>
      <c r="E563" s="28" t="s">
        <v>40</v>
      </c>
      <c r="F563" s="31">
        <f>SUM(Ведомственная!G993)</f>
        <v>38895.1</v>
      </c>
      <c r="G563" s="31">
        <f>SUM(Ведомственная!H993)</f>
        <v>38895.1</v>
      </c>
      <c r="H563" s="31">
        <f>SUM(Ведомственная!I993)</f>
        <v>38895.1</v>
      </c>
    </row>
    <row r="564" spans="1:8" s="52" customFormat="1" ht="31.5" x14ac:dyDescent="0.25">
      <c r="A564" s="27" t="s">
        <v>48</v>
      </c>
      <c r="B564" s="80" t="s">
        <v>741</v>
      </c>
      <c r="C564" s="28" t="s">
        <v>87</v>
      </c>
      <c r="D564" s="28" t="s">
        <v>109</v>
      </c>
      <c r="E564" s="28" t="s">
        <v>40</v>
      </c>
      <c r="F564" s="31">
        <f>SUM(Ведомственная!G994)</f>
        <v>2538.8000000000002</v>
      </c>
      <c r="G564" s="31">
        <f>SUM(Ведомственная!H994)</f>
        <v>2538.8000000000002</v>
      </c>
      <c r="H564" s="31">
        <f>SUM(Ведомственная!I994)</f>
        <v>2538.8000000000002</v>
      </c>
    </row>
    <row r="565" spans="1:8" s="52" customFormat="1" x14ac:dyDescent="0.25">
      <c r="A565" s="27" t="s">
        <v>38</v>
      </c>
      <c r="B565" s="80" t="s">
        <v>741</v>
      </c>
      <c r="C565" s="28" t="s">
        <v>95</v>
      </c>
      <c r="D565" s="28" t="s">
        <v>27</v>
      </c>
      <c r="E565" s="28" t="s">
        <v>12</v>
      </c>
      <c r="F565" s="31">
        <f>SUM(Ведомственная!G1163)</f>
        <v>0</v>
      </c>
      <c r="G565" s="31">
        <f>SUM(Ведомственная!H1163)</f>
        <v>0</v>
      </c>
      <c r="H565" s="31">
        <f>SUM(Ведомственная!I1163)</f>
        <v>0</v>
      </c>
    </row>
    <row r="566" spans="1:8" s="52" customFormat="1" ht="78.75" x14ac:dyDescent="0.25">
      <c r="A566" s="27" t="s">
        <v>395</v>
      </c>
      <c r="B566" s="80" t="s">
        <v>742</v>
      </c>
      <c r="C566" s="28"/>
      <c r="D566" s="28"/>
      <c r="E566" s="28"/>
      <c r="F566" s="31">
        <f>F567+F568</f>
        <v>275926.8</v>
      </c>
      <c r="G566" s="31">
        <f>G567+G568</f>
        <v>275926.8</v>
      </c>
      <c r="H566" s="31">
        <f>H567+H568</f>
        <v>275926.8</v>
      </c>
    </row>
    <row r="567" spans="1:8" s="52" customFormat="1" ht="63" x14ac:dyDescent="0.25">
      <c r="A567" s="27" t="s">
        <v>47</v>
      </c>
      <c r="B567" s="80" t="s">
        <v>742</v>
      </c>
      <c r="C567" s="28" t="s">
        <v>85</v>
      </c>
      <c r="D567" s="28" t="s">
        <v>109</v>
      </c>
      <c r="E567" s="28" t="s">
        <v>40</v>
      </c>
      <c r="F567" s="31">
        <f>SUM(Ведомственная!G996)</f>
        <v>272774.09999999998</v>
      </c>
      <c r="G567" s="31">
        <f>SUM(Ведомственная!H996)</f>
        <v>272774.09999999998</v>
      </c>
      <c r="H567" s="31">
        <f>SUM(Ведомственная!I996)</f>
        <v>272774.09999999998</v>
      </c>
    </row>
    <row r="568" spans="1:8" s="52" customFormat="1" ht="31.5" x14ac:dyDescent="0.25">
      <c r="A568" s="27" t="s">
        <v>48</v>
      </c>
      <c r="B568" s="80" t="s">
        <v>742</v>
      </c>
      <c r="C568" s="28" t="s">
        <v>87</v>
      </c>
      <c r="D568" s="28" t="s">
        <v>109</v>
      </c>
      <c r="E568" s="28" t="s">
        <v>40</v>
      </c>
      <c r="F568" s="31">
        <f>SUM(Ведомственная!G997)</f>
        <v>3152.7</v>
      </c>
      <c r="G568" s="31">
        <f>SUM(Ведомственная!H997)</f>
        <v>3152.7</v>
      </c>
      <c r="H568" s="31">
        <f>SUM(Ведомственная!I997)</f>
        <v>3152.7</v>
      </c>
    </row>
    <row r="569" spans="1:8" s="52" customFormat="1" ht="47.25" x14ac:dyDescent="0.25">
      <c r="A569" s="27" t="s">
        <v>393</v>
      </c>
      <c r="B569" s="30" t="s">
        <v>716</v>
      </c>
      <c r="C569" s="28"/>
      <c r="D569" s="31"/>
      <c r="E569" s="28"/>
      <c r="F569" s="31">
        <f>SUM(F570:F572)</f>
        <v>52580.299999999996</v>
      </c>
      <c r="G569" s="31">
        <f t="shared" ref="G569:H569" si="110">SUM(G570:G572)</f>
        <v>52580.299999999996</v>
      </c>
      <c r="H569" s="31">
        <f t="shared" si="110"/>
        <v>52580.299999999996</v>
      </c>
    </row>
    <row r="570" spans="1:8" s="52" customFormat="1" ht="63" x14ac:dyDescent="0.25">
      <c r="A570" s="27" t="s">
        <v>47</v>
      </c>
      <c r="B570" s="30" t="s">
        <v>716</v>
      </c>
      <c r="C570" s="28" t="s">
        <v>85</v>
      </c>
      <c r="D570" s="28" t="s">
        <v>109</v>
      </c>
      <c r="E570" s="28" t="s">
        <v>30</v>
      </c>
      <c r="F570" s="31">
        <f>SUM(Ведомственная!G901)</f>
        <v>51700.7</v>
      </c>
      <c r="G570" s="31">
        <f>SUM(Ведомственная!H901)</f>
        <v>51700.7</v>
      </c>
      <c r="H570" s="31">
        <f>SUM(Ведомственная!I901)</f>
        <v>51700.7</v>
      </c>
    </row>
    <row r="571" spans="1:8" s="52" customFormat="1" ht="31.5" x14ac:dyDescent="0.25">
      <c r="A571" s="27" t="s">
        <v>48</v>
      </c>
      <c r="B571" s="30" t="s">
        <v>716</v>
      </c>
      <c r="C571" s="28" t="s">
        <v>87</v>
      </c>
      <c r="D571" s="28" t="s">
        <v>109</v>
      </c>
      <c r="E571" s="28" t="s">
        <v>30</v>
      </c>
      <c r="F571" s="31">
        <f>SUM(Ведомственная!G902)</f>
        <v>879.6</v>
      </c>
      <c r="G571" s="31">
        <f>SUM(Ведомственная!H902)</f>
        <v>879.6</v>
      </c>
      <c r="H571" s="31">
        <f>SUM(Ведомственная!I902)</f>
        <v>879.6</v>
      </c>
    </row>
    <row r="572" spans="1:8" s="52" customFormat="1" x14ac:dyDescent="0.25">
      <c r="A572" s="27" t="s">
        <v>38</v>
      </c>
      <c r="B572" s="30" t="s">
        <v>716</v>
      </c>
      <c r="C572" s="28" t="s">
        <v>95</v>
      </c>
      <c r="D572" s="28" t="s">
        <v>109</v>
      </c>
      <c r="E572" s="28" t="s">
        <v>30</v>
      </c>
      <c r="F572" s="31">
        <f>SUM(Ведомственная!G903)</f>
        <v>0</v>
      </c>
      <c r="G572" s="31">
        <f>SUM(Ведомственная!H903)</f>
        <v>0</v>
      </c>
      <c r="H572" s="31">
        <f>SUM(Ведомственная!I903)</f>
        <v>0</v>
      </c>
    </row>
    <row r="573" spans="1:8" s="52" customFormat="1" x14ac:dyDescent="0.25">
      <c r="A573" s="27" t="s">
        <v>321</v>
      </c>
      <c r="B573" s="57" t="s">
        <v>717</v>
      </c>
      <c r="C573" s="28"/>
      <c r="D573" s="31"/>
      <c r="E573" s="28"/>
      <c r="F573" s="31">
        <f>F574+F575+F576</f>
        <v>45400.7</v>
      </c>
      <c r="G573" s="31">
        <f>G574+G575+G576</f>
        <v>43172.100000000006</v>
      </c>
      <c r="H573" s="31">
        <f>H574+H575+H576</f>
        <v>44066.9</v>
      </c>
    </row>
    <row r="574" spans="1:8" s="52" customFormat="1" ht="63" x14ac:dyDescent="0.25">
      <c r="A574" s="3" t="s">
        <v>47</v>
      </c>
      <c r="B574" s="57" t="s">
        <v>717</v>
      </c>
      <c r="C574" s="28" t="s">
        <v>85</v>
      </c>
      <c r="D574" s="28" t="s">
        <v>109</v>
      </c>
      <c r="E574" s="28" t="s">
        <v>30</v>
      </c>
      <c r="F574" s="31">
        <f>SUM(Ведомственная!G905)</f>
        <v>18939.099999999999</v>
      </c>
      <c r="G574" s="31">
        <f>SUM(Ведомственная!H905)</f>
        <v>18808.599999999999</v>
      </c>
      <c r="H574" s="31">
        <f>SUM(Ведомственная!I905)</f>
        <v>18808.599999999999</v>
      </c>
    </row>
    <row r="575" spans="1:8" s="52" customFormat="1" ht="31.5" x14ac:dyDescent="0.25">
      <c r="A575" s="27" t="s">
        <v>48</v>
      </c>
      <c r="B575" s="57" t="s">
        <v>717</v>
      </c>
      <c r="C575" s="28" t="s">
        <v>87</v>
      </c>
      <c r="D575" s="28" t="s">
        <v>109</v>
      </c>
      <c r="E575" s="28" t="s">
        <v>30</v>
      </c>
      <c r="F575" s="31">
        <f>SUM(Ведомственная!G906)</f>
        <v>25437.3</v>
      </c>
      <c r="G575" s="31">
        <f>SUM(Ведомственная!H906)</f>
        <v>23339.200000000001</v>
      </c>
      <c r="H575" s="31">
        <f>SUM(Ведомственная!I906)</f>
        <v>24234</v>
      </c>
    </row>
    <row r="576" spans="1:8" s="52" customFormat="1" x14ac:dyDescent="0.25">
      <c r="A576" s="27" t="s">
        <v>21</v>
      </c>
      <c r="B576" s="57" t="s">
        <v>717</v>
      </c>
      <c r="C576" s="28" t="s">
        <v>92</v>
      </c>
      <c r="D576" s="28" t="s">
        <v>109</v>
      </c>
      <c r="E576" s="28" t="s">
        <v>30</v>
      </c>
      <c r="F576" s="31">
        <f>SUM(Ведомственная!G907)</f>
        <v>1024.3</v>
      </c>
      <c r="G576" s="31">
        <f>SUM(Ведомственная!H907)</f>
        <v>1024.3</v>
      </c>
      <c r="H576" s="31">
        <f>SUM(Ведомственная!I907)</f>
        <v>1024.3</v>
      </c>
    </row>
    <row r="577" spans="1:8" s="52" customFormat="1" x14ac:dyDescent="0.25">
      <c r="A577" s="27" t="s">
        <v>330</v>
      </c>
      <c r="B577" s="57" t="s">
        <v>743</v>
      </c>
      <c r="C577" s="57"/>
      <c r="D577" s="28"/>
      <c r="E577" s="28"/>
      <c r="F577" s="31">
        <f>F578+F579+F580</f>
        <v>128610.5</v>
      </c>
      <c r="G577" s="31">
        <f>G578+G579+G580</f>
        <v>122945.2</v>
      </c>
      <c r="H577" s="31">
        <f>H578+H579+H580</f>
        <v>125934.2</v>
      </c>
    </row>
    <row r="578" spans="1:8" s="52" customFormat="1" ht="63" x14ac:dyDescent="0.25">
      <c r="A578" s="3" t="s">
        <v>47</v>
      </c>
      <c r="B578" s="57" t="s">
        <v>743</v>
      </c>
      <c r="C578" s="28" t="s">
        <v>85</v>
      </c>
      <c r="D578" s="28" t="s">
        <v>109</v>
      </c>
      <c r="E578" s="28" t="s">
        <v>40</v>
      </c>
      <c r="F578" s="31">
        <f>SUM(Ведомственная!G999)</f>
        <v>64792.7</v>
      </c>
      <c r="G578" s="31">
        <f>SUM(Ведомственная!H999)</f>
        <v>65394.8</v>
      </c>
      <c r="H578" s="31">
        <f>SUM(Ведомственная!I999)</f>
        <v>65394.8</v>
      </c>
    </row>
    <row r="579" spans="1:8" s="52" customFormat="1" ht="31.5" x14ac:dyDescent="0.25">
      <c r="A579" s="27" t="s">
        <v>48</v>
      </c>
      <c r="B579" s="57" t="s">
        <v>743</v>
      </c>
      <c r="C579" s="28" t="s">
        <v>87</v>
      </c>
      <c r="D579" s="28" t="s">
        <v>109</v>
      </c>
      <c r="E579" s="28" t="s">
        <v>40</v>
      </c>
      <c r="F579" s="31">
        <f>SUM(Ведомственная!G1000)</f>
        <v>52991</v>
      </c>
      <c r="G579" s="31">
        <f>SUM(Ведомственная!H1000)</f>
        <v>46723.6</v>
      </c>
      <c r="H579" s="31">
        <f>SUM(Ведомственная!I1000)</f>
        <v>49712.6</v>
      </c>
    </row>
    <row r="580" spans="1:8" s="52" customFormat="1" x14ac:dyDescent="0.25">
      <c r="A580" s="27" t="s">
        <v>21</v>
      </c>
      <c r="B580" s="57" t="s">
        <v>743</v>
      </c>
      <c r="C580" s="28" t="s">
        <v>92</v>
      </c>
      <c r="D580" s="28" t="s">
        <v>109</v>
      </c>
      <c r="E580" s="28" t="s">
        <v>40</v>
      </c>
      <c r="F580" s="31">
        <f>SUM(Ведомственная!G1001)</f>
        <v>10826.8</v>
      </c>
      <c r="G580" s="31">
        <f>SUM(Ведомственная!H1001)</f>
        <v>10826.8</v>
      </c>
      <c r="H580" s="31">
        <f>SUM(Ведомственная!I1001)</f>
        <v>10826.8</v>
      </c>
    </row>
    <row r="581" spans="1:8" s="52" customFormat="1" ht="31.5" x14ac:dyDescent="0.25">
      <c r="A581" s="27" t="s">
        <v>600</v>
      </c>
      <c r="B581" s="47" t="s">
        <v>744</v>
      </c>
      <c r="C581" s="47"/>
      <c r="D581" s="28"/>
      <c r="E581" s="28"/>
      <c r="F581" s="31">
        <f>F582+F583+F584</f>
        <v>12649.6</v>
      </c>
      <c r="G581" s="31">
        <f>G582+G583+G584</f>
        <v>12071.9</v>
      </c>
      <c r="H581" s="31">
        <f>H582+H583+H584</f>
        <v>12537.5</v>
      </c>
    </row>
    <row r="582" spans="1:8" s="52" customFormat="1" ht="63" x14ac:dyDescent="0.25">
      <c r="A582" s="3" t="s">
        <v>47</v>
      </c>
      <c r="B582" s="47" t="s">
        <v>744</v>
      </c>
      <c r="C582" s="47">
        <v>100</v>
      </c>
      <c r="D582" s="28" t="s">
        <v>109</v>
      </c>
      <c r="E582" s="28" t="s">
        <v>40</v>
      </c>
      <c r="F582" s="31">
        <f>SUM(Ведомственная!G1003)</f>
        <v>6414.5</v>
      </c>
      <c r="G582" s="31">
        <f>SUM(Ведомственная!H1003)</f>
        <v>6414.5</v>
      </c>
      <c r="H582" s="31">
        <f>SUM(Ведомственная!I1003)</f>
        <v>6414.5</v>
      </c>
    </row>
    <row r="583" spans="1:8" s="52" customFormat="1" ht="31.5" x14ac:dyDescent="0.25">
      <c r="A583" s="27" t="s">
        <v>48</v>
      </c>
      <c r="B583" s="47" t="s">
        <v>744</v>
      </c>
      <c r="C583" s="47">
        <v>200</v>
      </c>
      <c r="D583" s="28" t="s">
        <v>109</v>
      </c>
      <c r="E583" s="28" t="s">
        <v>40</v>
      </c>
      <c r="F583" s="31">
        <f>SUM(Ведомственная!G1004)</f>
        <v>5067.2</v>
      </c>
      <c r="G583" s="31">
        <f>SUM(Ведомственная!H1004)</f>
        <v>4489.5</v>
      </c>
      <c r="H583" s="31">
        <f>SUM(Ведомственная!I1004)</f>
        <v>4955.1000000000004</v>
      </c>
    </row>
    <row r="584" spans="1:8" s="52" customFormat="1" x14ac:dyDescent="0.25">
      <c r="A584" s="27" t="s">
        <v>21</v>
      </c>
      <c r="B584" s="47" t="s">
        <v>744</v>
      </c>
      <c r="C584" s="47">
        <v>800</v>
      </c>
      <c r="D584" s="28" t="s">
        <v>109</v>
      </c>
      <c r="E584" s="28" t="s">
        <v>40</v>
      </c>
      <c r="F584" s="31">
        <f>SUM(Ведомственная!G1005)</f>
        <v>1167.9000000000001</v>
      </c>
      <c r="G584" s="31">
        <f>SUM(Ведомственная!H1005)</f>
        <v>1167.9000000000001</v>
      </c>
      <c r="H584" s="31">
        <f>SUM(Ведомственная!I1005)</f>
        <v>1167.9000000000001</v>
      </c>
    </row>
    <row r="585" spans="1:8" s="52" customFormat="1" ht="31.5" x14ac:dyDescent="0.25">
      <c r="A585" s="86" t="s">
        <v>579</v>
      </c>
      <c r="B585" s="87" t="s">
        <v>758</v>
      </c>
      <c r="C585" s="81"/>
      <c r="D585" s="83"/>
      <c r="E585" s="28"/>
      <c r="F585" s="83">
        <f>F586+F587</f>
        <v>1304.9000000000001</v>
      </c>
      <c r="G585" s="83">
        <f>G586+G587</f>
        <v>1276.7</v>
      </c>
      <c r="H585" s="83">
        <f>H586+H587</f>
        <v>1293.9000000000001</v>
      </c>
    </row>
    <row r="586" spans="1:8" s="52" customFormat="1" ht="63" x14ac:dyDescent="0.25">
      <c r="A586" s="86" t="s">
        <v>47</v>
      </c>
      <c r="B586" s="87" t="s">
        <v>758</v>
      </c>
      <c r="C586" s="81" t="s">
        <v>85</v>
      </c>
      <c r="D586" s="28" t="s">
        <v>109</v>
      </c>
      <c r="E586" s="28" t="s">
        <v>168</v>
      </c>
      <c r="F586" s="83">
        <f>SUM(Ведомственная!G1110)</f>
        <v>1175.7</v>
      </c>
      <c r="G586" s="83">
        <f>SUM(Ведомственная!H1110)</f>
        <v>1175.7</v>
      </c>
      <c r="H586" s="83">
        <f>SUM(Ведомственная!I1110)</f>
        <v>1175.7</v>
      </c>
    </row>
    <row r="587" spans="1:8" s="52" customFormat="1" ht="31.5" x14ac:dyDescent="0.25">
      <c r="A587" s="59" t="s">
        <v>48</v>
      </c>
      <c r="B587" s="87" t="s">
        <v>758</v>
      </c>
      <c r="C587" s="81" t="s">
        <v>87</v>
      </c>
      <c r="D587" s="28" t="s">
        <v>109</v>
      </c>
      <c r="E587" s="28" t="s">
        <v>168</v>
      </c>
      <c r="F587" s="83">
        <f>SUM(Ведомственная!G1111)</f>
        <v>129.19999999999999</v>
      </c>
      <c r="G587" s="83">
        <f>SUM(Ведомственная!H1111)</f>
        <v>101</v>
      </c>
      <c r="H587" s="83">
        <f>SUM(Ведомственная!I1111)</f>
        <v>118.20000000000005</v>
      </c>
    </row>
    <row r="588" spans="1:8" s="52" customFormat="1" x14ac:dyDescent="0.25">
      <c r="A588" s="84" t="s">
        <v>844</v>
      </c>
      <c r="B588" s="30" t="s">
        <v>745</v>
      </c>
      <c r="C588" s="28"/>
      <c r="D588" s="28"/>
      <c r="E588" s="28"/>
      <c r="F588" s="31">
        <f>F591+F589</f>
        <v>1381.9</v>
      </c>
      <c r="G588" s="31">
        <f t="shared" ref="G588:H588" si="111">G591+G589</f>
        <v>2960.6000000000004</v>
      </c>
      <c r="H588" s="31">
        <f t="shared" si="111"/>
        <v>1381.9</v>
      </c>
    </row>
    <row r="589" spans="1:8" s="52" customFormat="1" ht="63" x14ac:dyDescent="0.25">
      <c r="A589" s="27" t="s">
        <v>993</v>
      </c>
      <c r="B589" s="30" t="s">
        <v>823</v>
      </c>
      <c r="C589" s="28"/>
      <c r="D589" s="28"/>
      <c r="E589" s="28"/>
      <c r="F589" s="31">
        <f>SUM(F590)</f>
        <v>0</v>
      </c>
      <c r="G589" s="31">
        <f t="shared" ref="G589:H589" si="112">SUM(G590)</f>
        <v>1578.7</v>
      </c>
      <c r="H589" s="31">
        <f t="shared" si="112"/>
        <v>0</v>
      </c>
    </row>
    <row r="590" spans="1:8" s="52" customFormat="1" ht="31.5" x14ac:dyDescent="0.25">
      <c r="A590" s="27" t="s">
        <v>48</v>
      </c>
      <c r="B590" s="30" t="s">
        <v>823</v>
      </c>
      <c r="C590" s="28" t="s">
        <v>87</v>
      </c>
      <c r="D590" s="28" t="s">
        <v>109</v>
      </c>
      <c r="E590" s="28" t="s">
        <v>40</v>
      </c>
      <c r="F590" s="31">
        <f>SUM(Ведомственная!G1008)</f>
        <v>0</v>
      </c>
      <c r="G590" s="31">
        <f>SUM(Ведомственная!H1008)</f>
        <v>1578.7</v>
      </c>
      <c r="H590" s="31">
        <f>SUM(Ведомственная!I1008)</f>
        <v>0</v>
      </c>
    </row>
    <row r="591" spans="1:8" s="52" customFormat="1" ht="47.25" x14ac:dyDescent="0.25">
      <c r="A591" s="27" t="s">
        <v>489</v>
      </c>
      <c r="B591" s="30" t="s">
        <v>746</v>
      </c>
      <c r="C591" s="28"/>
      <c r="D591" s="28"/>
      <c r="E591" s="28"/>
      <c r="F591" s="31">
        <f t="shared" ref="F591:H591" si="113">F592</f>
        <v>1381.9</v>
      </c>
      <c r="G591" s="31">
        <f t="shared" si="113"/>
        <v>1381.9</v>
      </c>
      <c r="H591" s="31">
        <f t="shared" si="113"/>
        <v>1381.9</v>
      </c>
    </row>
    <row r="592" spans="1:8" s="52" customFormat="1" ht="31.5" x14ac:dyDescent="0.25">
      <c r="A592" s="27" t="s">
        <v>223</v>
      </c>
      <c r="B592" s="30" t="s">
        <v>746</v>
      </c>
      <c r="C592" s="28" t="s">
        <v>118</v>
      </c>
      <c r="D592" s="28" t="s">
        <v>109</v>
      </c>
      <c r="E592" s="28" t="s">
        <v>40</v>
      </c>
      <c r="F592" s="31">
        <f>SUM(Ведомственная!G1010)</f>
        <v>1381.9</v>
      </c>
      <c r="G592" s="31">
        <f>SUM(Ведомственная!H1010)</f>
        <v>1381.9</v>
      </c>
      <c r="H592" s="31">
        <f>SUM(Ведомственная!I1010)</f>
        <v>1381.9</v>
      </c>
    </row>
    <row r="593" spans="1:8" s="52" customFormat="1" x14ac:dyDescent="0.25">
      <c r="A593" s="27" t="s">
        <v>845</v>
      </c>
      <c r="B593" s="47" t="s">
        <v>754</v>
      </c>
      <c r="C593" s="47"/>
      <c r="D593" s="28"/>
      <c r="E593" s="28"/>
      <c r="F593" s="31">
        <f>SUM(F594)</f>
        <v>0</v>
      </c>
      <c r="G593" s="31">
        <f t="shared" ref="G593:H593" si="114">SUM(G594)</f>
        <v>0</v>
      </c>
      <c r="H593" s="31">
        <f t="shared" si="114"/>
        <v>0</v>
      </c>
    </row>
    <row r="594" spans="1:8" s="52" customFormat="1" ht="47.25" x14ac:dyDescent="0.25">
      <c r="A594" s="27" t="s">
        <v>835</v>
      </c>
      <c r="B594" s="30" t="s">
        <v>755</v>
      </c>
      <c r="C594" s="28"/>
      <c r="D594" s="28"/>
      <c r="E594" s="28"/>
      <c r="F594" s="31">
        <f>SUM(F595)</f>
        <v>0</v>
      </c>
      <c r="G594" s="31">
        <f t="shared" ref="G594:H594" si="115">SUM(G595)</f>
        <v>0</v>
      </c>
      <c r="H594" s="31">
        <f t="shared" si="115"/>
        <v>0</v>
      </c>
    </row>
    <row r="595" spans="1:8" s="52" customFormat="1" ht="31.5" x14ac:dyDescent="0.25">
      <c r="A595" s="27" t="s">
        <v>68</v>
      </c>
      <c r="B595" s="30" t="s">
        <v>755</v>
      </c>
      <c r="C595" s="28" t="s">
        <v>118</v>
      </c>
      <c r="D595" s="28" t="s">
        <v>109</v>
      </c>
      <c r="E595" s="28" t="s">
        <v>50</v>
      </c>
      <c r="F595" s="31">
        <f>SUM(Ведомственная!G1045)</f>
        <v>0</v>
      </c>
      <c r="G595" s="31">
        <f>SUM(Ведомственная!H1045)</f>
        <v>0</v>
      </c>
      <c r="H595" s="31">
        <f>SUM(Ведомственная!I1045)</f>
        <v>0</v>
      </c>
    </row>
    <row r="596" spans="1:8" s="52" customFormat="1" x14ac:dyDescent="0.25">
      <c r="A596" s="27" t="s">
        <v>846</v>
      </c>
      <c r="B596" s="30" t="s">
        <v>824</v>
      </c>
      <c r="C596" s="28"/>
      <c r="D596" s="28"/>
      <c r="E596" s="28"/>
      <c r="F596" s="31">
        <f>SUM(F597)</f>
        <v>59593.2</v>
      </c>
      <c r="G596" s="31">
        <f t="shared" ref="G596:H596" si="116">SUM(G597)</f>
        <v>12338.7</v>
      </c>
      <c r="H596" s="31">
        <f t="shared" si="116"/>
        <v>0</v>
      </c>
    </row>
    <row r="597" spans="1:8" s="52" customFormat="1" ht="78.75" x14ac:dyDescent="0.25">
      <c r="A597" s="27" t="s">
        <v>991</v>
      </c>
      <c r="B597" s="30" t="s">
        <v>992</v>
      </c>
      <c r="C597" s="28"/>
      <c r="D597" s="28"/>
      <c r="E597" s="28"/>
      <c r="F597" s="31">
        <f>SUM(F598:F599)</f>
        <v>59593.2</v>
      </c>
      <c r="G597" s="31">
        <f t="shared" ref="G597:H597" si="117">SUM(G598:G599)</f>
        <v>12338.7</v>
      </c>
      <c r="H597" s="31">
        <f t="shared" si="117"/>
        <v>0</v>
      </c>
    </row>
    <row r="598" spans="1:8" s="52" customFormat="1" ht="31.5" x14ac:dyDescent="0.25">
      <c r="A598" s="27" t="s">
        <v>48</v>
      </c>
      <c r="B598" s="30" t="s">
        <v>992</v>
      </c>
      <c r="C598" s="28" t="s">
        <v>87</v>
      </c>
      <c r="D598" s="28" t="s">
        <v>109</v>
      </c>
      <c r="E598" s="28" t="s">
        <v>40</v>
      </c>
      <c r="F598" s="31">
        <f>SUM(Ведомственная!G1013)</f>
        <v>34053.300000000003</v>
      </c>
      <c r="G598" s="31">
        <f>SUM(Ведомственная!H1013)</f>
        <v>6169.4</v>
      </c>
      <c r="H598" s="31">
        <f>SUM(Ведомственная!I1013)</f>
        <v>0</v>
      </c>
    </row>
    <row r="599" spans="1:8" s="52" customFormat="1" ht="31.5" x14ac:dyDescent="0.25">
      <c r="A599" s="27" t="s">
        <v>68</v>
      </c>
      <c r="B599" s="30" t="s">
        <v>992</v>
      </c>
      <c r="C599" s="28" t="s">
        <v>118</v>
      </c>
      <c r="D599" s="28" t="s">
        <v>109</v>
      </c>
      <c r="E599" s="28" t="s">
        <v>40</v>
      </c>
      <c r="F599" s="31">
        <f>SUM(Ведомственная!G1014)</f>
        <v>25539.899999999998</v>
      </c>
      <c r="G599" s="31">
        <f>SUM(Ведомственная!H1014)</f>
        <v>6169.3</v>
      </c>
      <c r="H599" s="31">
        <f>SUM(Ведомственная!I1014)</f>
        <v>0</v>
      </c>
    </row>
    <row r="600" spans="1:8" s="52" customFormat="1" ht="31.5" x14ac:dyDescent="0.25">
      <c r="A600" s="27" t="s">
        <v>515</v>
      </c>
      <c r="B600" s="28" t="s">
        <v>339</v>
      </c>
      <c r="C600" s="28"/>
      <c r="D600" s="31"/>
      <c r="E600" s="28"/>
      <c r="F600" s="31">
        <f>F601+F611+F614</f>
        <v>4246</v>
      </c>
      <c r="G600" s="31">
        <f>G601+G611+G614</f>
        <v>4246</v>
      </c>
      <c r="H600" s="31">
        <f>H601+H611+H614</f>
        <v>4246</v>
      </c>
    </row>
    <row r="601" spans="1:8" s="52" customFormat="1" x14ac:dyDescent="0.25">
      <c r="A601" s="27" t="s">
        <v>31</v>
      </c>
      <c r="B601" s="28" t="s">
        <v>340</v>
      </c>
      <c r="C601" s="28"/>
      <c r="D601" s="31"/>
      <c r="E601" s="28"/>
      <c r="F601" s="31">
        <f>F607+F602</f>
        <v>3932</v>
      </c>
      <c r="G601" s="31">
        <f>G607+G602</f>
        <v>3932</v>
      </c>
      <c r="H601" s="31">
        <f>H607+H602</f>
        <v>3932</v>
      </c>
    </row>
    <row r="602" spans="1:8" s="52" customFormat="1" x14ac:dyDescent="0.25">
      <c r="A602" s="27" t="s">
        <v>487</v>
      </c>
      <c r="B602" s="30" t="s">
        <v>488</v>
      </c>
      <c r="C602" s="28"/>
      <c r="D602" s="31"/>
      <c r="E602" s="28"/>
      <c r="F602" s="31">
        <f>SUM(F603:F606)</f>
        <v>532</v>
      </c>
      <c r="G602" s="31">
        <f>SUM(G603:G606)</f>
        <v>532</v>
      </c>
      <c r="H602" s="31">
        <f>SUM(H603:H606)</f>
        <v>532</v>
      </c>
    </row>
    <row r="603" spans="1:8" s="52" customFormat="1" ht="63" x14ac:dyDescent="0.25">
      <c r="A603" s="3" t="s">
        <v>47</v>
      </c>
      <c r="B603" s="30" t="s">
        <v>488</v>
      </c>
      <c r="C603" s="28" t="s">
        <v>85</v>
      </c>
      <c r="D603" s="28" t="s">
        <v>109</v>
      </c>
      <c r="E603" s="28" t="s">
        <v>109</v>
      </c>
      <c r="F603" s="31">
        <f>SUM(Ведомственная!G1081)</f>
        <v>0</v>
      </c>
      <c r="G603" s="31">
        <f>SUM(Ведомственная!H1081)</f>
        <v>0</v>
      </c>
      <c r="H603" s="31">
        <f>SUM(Ведомственная!I1081)</f>
        <v>0</v>
      </c>
    </row>
    <row r="604" spans="1:8" s="52" customFormat="1" ht="31.5" x14ac:dyDescent="0.25">
      <c r="A604" s="27" t="s">
        <v>48</v>
      </c>
      <c r="B604" s="30" t="s">
        <v>488</v>
      </c>
      <c r="C604" s="28" t="s">
        <v>87</v>
      </c>
      <c r="D604" s="28" t="s">
        <v>109</v>
      </c>
      <c r="E604" s="28" t="s">
        <v>109</v>
      </c>
      <c r="F604" s="31">
        <f>SUM(Ведомственная!G1082)</f>
        <v>502</v>
      </c>
      <c r="G604" s="31">
        <f>SUM(Ведомственная!H1082)</f>
        <v>532</v>
      </c>
      <c r="H604" s="31">
        <f>SUM(Ведомственная!I1082)</f>
        <v>532</v>
      </c>
    </row>
    <row r="605" spans="1:8" s="52" customFormat="1" x14ac:dyDescent="0.25">
      <c r="A605" s="27" t="s">
        <v>38</v>
      </c>
      <c r="B605" s="30" t="s">
        <v>488</v>
      </c>
      <c r="C605" s="28" t="s">
        <v>95</v>
      </c>
      <c r="D605" s="28" t="s">
        <v>109</v>
      </c>
      <c r="E605" s="28" t="s">
        <v>109</v>
      </c>
      <c r="F605" s="31">
        <f>SUM(Ведомственная!G1083)</f>
        <v>30</v>
      </c>
      <c r="G605" s="31">
        <f>SUM(Ведомственная!H1083)</f>
        <v>0</v>
      </c>
      <c r="H605" s="31">
        <f>SUM(Ведомственная!I1083)</f>
        <v>0</v>
      </c>
    </row>
    <row r="606" spans="1:8" s="52" customFormat="1" ht="31.5" x14ac:dyDescent="0.25">
      <c r="A606" s="27" t="s">
        <v>223</v>
      </c>
      <c r="B606" s="30" t="s">
        <v>488</v>
      </c>
      <c r="C606" s="28" t="s">
        <v>118</v>
      </c>
      <c r="D606" s="28" t="s">
        <v>109</v>
      </c>
      <c r="E606" s="28" t="s">
        <v>109</v>
      </c>
      <c r="F606" s="31">
        <f>SUM(Ведомственная!G1084)</f>
        <v>0</v>
      </c>
      <c r="G606" s="31">
        <f>SUM(Ведомственная!H1084)</f>
        <v>0</v>
      </c>
      <c r="H606" s="31">
        <f>SUM(Ведомственная!I1084)</f>
        <v>0</v>
      </c>
    </row>
    <row r="607" spans="1:8" s="52" customFormat="1" ht="31.5" x14ac:dyDescent="0.25">
      <c r="A607" s="27" t="s">
        <v>341</v>
      </c>
      <c r="B607" s="28" t="s">
        <v>342</v>
      </c>
      <c r="C607" s="28"/>
      <c r="D607" s="31"/>
      <c r="E607" s="28"/>
      <c r="F607" s="31">
        <f>SUM(F608:F610)</f>
        <v>3400</v>
      </c>
      <c r="G607" s="31">
        <f>SUM(G608:G610)</f>
        <v>3400</v>
      </c>
      <c r="H607" s="31">
        <f>SUM(H608:H610)</f>
        <v>3400</v>
      </c>
    </row>
    <row r="608" spans="1:8" s="52" customFormat="1" ht="63" x14ac:dyDescent="0.25">
      <c r="A608" s="3" t="s">
        <v>47</v>
      </c>
      <c r="B608" s="28" t="s">
        <v>342</v>
      </c>
      <c r="C608" s="28" t="s">
        <v>85</v>
      </c>
      <c r="D608" s="28" t="s">
        <v>109</v>
      </c>
      <c r="E608" s="28" t="s">
        <v>109</v>
      </c>
      <c r="F608" s="31">
        <f>SUM(Ведомственная!G537)+Ведомственная!G1086</f>
        <v>3000</v>
      </c>
      <c r="G608" s="31">
        <f>SUM(Ведомственная!H537)+Ведомственная!H1086</f>
        <v>3000</v>
      </c>
      <c r="H608" s="31">
        <f>SUM(Ведомственная!I537)+Ведомственная!I1086</f>
        <v>3000</v>
      </c>
    </row>
    <row r="609" spans="1:8" s="52" customFormat="1" ht="31.5" x14ac:dyDescent="0.25">
      <c r="A609" s="27" t="s">
        <v>48</v>
      </c>
      <c r="B609" s="28" t="s">
        <v>342</v>
      </c>
      <c r="C609" s="28" t="s">
        <v>87</v>
      </c>
      <c r="D609" s="28" t="s">
        <v>109</v>
      </c>
      <c r="E609" s="28" t="s">
        <v>109</v>
      </c>
      <c r="F609" s="31">
        <f>SUM(Ведомственная!G1087)+Ведомственная!G538</f>
        <v>400</v>
      </c>
      <c r="G609" s="31">
        <f>SUM(Ведомственная!H1087)+Ведомственная!H538</f>
        <v>400</v>
      </c>
      <c r="H609" s="31">
        <f>SUM(Ведомственная!I1087)+Ведомственная!I538</f>
        <v>400</v>
      </c>
    </row>
    <row r="610" spans="1:8" s="52" customFormat="1" ht="31.5" x14ac:dyDescent="0.25">
      <c r="A610" s="27" t="s">
        <v>223</v>
      </c>
      <c r="B610" s="28" t="s">
        <v>342</v>
      </c>
      <c r="C610" s="28" t="s">
        <v>118</v>
      </c>
      <c r="D610" s="28" t="s">
        <v>109</v>
      </c>
      <c r="E610" s="28" t="s">
        <v>109</v>
      </c>
      <c r="F610" s="31">
        <f>SUM(Ведомственная!G744)+Ведомственная!G1210+Ведомственная!G1088</f>
        <v>0</v>
      </c>
      <c r="G610" s="31">
        <f>SUM(Ведомственная!H744)+Ведомственная!H1210+Ведомственная!H1088</f>
        <v>0</v>
      </c>
      <c r="H610" s="31">
        <f>SUM(Ведомственная!I744)+Ведомственная!I1210+Ведомственная!I1088</f>
        <v>0</v>
      </c>
    </row>
    <row r="611" spans="1:8" s="52" customFormat="1" ht="31.5" x14ac:dyDescent="0.25">
      <c r="A611" s="27" t="s">
        <v>41</v>
      </c>
      <c r="B611" s="57" t="s">
        <v>343</v>
      </c>
      <c r="C611" s="28"/>
      <c r="D611" s="31"/>
      <c r="E611" s="28"/>
      <c r="F611" s="31">
        <f>SUM(F612)</f>
        <v>0</v>
      </c>
      <c r="G611" s="31">
        <f>SUM(G612)</f>
        <v>0</v>
      </c>
      <c r="H611" s="31">
        <f>SUM(H612)</f>
        <v>0</v>
      </c>
    </row>
    <row r="612" spans="1:8" s="52" customFormat="1" ht="31.5" x14ac:dyDescent="0.25">
      <c r="A612" s="27" t="s">
        <v>344</v>
      </c>
      <c r="B612" s="57" t="s">
        <v>345</v>
      </c>
      <c r="C612" s="28"/>
      <c r="D612" s="31"/>
      <c r="E612" s="28"/>
      <c r="F612" s="31">
        <f>F613</f>
        <v>0</v>
      </c>
      <c r="G612" s="31">
        <f>G613</f>
        <v>0</v>
      </c>
      <c r="H612" s="31">
        <f>H613</f>
        <v>0</v>
      </c>
    </row>
    <row r="613" spans="1:8" s="52" customFormat="1" ht="63" x14ac:dyDescent="0.25">
      <c r="A613" s="3" t="s">
        <v>47</v>
      </c>
      <c r="B613" s="57" t="s">
        <v>345</v>
      </c>
      <c r="C613" s="28" t="s">
        <v>85</v>
      </c>
      <c r="D613" s="28" t="s">
        <v>109</v>
      </c>
      <c r="E613" s="28" t="s">
        <v>109</v>
      </c>
      <c r="F613" s="31">
        <f>SUM(Ведомственная!G1091)</f>
        <v>0</v>
      </c>
      <c r="G613" s="31">
        <f>SUM(Ведомственная!H1091)</f>
        <v>0</v>
      </c>
      <c r="H613" s="31">
        <f>SUM(Ведомственная!I1091)</f>
        <v>0</v>
      </c>
    </row>
    <row r="614" spans="1:8" s="52" customFormat="1" x14ac:dyDescent="0.25">
      <c r="A614" s="27" t="s">
        <v>853</v>
      </c>
      <c r="B614" s="28" t="s">
        <v>851</v>
      </c>
      <c r="C614" s="28"/>
      <c r="D614" s="31"/>
      <c r="E614" s="28"/>
      <c r="F614" s="31">
        <f>F615</f>
        <v>314</v>
      </c>
      <c r="G614" s="31">
        <f>G615</f>
        <v>314</v>
      </c>
      <c r="H614" s="31">
        <f>H615</f>
        <v>314</v>
      </c>
    </row>
    <row r="615" spans="1:8" s="52" customFormat="1" x14ac:dyDescent="0.25">
      <c r="A615" s="27" t="s">
        <v>487</v>
      </c>
      <c r="B615" s="28" t="s">
        <v>852</v>
      </c>
      <c r="C615" s="28"/>
      <c r="D615" s="31"/>
      <c r="E615" s="28"/>
      <c r="F615" s="31">
        <f>SUM(F616:F618)</f>
        <v>314</v>
      </c>
      <c r="G615" s="31">
        <f>SUM(G616:G618)</f>
        <v>314</v>
      </c>
      <c r="H615" s="31">
        <f>SUM(H616:H618)</f>
        <v>314</v>
      </c>
    </row>
    <row r="616" spans="1:8" s="52" customFormat="1" ht="63" x14ac:dyDescent="0.25">
      <c r="A616" s="3" t="s">
        <v>47</v>
      </c>
      <c r="B616" s="28" t="s">
        <v>852</v>
      </c>
      <c r="C616" s="28" t="s">
        <v>85</v>
      </c>
      <c r="D616" s="28" t="s">
        <v>109</v>
      </c>
      <c r="E616" s="28" t="s">
        <v>109</v>
      </c>
      <c r="F616" s="31">
        <f>SUM(Ведомственная!G1094)</f>
        <v>0</v>
      </c>
      <c r="G616" s="31">
        <f>SUM(Ведомственная!H1094)</f>
        <v>0</v>
      </c>
      <c r="H616" s="31">
        <f>SUM(Ведомственная!I1094)</f>
        <v>0</v>
      </c>
    </row>
    <row r="617" spans="1:8" s="52" customFormat="1" ht="31.5" x14ac:dyDescent="0.25">
      <c r="A617" s="27" t="s">
        <v>48</v>
      </c>
      <c r="B617" s="28" t="s">
        <v>1003</v>
      </c>
      <c r="C617" s="28" t="s">
        <v>87</v>
      </c>
      <c r="D617" s="28" t="s">
        <v>109</v>
      </c>
      <c r="E617" s="28" t="s">
        <v>109</v>
      </c>
      <c r="F617" s="31">
        <f>SUM(Ведомственная!G1095)</f>
        <v>264</v>
      </c>
      <c r="G617" s="31">
        <f>SUM(Ведомственная!H1095)</f>
        <v>314</v>
      </c>
      <c r="H617" s="31">
        <f>SUM(Ведомственная!I1095)</f>
        <v>314</v>
      </c>
    </row>
    <row r="618" spans="1:8" s="52" customFormat="1" x14ac:dyDescent="0.25">
      <c r="A618" s="27" t="s">
        <v>38</v>
      </c>
      <c r="B618" s="28" t="s">
        <v>1003</v>
      </c>
      <c r="C618" s="28" t="s">
        <v>95</v>
      </c>
      <c r="D618" s="28" t="s">
        <v>109</v>
      </c>
      <c r="E618" s="28" t="s">
        <v>109</v>
      </c>
      <c r="F618" s="31">
        <f>SUM(Ведомственная!G1096)</f>
        <v>50</v>
      </c>
      <c r="G618" s="31">
        <f>SUM(Ведомственная!H1096)</f>
        <v>0</v>
      </c>
      <c r="H618" s="31">
        <f>SUM(Ведомственная!I1096)</f>
        <v>0</v>
      </c>
    </row>
    <row r="619" spans="1:8" s="52" customFormat="1" ht="47.25" x14ac:dyDescent="0.25">
      <c r="A619" s="27" t="s">
        <v>645</v>
      </c>
      <c r="B619" s="57" t="s">
        <v>328</v>
      </c>
      <c r="C619" s="28"/>
      <c r="D619" s="28"/>
      <c r="E619" s="28"/>
      <c r="F619" s="31">
        <f>F620+F631</f>
        <v>24851.9</v>
      </c>
      <c r="G619" s="31">
        <f t="shared" ref="G619:H619" si="118">G620+G631</f>
        <v>6981.4</v>
      </c>
      <c r="H619" s="31">
        <f t="shared" si="118"/>
        <v>21762.3</v>
      </c>
    </row>
    <row r="620" spans="1:8" s="52" customFormat="1" x14ac:dyDescent="0.25">
      <c r="A620" s="27" t="s">
        <v>31</v>
      </c>
      <c r="B620" s="57" t="s">
        <v>329</v>
      </c>
      <c r="C620" s="28"/>
      <c r="D620" s="28"/>
      <c r="E620" s="28"/>
      <c r="F620" s="31">
        <f>SUM(F621+F622+F623+F624+F625+F626+F627+F629)</f>
        <v>24851.9</v>
      </c>
      <c r="G620" s="31">
        <f t="shared" ref="G620:H620" si="119">SUM(G621+G622+G623+G624+G625+G626+G627+G629)</f>
        <v>2820.5</v>
      </c>
      <c r="H620" s="31">
        <f t="shared" si="119"/>
        <v>15501.4</v>
      </c>
    </row>
    <row r="621" spans="1:8" s="52" customFormat="1" ht="31.5" x14ac:dyDescent="0.25">
      <c r="A621" s="27" t="s">
        <v>48</v>
      </c>
      <c r="B621" s="57" t="s">
        <v>329</v>
      </c>
      <c r="C621" s="28" t="s">
        <v>87</v>
      </c>
      <c r="D621" s="28" t="s">
        <v>109</v>
      </c>
      <c r="E621" s="28" t="s">
        <v>30</v>
      </c>
      <c r="F621" s="31">
        <f>SUM(Ведомственная!G925)</f>
        <v>1260.9000000000001</v>
      </c>
      <c r="G621" s="31">
        <f>SUM(Ведомственная!H925)</f>
        <v>0</v>
      </c>
      <c r="H621" s="31">
        <f>SUM(Ведомственная!I925)</f>
        <v>0</v>
      </c>
    </row>
    <row r="622" spans="1:8" s="52" customFormat="1" ht="31.5" x14ac:dyDescent="0.25">
      <c r="A622" s="27" t="s">
        <v>48</v>
      </c>
      <c r="B622" s="57" t="s">
        <v>329</v>
      </c>
      <c r="C622" s="28" t="s">
        <v>87</v>
      </c>
      <c r="D622" s="28" t="s">
        <v>109</v>
      </c>
      <c r="E622" s="28" t="s">
        <v>40</v>
      </c>
      <c r="F622" s="31">
        <f>SUM(Ведомственная!G1017)</f>
        <v>6907.8</v>
      </c>
      <c r="G622" s="31">
        <f>SUM(Ведомственная!H1017)</f>
        <v>0</v>
      </c>
      <c r="H622" s="31">
        <f>SUM(Ведомственная!I1017)</f>
        <v>8110.9</v>
      </c>
    </row>
    <row r="623" spans="1:8" s="52" customFormat="1" ht="31.5" x14ac:dyDescent="0.25">
      <c r="A623" s="27" t="s">
        <v>48</v>
      </c>
      <c r="B623" s="57" t="s">
        <v>329</v>
      </c>
      <c r="C623" s="28" t="s">
        <v>87</v>
      </c>
      <c r="D623" s="28" t="s">
        <v>109</v>
      </c>
      <c r="E623" s="28" t="s">
        <v>168</v>
      </c>
      <c r="F623" s="31">
        <f>SUM(Ведомственная!G1114)</f>
        <v>29.7</v>
      </c>
      <c r="G623" s="31">
        <f>SUM(Ведомственная!H1114)</f>
        <v>0</v>
      </c>
      <c r="H623" s="31">
        <f>SUM(Ведомственная!I1114)</f>
        <v>0</v>
      </c>
    </row>
    <row r="624" spans="1:8" s="52" customFormat="1" ht="31.5" x14ac:dyDescent="0.25">
      <c r="A624" s="27" t="s">
        <v>223</v>
      </c>
      <c r="B624" s="57" t="s">
        <v>329</v>
      </c>
      <c r="C624" s="28" t="s">
        <v>118</v>
      </c>
      <c r="D624" s="28" t="s">
        <v>109</v>
      </c>
      <c r="E624" s="28" t="s">
        <v>30</v>
      </c>
      <c r="F624" s="31">
        <f>SUM(Ведомственная!G926)</f>
        <v>4894.6000000000004</v>
      </c>
      <c r="G624" s="31">
        <f>SUM(Ведомственная!H926)</f>
        <v>0</v>
      </c>
      <c r="H624" s="31">
        <f>SUM(Ведомственная!I926)</f>
        <v>3520</v>
      </c>
    </row>
    <row r="625" spans="1:8" s="52" customFormat="1" ht="31.5" x14ac:dyDescent="0.25">
      <c r="A625" s="27" t="s">
        <v>223</v>
      </c>
      <c r="B625" s="57" t="s">
        <v>329</v>
      </c>
      <c r="C625" s="28" t="s">
        <v>118</v>
      </c>
      <c r="D625" s="28" t="s">
        <v>109</v>
      </c>
      <c r="E625" s="28" t="s">
        <v>40</v>
      </c>
      <c r="F625" s="31">
        <f>SUM(Ведомственная!G1018)</f>
        <v>11738.9</v>
      </c>
      <c r="G625" s="31">
        <f>SUM(Ведомственная!H1018)</f>
        <v>0</v>
      </c>
      <c r="H625" s="31">
        <f>SUM(Ведомственная!I1018)</f>
        <v>2800</v>
      </c>
    </row>
    <row r="626" spans="1:8" s="52" customFormat="1" ht="31.5" x14ac:dyDescent="0.25">
      <c r="A626" s="27" t="s">
        <v>223</v>
      </c>
      <c r="B626" s="57" t="s">
        <v>329</v>
      </c>
      <c r="C626" s="28" t="s">
        <v>118</v>
      </c>
      <c r="D626" s="28" t="s">
        <v>109</v>
      </c>
      <c r="E626" s="28" t="s">
        <v>50</v>
      </c>
      <c r="F626" s="31">
        <f>SUM(Ведомственная!G1048)</f>
        <v>20</v>
      </c>
      <c r="G626" s="31">
        <f>SUM(Ведомственная!H1048)</f>
        <v>0</v>
      </c>
      <c r="H626" s="31">
        <f>SUM(Ведомственная!I1048)</f>
        <v>0</v>
      </c>
    </row>
    <row r="627" spans="1:8" s="52" customFormat="1" ht="31.5" x14ac:dyDescent="0.25">
      <c r="A627" s="27" t="s">
        <v>749</v>
      </c>
      <c r="B627" s="57" t="s">
        <v>750</v>
      </c>
      <c r="C627" s="28"/>
      <c r="D627" s="28"/>
      <c r="E627" s="28"/>
      <c r="F627" s="31">
        <f>SUM(F628)</f>
        <v>0</v>
      </c>
      <c r="G627" s="31">
        <f t="shared" ref="G627:H627" si="120">SUM(G628)</f>
        <v>1070.5</v>
      </c>
      <c r="H627" s="31">
        <f t="shared" si="120"/>
        <v>1070.5</v>
      </c>
    </row>
    <row r="628" spans="1:8" s="52" customFormat="1" ht="31.5" x14ac:dyDescent="0.25">
      <c r="A628" s="27" t="s">
        <v>48</v>
      </c>
      <c r="B628" s="57" t="s">
        <v>750</v>
      </c>
      <c r="C628" s="28" t="s">
        <v>87</v>
      </c>
      <c r="D628" s="28" t="s">
        <v>109</v>
      </c>
      <c r="E628" s="28" t="s">
        <v>40</v>
      </c>
      <c r="F628" s="31">
        <f>SUM(Ведомственная!G1020)</f>
        <v>0</v>
      </c>
      <c r="G628" s="31">
        <f>SUM(Ведомственная!H1020)</f>
        <v>1070.5</v>
      </c>
      <c r="H628" s="31">
        <f>SUM(Ведомственная!I1020)</f>
        <v>1070.5</v>
      </c>
    </row>
    <row r="629" spans="1:8" s="52" customFormat="1" ht="31.5" x14ac:dyDescent="0.25">
      <c r="A629" s="27" t="s">
        <v>726</v>
      </c>
      <c r="B629" s="57" t="s">
        <v>731</v>
      </c>
      <c r="C629" s="28"/>
      <c r="D629" s="28"/>
      <c r="E629" s="28"/>
      <c r="F629" s="31">
        <f>SUM(F630)</f>
        <v>0</v>
      </c>
      <c r="G629" s="31">
        <f t="shared" ref="G629:H629" si="121">SUM(G630)</f>
        <v>1750</v>
      </c>
      <c r="H629" s="31">
        <f t="shared" si="121"/>
        <v>0</v>
      </c>
    </row>
    <row r="630" spans="1:8" s="52" customFormat="1" ht="31.5" x14ac:dyDescent="0.25">
      <c r="A630" s="27" t="s">
        <v>48</v>
      </c>
      <c r="B630" s="57" t="s">
        <v>731</v>
      </c>
      <c r="C630" s="28" t="s">
        <v>87</v>
      </c>
      <c r="D630" s="28" t="s">
        <v>109</v>
      </c>
      <c r="E630" s="28" t="s">
        <v>30</v>
      </c>
      <c r="F630" s="31">
        <f>SUM(Ведомственная!G928)</f>
        <v>0</v>
      </c>
      <c r="G630" s="31">
        <f>SUM(Ведомственная!H928)</f>
        <v>1750</v>
      </c>
      <c r="H630" s="31">
        <f>SUM(Ведомственная!I928)</f>
        <v>0</v>
      </c>
    </row>
    <row r="631" spans="1:8" s="52" customFormat="1" x14ac:dyDescent="0.25">
      <c r="A631" s="27" t="s">
        <v>147</v>
      </c>
      <c r="B631" s="47" t="s">
        <v>725</v>
      </c>
      <c r="C631" s="47"/>
      <c r="D631" s="28"/>
      <c r="E631" s="28"/>
      <c r="F631" s="31">
        <f>SUM(F632+F637)</f>
        <v>0</v>
      </c>
      <c r="G631" s="31">
        <f t="shared" ref="G631:H631" si="122">SUM(G632+G637)</f>
        <v>4160.8999999999996</v>
      </c>
      <c r="H631" s="31">
        <f t="shared" si="122"/>
        <v>6260.9</v>
      </c>
    </row>
    <row r="632" spans="1:8" s="52" customFormat="1" ht="31.5" x14ac:dyDescent="0.25">
      <c r="A632" s="27" t="s">
        <v>727</v>
      </c>
      <c r="B632" s="47" t="s">
        <v>752</v>
      </c>
      <c r="C632" s="47"/>
      <c r="D632" s="28"/>
      <c r="E632" s="28"/>
      <c r="F632" s="31">
        <f>SUM(F635)+F633</f>
        <v>0</v>
      </c>
      <c r="G632" s="31">
        <f t="shared" ref="G632:H632" si="123">SUM(G635)+G633</f>
        <v>4160.8999999999996</v>
      </c>
      <c r="H632" s="31">
        <f t="shared" si="123"/>
        <v>6260.9</v>
      </c>
    </row>
    <row r="633" spans="1:8" s="52" customFormat="1" ht="31.5" x14ac:dyDescent="0.25">
      <c r="A633" s="59" t="s">
        <v>756</v>
      </c>
      <c r="B633" s="57" t="s">
        <v>757</v>
      </c>
      <c r="C633" s="81"/>
      <c r="D633" s="28"/>
      <c r="E633" s="28"/>
      <c r="F633" s="31">
        <f>SUM(F634)</f>
        <v>0</v>
      </c>
      <c r="G633" s="31">
        <f t="shared" ref="G633:H633" si="124">SUM(G634)</f>
        <v>0</v>
      </c>
      <c r="H633" s="31">
        <f t="shared" si="124"/>
        <v>0</v>
      </c>
    </row>
    <row r="634" spans="1:8" s="52" customFormat="1" ht="31.5" x14ac:dyDescent="0.25">
      <c r="A634" s="27" t="s">
        <v>223</v>
      </c>
      <c r="B634" s="57" t="s">
        <v>757</v>
      </c>
      <c r="C634" s="81" t="s">
        <v>118</v>
      </c>
      <c r="D634" s="28" t="s">
        <v>109</v>
      </c>
      <c r="E634" s="28" t="s">
        <v>50</v>
      </c>
      <c r="F634" s="31">
        <f>SUM(Ведомственная!G1052)</f>
        <v>0</v>
      </c>
      <c r="G634" s="31">
        <f>SUM(Ведомственная!H1052)</f>
        <v>0</v>
      </c>
      <c r="H634" s="31">
        <f>SUM(Ведомственная!I1052)</f>
        <v>0</v>
      </c>
    </row>
    <row r="635" spans="1:8" s="52" customFormat="1" ht="31.5" x14ac:dyDescent="0.25">
      <c r="A635" s="27" t="s">
        <v>726</v>
      </c>
      <c r="B635" s="57" t="s">
        <v>728</v>
      </c>
      <c r="C635" s="28"/>
      <c r="D635" s="28"/>
      <c r="E635" s="28"/>
      <c r="F635" s="31">
        <f>SUM(F636)</f>
        <v>0</v>
      </c>
      <c r="G635" s="31">
        <f t="shared" ref="G635:H635" si="125">SUM(G636)</f>
        <v>4160.8999999999996</v>
      </c>
      <c r="H635" s="31">
        <f t="shared" si="125"/>
        <v>6260.9</v>
      </c>
    </row>
    <row r="636" spans="1:8" s="52" customFormat="1" ht="31.5" x14ac:dyDescent="0.25">
      <c r="A636" s="27" t="s">
        <v>223</v>
      </c>
      <c r="B636" s="57" t="s">
        <v>728</v>
      </c>
      <c r="C636" s="28" t="s">
        <v>118</v>
      </c>
      <c r="D636" s="28" t="s">
        <v>109</v>
      </c>
      <c r="E636" s="28" t="s">
        <v>30</v>
      </c>
      <c r="F636" s="31">
        <f>SUM(Ведомственная!G932)</f>
        <v>0</v>
      </c>
      <c r="G636" s="31">
        <f>SUM(Ведомственная!H932)</f>
        <v>4160.8999999999996</v>
      </c>
      <c r="H636" s="31">
        <f>SUM(Ведомственная!I932)</f>
        <v>6260.9</v>
      </c>
    </row>
    <row r="637" spans="1:8" s="52" customFormat="1" ht="31.5" x14ac:dyDescent="0.25">
      <c r="A637" s="27" t="s">
        <v>257</v>
      </c>
      <c r="B637" s="57" t="s">
        <v>753</v>
      </c>
      <c r="C637" s="28"/>
      <c r="D637" s="28"/>
      <c r="E637" s="28"/>
      <c r="F637" s="31">
        <f>SUM(F638)</f>
        <v>0</v>
      </c>
      <c r="G637" s="31">
        <f t="shared" ref="G637:H637" si="126">SUM(G638)</f>
        <v>0</v>
      </c>
      <c r="H637" s="31">
        <f t="shared" si="126"/>
        <v>0</v>
      </c>
    </row>
    <row r="638" spans="1:8" s="52" customFormat="1" ht="31.5" x14ac:dyDescent="0.25">
      <c r="A638" s="27" t="s">
        <v>749</v>
      </c>
      <c r="B638" s="57" t="s">
        <v>751</v>
      </c>
      <c r="C638" s="28"/>
      <c r="D638" s="28"/>
      <c r="E638" s="28"/>
      <c r="F638" s="31">
        <f>SUM(F639)</f>
        <v>0</v>
      </c>
      <c r="G638" s="31">
        <f t="shared" ref="G638:H638" si="127">SUM(G639)</f>
        <v>0</v>
      </c>
      <c r="H638" s="31">
        <f t="shared" si="127"/>
        <v>0</v>
      </c>
    </row>
    <row r="639" spans="1:8" s="52" customFormat="1" ht="31.5" x14ac:dyDescent="0.25">
      <c r="A639" s="27" t="s">
        <v>223</v>
      </c>
      <c r="B639" s="57" t="s">
        <v>751</v>
      </c>
      <c r="C639" s="28" t="s">
        <v>118</v>
      </c>
      <c r="D639" s="28" t="s">
        <v>109</v>
      </c>
      <c r="E639" s="28" t="s">
        <v>40</v>
      </c>
      <c r="F639" s="31">
        <f>SUM(Ведомственная!G1024)</f>
        <v>0</v>
      </c>
      <c r="G639" s="31">
        <f>SUM(Ведомственная!H1024)</f>
        <v>0</v>
      </c>
      <c r="H639" s="31">
        <f>SUM(Ведомственная!I1024)</f>
        <v>0</v>
      </c>
    </row>
    <row r="640" spans="1:8" s="52" customFormat="1" ht="47.25" x14ac:dyDescent="0.25">
      <c r="A640" s="27" t="s">
        <v>836</v>
      </c>
      <c r="B640" s="80" t="s">
        <v>346</v>
      </c>
      <c r="C640" s="28"/>
      <c r="D640" s="31"/>
      <c r="E640" s="49"/>
      <c r="F640" s="31">
        <f>SUM(F658+F641+F647+F649)+F653+F644</f>
        <v>61117.399999999994</v>
      </c>
      <c r="G640" s="31">
        <f t="shared" ref="G640:H640" si="128">SUM(G658+G641+G647+G649)+G653+G644</f>
        <v>59398.3</v>
      </c>
      <c r="H640" s="31">
        <f t="shared" si="128"/>
        <v>60497.5</v>
      </c>
    </row>
    <row r="641" spans="1:8" s="52" customFormat="1" x14ac:dyDescent="0.25">
      <c r="A641" s="59" t="s">
        <v>76</v>
      </c>
      <c r="B641" s="88" t="s">
        <v>512</v>
      </c>
      <c r="C641" s="81"/>
      <c r="D641" s="83"/>
      <c r="E641" s="49"/>
      <c r="F641" s="83">
        <f>+F642+F643</f>
        <v>14766.800000000001</v>
      </c>
      <c r="G641" s="83">
        <f>+G642+G643</f>
        <v>14766.800000000001</v>
      </c>
      <c r="H641" s="83">
        <f>+H642+H643</f>
        <v>14766.800000000001</v>
      </c>
    </row>
    <row r="642" spans="1:8" s="52" customFormat="1" ht="63" x14ac:dyDescent="0.25">
      <c r="A642" s="59" t="s">
        <v>47</v>
      </c>
      <c r="B642" s="88" t="s">
        <v>512</v>
      </c>
      <c r="C642" s="81" t="s">
        <v>85</v>
      </c>
      <c r="D642" s="28" t="s">
        <v>109</v>
      </c>
      <c r="E642" s="28" t="s">
        <v>168</v>
      </c>
      <c r="F642" s="83">
        <f>SUM(Ведомственная!G1117)</f>
        <v>14766.6</v>
      </c>
      <c r="G642" s="83">
        <f>SUM(Ведомственная!H1117)</f>
        <v>14766.6</v>
      </c>
      <c r="H642" s="83">
        <f>SUM(Ведомственная!I1117)</f>
        <v>14766.6</v>
      </c>
    </row>
    <row r="643" spans="1:8" s="52" customFormat="1" ht="31.5" x14ac:dyDescent="0.25">
      <c r="A643" s="59" t="s">
        <v>48</v>
      </c>
      <c r="B643" s="88" t="s">
        <v>512</v>
      </c>
      <c r="C643" s="81" t="s">
        <v>87</v>
      </c>
      <c r="D643" s="28" t="s">
        <v>109</v>
      </c>
      <c r="E643" s="28" t="s">
        <v>168</v>
      </c>
      <c r="F643" s="83">
        <f>SUM(Ведомственная!G1118)</f>
        <v>0.2</v>
      </c>
      <c r="G643" s="83">
        <f>SUM(Ведомственная!H1118)</f>
        <v>0.2</v>
      </c>
      <c r="H643" s="83">
        <f>SUM(Ведомственная!I1118)</f>
        <v>0.2</v>
      </c>
    </row>
    <row r="644" spans="1:8" s="52" customFormat="1" x14ac:dyDescent="0.25">
      <c r="A644" s="59" t="s">
        <v>91</v>
      </c>
      <c r="B644" s="88" t="s">
        <v>761</v>
      </c>
      <c r="C644" s="81"/>
      <c r="D644" s="28"/>
      <c r="E644" s="28"/>
      <c r="F644" s="83">
        <f>SUM(F645)+F646</f>
        <v>239.5</v>
      </c>
      <c r="G644" s="83">
        <f t="shared" ref="G644:H644" si="129">SUM(G645)+G646</f>
        <v>239.5</v>
      </c>
      <c r="H644" s="83">
        <f t="shared" si="129"/>
        <v>239.5</v>
      </c>
    </row>
    <row r="645" spans="1:8" s="52" customFormat="1" ht="31.5" x14ac:dyDescent="0.25">
      <c r="A645" s="59" t="s">
        <v>48</v>
      </c>
      <c r="B645" s="88" t="s">
        <v>761</v>
      </c>
      <c r="C645" s="81" t="s">
        <v>87</v>
      </c>
      <c r="D645" s="28" t="s">
        <v>109</v>
      </c>
      <c r="E645" s="28" t="s">
        <v>168</v>
      </c>
      <c r="F645" s="83">
        <f>SUM(Ведомственная!G1120)</f>
        <v>238</v>
      </c>
      <c r="G645" s="83">
        <f>SUM(Ведомственная!H1120)</f>
        <v>238</v>
      </c>
      <c r="H645" s="83">
        <f>SUM(Ведомственная!I1120)</f>
        <v>238</v>
      </c>
    </row>
    <row r="646" spans="1:8" s="52" customFormat="1" x14ac:dyDescent="0.25">
      <c r="A646" s="27" t="s">
        <v>21</v>
      </c>
      <c r="B646" s="88" t="s">
        <v>761</v>
      </c>
      <c r="C646" s="81" t="s">
        <v>92</v>
      </c>
      <c r="D646" s="28" t="s">
        <v>109</v>
      </c>
      <c r="E646" s="28" t="s">
        <v>168</v>
      </c>
      <c r="F646" s="83">
        <f>SUM(Ведомственная!G1121)</f>
        <v>1.5</v>
      </c>
      <c r="G646" s="83">
        <f>SUM(Ведомственная!H1121)</f>
        <v>1.5</v>
      </c>
      <c r="H646" s="83">
        <f>SUM(Ведомственная!I1121)</f>
        <v>1.5</v>
      </c>
    </row>
    <row r="647" spans="1:8" s="52" customFormat="1" ht="31.5" x14ac:dyDescent="0.25">
      <c r="A647" s="59" t="s">
        <v>93</v>
      </c>
      <c r="B647" s="88" t="s">
        <v>594</v>
      </c>
      <c r="C647" s="81"/>
      <c r="D647" s="28"/>
      <c r="E647" s="28"/>
      <c r="F647" s="83">
        <f>SUM(F648)</f>
        <v>945</v>
      </c>
      <c r="G647" s="83">
        <f>SUM(G648)</f>
        <v>943</v>
      </c>
      <c r="H647" s="83">
        <f>SUM(H648)</f>
        <v>943</v>
      </c>
    </row>
    <row r="648" spans="1:8" s="52" customFormat="1" ht="31.5" x14ac:dyDescent="0.25">
      <c r="A648" s="59" t="s">
        <v>48</v>
      </c>
      <c r="B648" s="88" t="s">
        <v>594</v>
      </c>
      <c r="C648" s="81" t="s">
        <v>87</v>
      </c>
      <c r="D648" s="28" t="s">
        <v>109</v>
      </c>
      <c r="E648" s="28" t="s">
        <v>168</v>
      </c>
      <c r="F648" s="83">
        <f>SUM(Ведомственная!G1123)</f>
        <v>945</v>
      </c>
      <c r="G648" s="83">
        <f>SUM(Ведомственная!H1123)</f>
        <v>943</v>
      </c>
      <c r="H648" s="83">
        <f>SUM(Ведомственная!I1123)</f>
        <v>943</v>
      </c>
    </row>
    <row r="649" spans="1:8" s="52" customFormat="1" ht="31.5" x14ac:dyDescent="0.25">
      <c r="A649" s="59" t="s">
        <v>523</v>
      </c>
      <c r="B649" s="88" t="s">
        <v>524</v>
      </c>
      <c r="C649" s="81"/>
      <c r="D649" s="83"/>
      <c r="E649" s="49"/>
      <c r="F649" s="83">
        <f>SUM(F650:F652)</f>
        <v>631.09999999999991</v>
      </c>
      <c r="G649" s="83">
        <f t="shared" ref="G649:H649" si="130">SUM(G650:G652)</f>
        <v>466</v>
      </c>
      <c r="H649" s="83">
        <f t="shared" si="130"/>
        <v>631.09999999999991</v>
      </c>
    </row>
    <row r="650" spans="1:8" s="52" customFormat="1" ht="31.5" x14ac:dyDescent="0.25">
      <c r="A650" s="59" t="s">
        <v>48</v>
      </c>
      <c r="B650" s="88" t="s">
        <v>524</v>
      </c>
      <c r="C650" s="81" t="s">
        <v>87</v>
      </c>
      <c r="D650" s="28" t="s">
        <v>109</v>
      </c>
      <c r="E650" s="28" t="s">
        <v>165</v>
      </c>
      <c r="F650" s="83">
        <f>SUM(Ведомственная!G1057)</f>
        <v>50</v>
      </c>
      <c r="G650" s="83">
        <f>SUM(Ведомственная!H1057)</f>
        <v>50</v>
      </c>
      <c r="H650" s="83">
        <f>SUM(Ведомственная!I1057)</f>
        <v>50</v>
      </c>
    </row>
    <row r="651" spans="1:8" s="52" customFormat="1" ht="31.5" x14ac:dyDescent="0.25">
      <c r="A651" s="59" t="s">
        <v>48</v>
      </c>
      <c r="B651" s="88" t="s">
        <v>524</v>
      </c>
      <c r="C651" s="81" t="s">
        <v>87</v>
      </c>
      <c r="D651" s="28" t="s">
        <v>109</v>
      </c>
      <c r="E651" s="28" t="s">
        <v>168</v>
      </c>
      <c r="F651" s="83">
        <f>SUM(Ведомственная!G1125)</f>
        <v>506.3</v>
      </c>
      <c r="G651" s="83">
        <f>SUM(Ведомственная!H1125)</f>
        <v>341.2</v>
      </c>
      <c r="H651" s="83">
        <f>SUM(Ведомственная!I1125)</f>
        <v>506.3</v>
      </c>
    </row>
    <row r="652" spans="1:8" s="52" customFormat="1" x14ac:dyDescent="0.25">
      <c r="A652" s="27" t="s">
        <v>21</v>
      </c>
      <c r="B652" s="88" t="s">
        <v>524</v>
      </c>
      <c r="C652" s="81" t="s">
        <v>92</v>
      </c>
      <c r="D652" s="28" t="s">
        <v>109</v>
      </c>
      <c r="E652" s="28" t="s">
        <v>168</v>
      </c>
      <c r="F652" s="83">
        <f>SUM(Ведомственная!G1126)</f>
        <v>74.8</v>
      </c>
      <c r="G652" s="83">
        <f>SUM(Ведомственная!H1126)</f>
        <v>74.8</v>
      </c>
      <c r="H652" s="83">
        <f>SUM(Ведомственная!I1126)</f>
        <v>74.8</v>
      </c>
    </row>
    <row r="653" spans="1:8" s="52" customFormat="1" x14ac:dyDescent="0.25">
      <c r="A653" s="27" t="s">
        <v>31</v>
      </c>
      <c r="B653" s="47" t="s">
        <v>762</v>
      </c>
      <c r="C653" s="47"/>
      <c r="D653" s="28"/>
      <c r="E653" s="28"/>
      <c r="F653" s="83">
        <f>SUM(F656)+F654</f>
        <v>607.6</v>
      </c>
      <c r="G653" s="83">
        <f t="shared" ref="G653:H653" si="131">SUM(G656)</f>
        <v>0</v>
      </c>
      <c r="H653" s="83">
        <f t="shared" si="131"/>
        <v>0</v>
      </c>
    </row>
    <row r="654" spans="1:8" s="52" customFormat="1" ht="31.5" x14ac:dyDescent="0.25">
      <c r="A654" s="59" t="s">
        <v>523</v>
      </c>
      <c r="B654" s="47" t="s">
        <v>975</v>
      </c>
      <c r="C654" s="47"/>
      <c r="D654" s="31"/>
      <c r="E654" s="49"/>
      <c r="F654" s="31">
        <f>SUM(F655)</f>
        <v>130</v>
      </c>
      <c r="G654" s="31">
        <f t="shared" ref="G654:H654" si="132">SUM(G655)</f>
        <v>0</v>
      </c>
      <c r="H654" s="31">
        <f t="shared" si="132"/>
        <v>0</v>
      </c>
    </row>
    <row r="655" spans="1:8" s="52" customFormat="1" ht="31.5" x14ac:dyDescent="0.25">
      <c r="A655" s="59" t="s">
        <v>48</v>
      </c>
      <c r="B655" s="47" t="s">
        <v>975</v>
      </c>
      <c r="C655" s="47">
        <v>200</v>
      </c>
      <c r="D655" s="31"/>
      <c r="E655" s="49"/>
      <c r="F655" s="31">
        <f>SUM(Ведомственная!G1129)</f>
        <v>130</v>
      </c>
      <c r="G655" s="31">
        <f>SUM(Ведомственная!H1129)</f>
        <v>0</v>
      </c>
      <c r="H655" s="31">
        <f>SUM(Ведомственная!I1129)</f>
        <v>0</v>
      </c>
    </row>
    <row r="656" spans="1:8" s="52" customFormat="1" ht="31.5" x14ac:dyDescent="0.25">
      <c r="A656" s="60" t="s">
        <v>763</v>
      </c>
      <c r="B656" s="28" t="s">
        <v>724</v>
      </c>
      <c r="C656" s="36"/>
      <c r="D656" s="28"/>
      <c r="E656" s="28"/>
      <c r="F656" s="83">
        <f>SUM(F657)</f>
        <v>477.6</v>
      </c>
      <c r="G656" s="83">
        <f t="shared" ref="G656:H656" si="133">SUM(G657)</f>
        <v>0</v>
      </c>
      <c r="H656" s="83">
        <f t="shared" si="133"/>
        <v>0</v>
      </c>
    </row>
    <row r="657" spans="1:8" s="52" customFormat="1" ht="31.5" x14ac:dyDescent="0.25">
      <c r="A657" s="27" t="s">
        <v>48</v>
      </c>
      <c r="B657" s="28" t="s">
        <v>724</v>
      </c>
      <c r="C657" s="36" t="s">
        <v>87</v>
      </c>
      <c r="D657" s="28" t="s">
        <v>109</v>
      </c>
      <c r="E657" s="28" t="s">
        <v>168</v>
      </c>
      <c r="F657" s="83">
        <f>SUM(Ведомственная!G1131)</f>
        <v>477.6</v>
      </c>
      <c r="G657" s="83">
        <f>SUM(Ведомственная!H1131)</f>
        <v>0</v>
      </c>
      <c r="H657" s="83">
        <f>SUM(Ведомственная!I1131)</f>
        <v>0</v>
      </c>
    </row>
    <row r="658" spans="1:8" s="52" customFormat="1" ht="31.5" x14ac:dyDescent="0.25">
      <c r="A658" s="27" t="s">
        <v>41</v>
      </c>
      <c r="B658" s="47" t="s">
        <v>347</v>
      </c>
      <c r="C658" s="28"/>
      <c r="D658" s="31"/>
      <c r="E658" s="49"/>
      <c r="F658" s="31">
        <f>SUM(F659)</f>
        <v>43927.399999999994</v>
      </c>
      <c r="G658" s="31">
        <f>SUM(G659)</f>
        <v>42983</v>
      </c>
      <c r="H658" s="31">
        <f>SUM(H659)</f>
        <v>43917.1</v>
      </c>
    </row>
    <row r="659" spans="1:8" s="52" customFormat="1" ht="31.5" x14ac:dyDescent="0.25">
      <c r="A659" s="60" t="s">
        <v>763</v>
      </c>
      <c r="B659" s="47" t="s">
        <v>348</v>
      </c>
      <c r="C659" s="28"/>
      <c r="D659" s="31"/>
      <c r="E659" s="49"/>
      <c r="F659" s="31">
        <f>SUM(F660:F664)</f>
        <v>43927.399999999994</v>
      </c>
      <c r="G659" s="31">
        <f t="shared" ref="G659:H659" si="134">SUM(G660:G664)</f>
        <v>42983</v>
      </c>
      <c r="H659" s="31">
        <f t="shared" si="134"/>
        <v>43917.1</v>
      </c>
    </row>
    <row r="660" spans="1:8" s="52" customFormat="1" ht="63" x14ac:dyDescent="0.25">
      <c r="A660" s="3" t="s">
        <v>47</v>
      </c>
      <c r="B660" s="47" t="s">
        <v>348</v>
      </c>
      <c r="C660" s="28" t="s">
        <v>85</v>
      </c>
      <c r="D660" s="28" t="s">
        <v>109</v>
      </c>
      <c r="E660" s="28" t="s">
        <v>168</v>
      </c>
      <c r="F660" s="31">
        <f>SUM(Ведомственная!G1134)</f>
        <v>35912.1</v>
      </c>
      <c r="G660" s="31">
        <f>SUM(Ведомственная!H1134)</f>
        <v>35912.1</v>
      </c>
      <c r="H660" s="31">
        <f>SUM(Ведомственная!I1134)</f>
        <v>35912.1</v>
      </c>
    </row>
    <row r="661" spans="1:8" s="52" customFormat="1" ht="63" x14ac:dyDescent="0.25">
      <c r="A661" s="3" t="s">
        <v>47</v>
      </c>
      <c r="B661" s="47" t="s">
        <v>348</v>
      </c>
      <c r="C661" s="28" t="s">
        <v>85</v>
      </c>
      <c r="D661" s="28" t="s">
        <v>166</v>
      </c>
      <c r="E661" s="28" t="s">
        <v>165</v>
      </c>
      <c r="F661" s="31">
        <f>SUM(Ведомственная!G1176)</f>
        <v>2712.7</v>
      </c>
      <c r="G661" s="31">
        <f>SUM(Ведомственная!H1176)</f>
        <v>2712.7</v>
      </c>
      <c r="H661" s="31">
        <f>SUM(Ведомственная!I1176)</f>
        <v>2712.7</v>
      </c>
    </row>
    <row r="662" spans="1:8" s="52" customFormat="1" ht="31.5" x14ac:dyDescent="0.25">
      <c r="A662" s="27" t="s">
        <v>48</v>
      </c>
      <c r="B662" s="47" t="s">
        <v>348</v>
      </c>
      <c r="C662" s="28" t="s">
        <v>87</v>
      </c>
      <c r="D662" s="28" t="s">
        <v>109</v>
      </c>
      <c r="E662" s="28" t="s">
        <v>165</v>
      </c>
      <c r="F662" s="31">
        <f>SUM(Ведомственная!G1060)</f>
        <v>50</v>
      </c>
      <c r="G662" s="31">
        <f>SUM(Ведомственная!H1060)</f>
        <v>50</v>
      </c>
      <c r="H662" s="31">
        <f>SUM(Ведомственная!I1060)</f>
        <v>50</v>
      </c>
    </row>
    <row r="663" spans="1:8" s="52" customFormat="1" ht="31.5" x14ac:dyDescent="0.25">
      <c r="A663" s="27" t="s">
        <v>48</v>
      </c>
      <c r="B663" s="47" t="s">
        <v>348</v>
      </c>
      <c r="C663" s="28" t="s">
        <v>87</v>
      </c>
      <c r="D663" s="28" t="s">
        <v>109</v>
      </c>
      <c r="E663" s="28" t="s">
        <v>168</v>
      </c>
      <c r="F663" s="31">
        <f>SUM(Ведомственная!G1135)</f>
        <v>5074.2</v>
      </c>
      <c r="G663" s="31">
        <f>SUM(Ведомственная!H1135)</f>
        <v>4136.3</v>
      </c>
      <c r="H663" s="31">
        <f>SUM(Ведомственная!I1135)</f>
        <v>5070.3999999999996</v>
      </c>
    </row>
    <row r="664" spans="1:8" s="52" customFormat="1" x14ac:dyDescent="0.25">
      <c r="A664" s="27" t="s">
        <v>21</v>
      </c>
      <c r="B664" s="47" t="s">
        <v>348</v>
      </c>
      <c r="C664" s="28" t="s">
        <v>92</v>
      </c>
      <c r="D664" s="28" t="s">
        <v>109</v>
      </c>
      <c r="E664" s="28" t="s">
        <v>168</v>
      </c>
      <c r="F664" s="31">
        <f>SUM(Ведомственная!G1136)</f>
        <v>178.4</v>
      </c>
      <c r="G664" s="31">
        <f>SUM(Ведомственная!H1136)</f>
        <v>171.9</v>
      </c>
      <c r="H664" s="31">
        <f>SUM(Ведомственная!I1136)</f>
        <v>171.9</v>
      </c>
    </row>
    <row r="665" spans="1:8" s="52" customFormat="1" ht="31.5" x14ac:dyDescent="0.25">
      <c r="A665" s="48" t="s">
        <v>641</v>
      </c>
      <c r="B665" s="49" t="s">
        <v>252</v>
      </c>
      <c r="C665" s="49"/>
      <c r="D665" s="49"/>
      <c r="E665" s="49"/>
      <c r="F665" s="51">
        <f>SUM(F666+F678+F737)</f>
        <v>184218.40000000002</v>
      </c>
      <c r="G665" s="51">
        <f>SUM(G666+G678+G737)</f>
        <v>164242.30000000005</v>
      </c>
      <c r="H665" s="51">
        <f>SUM(H666+H678+H737)</f>
        <v>175114.7</v>
      </c>
    </row>
    <row r="666" spans="1:8" s="52" customFormat="1" ht="31.5" x14ac:dyDescent="0.25">
      <c r="A666" s="27" t="s">
        <v>306</v>
      </c>
      <c r="B666" s="57" t="s">
        <v>253</v>
      </c>
      <c r="C666" s="57"/>
      <c r="D666" s="49"/>
      <c r="E666" s="49"/>
      <c r="F666" s="33">
        <f>SUM(F667+F670+F673+F675)</f>
        <v>7615.9999999999991</v>
      </c>
      <c r="G666" s="33">
        <f>SUM(G667+G670+G673+G675)</f>
        <v>7615.9999999999991</v>
      </c>
      <c r="H666" s="33">
        <f>SUM(H667+H670+H673+H675)</f>
        <v>7615.9999999999991</v>
      </c>
    </row>
    <row r="667" spans="1:8" s="52" customFormat="1" x14ac:dyDescent="0.25">
      <c r="A667" s="27" t="s">
        <v>76</v>
      </c>
      <c r="B667" s="57" t="s">
        <v>503</v>
      </c>
      <c r="C667" s="57"/>
      <c r="D667" s="49"/>
      <c r="E667" s="49"/>
      <c r="F667" s="33">
        <f>F668+F669</f>
        <v>6047.9</v>
      </c>
      <c r="G667" s="33">
        <f>G668+G669</f>
        <v>6047.9</v>
      </c>
      <c r="H667" s="33">
        <f>H668+H669</f>
        <v>6047.9</v>
      </c>
    </row>
    <row r="668" spans="1:8" s="52" customFormat="1" ht="63" x14ac:dyDescent="0.25">
      <c r="A668" s="27" t="s">
        <v>47</v>
      </c>
      <c r="B668" s="57" t="s">
        <v>503</v>
      </c>
      <c r="C668" s="57">
        <v>100</v>
      </c>
      <c r="D668" s="28" t="s">
        <v>166</v>
      </c>
      <c r="E668" s="28" t="s">
        <v>165</v>
      </c>
      <c r="F668" s="33">
        <f>SUM(Ведомственная!G862)</f>
        <v>6047.7</v>
      </c>
      <c r="G668" s="33">
        <f>SUM(Ведомственная!H862)</f>
        <v>6047.7</v>
      </c>
      <c r="H668" s="33">
        <f>SUM(Ведомственная!I862)</f>
        <v>6047.7</v>
      </c>
    </row>
    <row r="669" spans="1:8" s="52" customFormat="1" ht="31.5" x14ac:dyDescent="0.25">
      <c r="A669" s="27" t="s">
        <v>48</v>
      </c>
      <c r="B669" s="57" t="s">
        <v>503</v>
      </c>
      <c r="C669" s="70">
        <v>200</v>
      </c>
      <c r="D669" s="28" t="s">
        <v>166</v>
      </c>
      <c r="E669" s="28" t="s">
        <v>165</v>
      </c>
      <c r="F669" s="33">
        <f>SUM(Ведомственная!G863)</f>
        <v>0.2</v>
      </c>
      <c r="G669" s="33">
        <f>SUM(Ведомственная!H863)</f>
        <v>0.2</v>
      </c>
      <c r="H669" s="33">
        <f>SUM(Ведомственная!I863)</f>
        <v>0.2</v>
      </c>
    </row>
    <row r="670" spans="1:8" s="52" customFormat="1" x14ac:dyDescent="0.25">
      <c r="A670" s="27" t="s">
        <v>91</v>
      </c>
      <c r="B670" s="57" t="s">
        <v>504</v>
      </c>
      <c r="C670" s="70"/>
      <c r="D670" s="49"/>
      <c r="E670" s="49"/>
      <c r="F670" s="71">
        <f>F671+F672</f>
        <v>251.2</v>
      </c>
      <c r="G670" s="71">
        <f>G671+G672</f>
        <v>251.2</v>
      </c>
      <c r="H670" s="71">
        <f>H671+H672</f>
        <v>251.2</v>
      </c>
    </row>
    <row r="671" spans="1:8" s="52" customFormat="1" ht="31.5" x14ac:dyDescent="0.25">
      <c r="A671" s="27" t="s">
        <v>48</v>
      </c>
      <c r="B671" s="57" t="s">
        <v>504</v>
      </c>
      <c r="C671" s="57">
        <v>200</v>
      </c>
      <c r="D671" s="28" t="s">
        <v>166</v>
      </c>
      <c r="E671" s="28" t="s">
        <v>165</v>
      </c>
      <c r="F671" s="33">
        <f>SUM(Ведомственная!G865)</f>
        <v>243.2</v>
      </c>
      <c r="G671" s="33">
        <f>SUM(Ведомственная!H865)</f>
        <v>243.2</v>
      </c>
      <c r="H671" s="33">
        <f>SUM(Ведомственная!I865)</f>
        <v>243.2</v>
      </c>
    </row>
    <row r="672" spans="1:8" s="52" customFormat="1" x14ac:dyDescent="0.25">
      <c r="A672" s="27" t="s">
        <v>21</v>
      </c>
      <c r="B672" s="57" t="s">
        <v>504</v>
      </c>
      <c r="C672" s="57">
        <v>800</v>
      </c>
      <c r="D672" s="28" t="s">
        <v>166</v>
      </c>
      <c r="E672" s="28" t="s">
        <v>165</v>
      </c>
      <c r="F672" s="33">
        <f>SUM(Ведомственная!G866)</f>
        <v>8</v>
      </c>
      <c r="G672" s="33">
        <f>SUM(Ведомственная!H866)</f>
        <v>8</v>
      </c>
      <c r="H672" s="33">
        <f>SUM(Ведомственная!I866)</f>
        <v>8</v>
      </c>
    </row>
    <row r="673" spans="1:8" s="52" customFormat="1" ht="31.5" x14ac:dyDescent="0.25">
      <c r="A673" s="27" t="s">
        <v>93</v>
      </c>
      <c r="B673" s="57" t="s">
        <v>505</v>
      </c>
      <c r="C673" s="57"/>
      <c r="D673" s="49"/>
      <c r="E673" s="49"/>
      <c r="F673" s="33">
        <f>F674</f>
        <v>377.9</v>
      </c>
      <c r="G673" s="33">
        <f>G674</f>
        <v>377.9</v>
      </c>
      <c r="H673" s="33">
        <f>H674</f>
        <v>377.9</v>
      </c>
    </row>
    <row r="674" spans="1:8" ht="31.5" x14ac:dyDescent="0.25">
      <c r="A674" s="27" t="s">
        <v>48</v>
      </c>
      <c r="B674" s="57" t="s">
        <v>505</v>
      </c>
      <c r="C674" s="57">
        <v>200</v>
      </c>
      <c r="D674" s="28" t="s">
        <v>166</v>
      </c>
      <c r="E674" s="28" t="s">
        <v>165</v>
      </c>
      <c r="F674" s="33">
        <f>SUM(Ведомственная!G868)</f>
        <v>377.9</v>
      </c>
      <c r="G674" s="33">
        <f>SUM(Ведомственная!H868)</f>
        <v>377.9</v>
      </c>
      <c r="H674" s="33">
        <f>SUM(Ведомственная!I868)</f>
        <v>377.9</v>
      </c>
    </row>
    <row r="675" spans="1:8" ht="31.5" x14ac:dyDescent="0.25">
      <c r="A675" s="27" t="s">
        <v>94</v>
      </c>
      <c r="B675" s="57" t="s">
        <v>506</v>
      </c>
      <c r="C675" s="57"/>
      <c r="D675" s="28"/>
      <c r="E675" s="28"/>
      <c r="F675" s="33">
        <f>F676+F677</f>
        <v>939</v>
      </c>
      <c r="G675" s="33">
        <f>G676+G677</f>
        <v>939</v>
      </c>
      <c r="H675" s="33">
        <f>H676+H677</f>
        <v>939</v>
      </c>
    </row>
    <row r="676" spans="1:8" ht="31.5" x14ac:dyDescent="0.25">
      <c r="A676" s="27" t="s">
        <v>48</v>
      </c>
      <c r="B676" s="57" t="s">
        <v>506</v>
      </c>
      <c r="C676" s="57">
        <v>200</v>
      </c>
      <c r="D676" s="28" t="s">
        <v>166</v>
      </c>
      <c r="E676" s="28" t="s">
        <v>165</v>
      </c>
      <c r="F676" s="33">
        <f>SUM(Ведомственная!G870)</f>
        <v>905.8</v>
      </c>
      <c r="G676" s="33">
        <f>SUM(Ведомственная!H870)</f>
        <v>905.8</v>
      </c>
      <c r="H676" s="33">
        <f>SUM(Ведомственная!I870)</f>
        <v>905.8</v>
      </c>
    </row>
    <row r="677" spans="1:8" x14ac:dyDescent="0.25">
      <c r="A677" s="27" t="s">
        <v>21</v>
      </c>
      <c r="B677" s="57" t="s">
        <v>506</v>
      </c>
      <c r="C677" s="57">
        <v>800</v>
      </c>
      <c r="D677" s="28" t="s">
        <v>166</v>
      </c>
      <c r="E677" s="28" t="s">
        <v>165</v>
      </c>
      <c r="F677" s="33">
        <f>SUM(Ведомственная!G871)</f>
        <v>33.200000000000003</v>
      </c>
      <c r="G677" s="33">
        <f>SUM(Ведомственная!H871)</f>
        <v>33.200000000000003</v>
      </c>
      <c r="H677" s="33">
        <f>SUM(Ведомственная!I871)</f>
        <v>33.200000000000003</v>
      </c>
    </row>
    <row r="678" spans="1:8" ht="94.5" x14ac:dyDescent="0.25">
      <c r="A678" s="27" t="s">
        <v>766</v>
      </c>
      <c r="B678" s="47" t="s">
        <v>256</v>
      </c>
      <c r="C678" s="28"/>
      <c r="D678" s="28"/>
      <c r="E678" s="28"/>
      <c r="F678" s="31">
        <f>F718+F721+F679+F728+F733</f>
        <v>174203.50000000003</v>
      </c>
      <c r="G678" s="31">
        <f t="shared" ref="G678:H678" si="135">G718+G721+G679+G728+G733</f>
        <v>156270.60000000003</v>
      </c>
      <c r="H678" s="31">
        <f t="shared" si="135"/>
        <v>167143</v>
      </c>
    </row>
    <row r="679" spans="1:8" x14ac:dyDescent="0.25">
      <c r="A679" s="27" t="s">
        <v>31</v>
      </c>
      <c r="B679" s="28" t="s">
        <v>767</v>
      </c>
      <c r="C679" s="28"/>
      <c r="D679" s="28"/>
      <c r="E679" s="28"/>
      <c r="F679" s="31">
        <f>SUM(F713)+F680+F709+F705+F703+F701+F697+F691+F707+F699+F711</f>
        <v>16395.499999999996</v>
      </c>
      <c r="G679" s="31">
        <f t="shared" ref="G679:H679" si="136">SUM(G713)+G680+G709+G705+G703+G701+G697+G691+G707+G699+G711</f>
        <v>17825.600000000002</v>
      </c>
      <c r="H679" s="31">
        <f t="shared" si="136"/>
        <v>18826.400000000001</v>
      </c>
    </row>
    <row r="680" spans="1:8" ht="63" x14ac:dyDescent="0.25">
      <c r="A680" s="27" t="s">
        <v>773</v>
      </c>
      <c r="B680" s="28" t="s">
        <v>774</v>
      </c>
      <c r="C680" s="28"/>
      <c r="D680" s="28"/>
      <c r="E680" s="28"/>
      <c r="F680" s="31">
        <f>SUM(F681+F685+F687+F689+F693)+F683+F695</f>
        <v>10176.399999999998</v>
      </c>
      <c r="G680" s="31">
        <f t="shared" ref="G680:H680" si="137">SUM(G681+G685+G687+G689+G693)+G683+G695</f>
        <v>12639.900000000001</v>
      </c>
      <c r="H680" s="31">
        <f t="shared" si="137"/>
        <v>12640.7</v>
      </c>
    </row>
    <row r="681" spans="1:8" ht="47.25" x14ac:dyDescent="0.25">
      <c r="A681" s="27" t="s">
        <v>508</v>
      </c>
      <c r="B681" s="28" t="s">
        <v>793</v>
      </c>
      <c r="C681" s="28"/>
      <c r="D681" s="28"/>
      <c r="E681" s="28"/>
      <c r="F681" s="31">
        <f>SUM(F682)</f>
        <v>0</v>
      </c>
      <c r="G681" s="31">
        <f t="shared" ref="G681" si="138">SUM(G682)</f>
        <v>0</v>
      </c>
      <c r="H681" s="31">
        <f t="shared" ref="H681" si="139">SUM(H682)</f>
        <v>0</v>
      </c>
    </row>
    <row r="682" spans="1:8" ht="31.5" x14ac:dyDescent="0.25">
      <c r="A682" s="27" t="s">
        <v>223</v>
      </c>
      <c r="B682" s="28" t="s">
        <v>793</v>
      </c>
      <c r="C682" s="28" t="s">
        <v>118</v>
      </c>
      <c r="D682" s="28" t="s">
        <v>166</v>
      </c>
      <c r="E682" s="28" t="s">
        <v>50</v>
      </c>
      <c r="F682" s="31">
        <f>SUM(Ведомственная!G847)</f>
        <v>0</v>
      </c>
      <c r="G682" s="31">
        <f>SUM(Ведомственная!H847)</f>
        <v>0</v>
      </c>
      <c r="H682" s="31">
        <f>SUM(Ведомственная!I847)</f>
        <v>0</v>
      </c>
    </row>
    <row r="683" spans="1:8" ht="31.5" x14ac:dyDescent="0.25">
      <c r="A683" s="27" t="s">
        <v>787</v>
      </c>
      <c r="B683" s="28" t="s">
        <v>952</v>
      </c>
      <c r="C683" s="28"/>
      <c r="D683" s="28"/>
      <c r="E683" s="28"/>
      <c r="F683" s="31">
        <f>SUM(F684)</f>
        <v>3725.7</v>
      </c>
      <c r="G683" s="31">
        <f t="shared" ref="G683:H683" si="140">SUM(G684)</f>
        <v>1637</v>
      </c>
      <c r="H683" s="31">
        <f t="shared" si="140"/>
        <v>1637</v>
      </c>
    </row>
    <row r="684" spans="1:8" ht="31.5" x14ac:dyDescent="0.25">
      <c r="A684" s="27" t="s">
        <v>48</v>
      </c>
      <c r="B684" s="28" t="s">
        <v>952</v>
      </c>
      <c r="C684" s="28" t="s">
        <v>118</v>
      </c>
      <c r="D684" s="28" t="s">
        <v>166</v>
      </c>
      <c r="E684" s="28" t="s">
        <v>40</v>
      </c>
      <c r="F684" s="31">
        <f>SUM(Ведомственная!G797)</f>
        <v>3725.7</v>
      </c>
      <c r="G684" s="31">
        <f>SUM(Ведомственная!H797)</f>
        <v>1637</v>
      </c>
      <c r="H684" s="31">
        <f>SUM(Ведомственная!I797)</f>
        <v>1637</v>
      </c>
    </row>
    <row r="685" spans="1:8" ht="47.25" x14ac:dyDescent="0.25">
      <c r="A685" s="27" t="s">
        <v>775</v>
      </c>
      <c r="B685" s="28" t="s">
        <v>776</v>
      </c>
      <c r="C685" s="28"/>
      <c r="D685" s="28"/>
      <c r="E685" s="28"/>
      <c r="F685" s="31">
        <f>SUM(F686)</f>
        <v>1584.9</v>
      </c>
      <c r="G685" s="31">
        <f>SUM(G686)</f>
        <v>1584.9</v>
      </c>
      <c r="H685" s="31">
        <f>SUM(H686)</f>
        <v>1584.9</v>
      </c>
    </row>
    <row r="686" spans="1:8" ht="31.5" x14ac:dyDescent="0.25">
      <c r="A686" s="27" t="s">
        <v>223</v>
      </c>
      <c r="B686" s="28" t="s">
        <v>776</v>
      </c>
      <c r="C686" s="28" t="s">
        <v>118</v>
      </c>
      <c r="D686" s="28" t="s">
        <v>166</v>
      </c>
      <c r="E686" s="28" t="s">
        <v>40</v>
      </c>
      <c r="F686" s="31">
        <f>SUM(Ведомственная!G799)</f>
        <v>1584.9</v>
      </c>
      <c r="G686" s="31">
        <f>SUM(Ведомственная!H799)</f>
        <v>1584.9</v>
      </c>
      <c r="H686" s="31">
        <f>SUM(Ведомственная!I799)</f>
        <v>1584.9</v>
      </c>
    </row>
    <row r="687" spans="1:8" ht="47.25" x14ac:dyDescent="0.25">
      <c r="A687" s="27" t="s">
        <v>777</v>
      </c>
      <c r="B687" s="28" t="s">
        <v>778</v>
      </c>
      <c r="C687" s="28"/>
      <c r="D687" s="28"/>
      <c r="E687" s="28"/>
      <c r="F687" s="31">
        <f>SUM(F688)</f>
        <v>528.29999999999995</v>
      </c>
      <c r="G687" s="31">
        <f>SUM(G688)</f>
        <v>528.29999999999995</v>
      </c>
      <c r="H687" s="31">
        <f>SUM(H688)</f>
        <v>528.29999999999995</v>
      </c>
    </row>
    <row r="688" spans="1:8" ht="31.5" x14ac:dyDescent="0.25">
      <c r="A688" s="27" t="s">
        <v>48</v>
      </c>
      <c r="B688" s="28" t="s">
        <v>778</v>
      </c>
      <c r="C688" s="28" t="s">
        <v>87</v>
      </c>
      <c r="D688" s="28" t="s">
        <v>166</v>
      </c>
      <c r="E688" s="28" t="s">
        <v>40</v>
      </c>
      <c r="F688" s="31">
        <f>SUM(Ведомственная!G801)</f>
        <v>528.29999999999995</v>
      </c>
      <c r="G688" s="31">
        <f>SUM(Ведомственная!H801)</f>
        <v>528.29999999999995</v>
      </c>
      <c r="H688" s="31">
        <f>SUM(Ведомственная!I801)</f>
        <v>528.29999999999995</v>
      </c>
    </row>
    <row r="689" spans="1:8" ht="31.5" x14ac:dyDescent="0.25">
      <c r="A689" s="27" t="s">
        <v>481</v>
      </c>
      <c r="B689" s="28" t="s">
        <v>794</v>
      </c>
      <c r="C689" s="28"/>
      <c r="D689" s="28"/>
      <c r="E689" s="28"/>
      <c r="F689" s="31">
        <f>SUM(F690)</f>
        <v>3385.7</v>
      </c>
      <c r="G689" s="31">
        <f t="shared" ref="G689:H689" si="141">SUM(G690)</f>
        <v>7938</v>
      </c>
      <c r="H689" s="31">
        <f t="shared" si="141"/>
        <v>7938</v>
      </c>
    </row>
    <row r="690" spans="1:8" ht="31.5" x14ac:dyDescent="0.25">
      <c r="A690" s="27" t="s">
        <v>223</v>
      </c>
      <c r="B690" s="28" t="s">
        <v>794</v>
      </c>
      <c r="C690" s="28" t="s">
        <v>118</v>
      </c>
      <c r="D690" s="28" t="s">
        <v>166</v>
      </c>
      <c r="E690" s="28" t="s">
        <v>50</v>
      </c>
      <c r="F690" s="31">
        <f>SUM(Ведомственная!G849)</f>
        <v>3385.7</v>
      </c>
      <c r="G690" s="31">
        <f>SUM(Ведомственная!H849)</f>
        <v>7938</v>
      </c>
      <c r="H690" s="31">
        <f>SUM(Ведомственная!I849)</f>
        <v>7938</v>
      </c>
    </row>
    <row r="691" spans="1:8" ht="31.5" x14ac:dyDescent="0.25">
      <c r="A691" s="27" t="s">
        <v>954</v>
      </c>
      <c r="B691" s="28" t="s">
        <v>953</v>
      </c>
      <c r="C691" s="28"/>
      <c r="D691" s="28"/>
      <c r="E691" s="28"/>
      <c r="F691" s="31">
        <f>SUM(F692)</f>
        <v>0</v>
      </c>
      <c r="G691" s="31">
        <f t="shared" ref="G691:H691" si="142">SUM(G692)</f>
        <v>170</v>
      </c>
      <c r="H691" s="31">
        <f t="shared" si="142"/>
        <v>170</v>
      </c>
    </row>
    <row r="692" spans="1:8" ht="31.5" x14ac:dyDescent="0.25">
      <c r="A692" s="27" t="s">
        <v>223</v>
      </c>
      <c r="B692" s="28" t="s">
        <v>953</v>
      </c>
      <c r="C692" s="28" t="s">
        <v>118</v>
      </c>
      <c r="D692" s="28" t="s">
        <v>166</v>
      </c>
      <c r="E692" s="28" t="s">
        <v>40</v>
      </c>
      <c r="F692" s="31">
        <f>SUM(Ведомственная!G803)</f>
        <v>0</v>
      </c>
      <c r="G692" s="31">
        <f>SUM(Ведомственная!H803)</f>
        <v>170</v>
      </c>
      <c r="H692" s="31">
        <f>SUM(Ведомственная!I803)</f>
        <v>170</v>
      </c>
    </row>
    <row r="693" spans="1:8" ht="47.25" x14ac:dyDescent="0.25">
      <c r="A693" s="27" t="s">
        <v>981</v>
      </c>
      <c r="B693" s="28" t="s">
        <v>983</v>
      </c>
      <c r="C693" s="28"/>
      <c r="D693" s="28"/>
      <c r="E693" s="28"/>
      <c r="F693" s="31">
        <f>SUM(F694)</f>
        <v>424.5</v>
      </c>
      <c r="G693" s="31">
        <f>SUM(G694)</f>
        <v>424.5</v>
      </c>
      <c r="H693" s="31">
        <f>SUM(H694)</f>
        <v>424.5</v>
      </c>
    </row>
    <row r="694" spans="1:8" ht="31.5" x14ac:dyDescent="0.25">
      <c r="A694" s="27" t="s">
        <v>48</v>
      </c>
      <c r="B694" s="28" t="s">
        <v>983</v>
      </c>
      <c r="C694" s="28" t="s">
        <v>87</v>
      </c>
      <c r="D694" s="28" t="s">
        <v>166</v>
      </c>
      <c r="E694" s="28" t="s">
        <v>40</v>
      </c>
      <c r="F694" s="31">
        <f>SUM(Ведомственная!G805)</f>
        <v>424.5</v>
      </c>
      <c r="G694" s="31">
        <f>SUM(Ведомственная!H805)</f>
        <v>424.5</v>
      </c>
      <c r="H694" s="31">
        <f>SUM(Ведомственная!I805)</f>
        <v>424.5</v>
      </c>
    </row>
    <row r="695" spans="1:8" ht="47.25" x14ac:dyDescent="0.25">
      <c r="A695" s="27" t="s">
        <v>982</v>
      </c>
      <c r="B695" s="28" t="s">
        <v>963</v>
      </c>
      <c r="C695" s="28"/>
      <c r="D695" s="28"/>
      <c r="E695" s="28"/>
      <c r="F695" s="31">
        <f>SUM(F696)</f>
        <v>527.29999999999995</v>
      </c>
      <c r="G695" s="31">
        <f t="shared" ref="G695:H695" si="143">SUM(G696)</f>
        <v>527.20000000000005</v>
      </c>
      <c r="H695" s="31">
        <f t="shared" si="143"/>
        <v>528</v>
      </c>
    </row>
    <row r="696" spans="1:8" ht="31.5" x14ac:dyDescent="0.25">
      <c r="A696" s="27" t="s">
        <v>48</v>
      </c>
      <c r="B696" s="28" t="s">
        <v>963</v>
      </c>
      <c r="C696" s="28" t="s">
        <v>87</v>
      </c>
      <c r="D696" s="28" t="s">
        <v>166</v>
      </c>
      <c r="E696" s="28" t="s">
        <v>40</v>
      </c>
      <c r="F696" s="31">
        <f>SUM(Ведомственная!G807)</f>
        <v>527.29999999999995</v>
      </c>
      <c r="G696" s="31">
        <f>SUM(Ведомственная!H807)</f>
        <v>527.20000000000005</v>
      </c>
      <c r="H696" s="31">
        <f>SUM(Ведомственная!I807)</f>
        <v>528</v>
      </c>
    </row>
    <row r="697" spans="1:8" ht="78.75" x14ac:dyDescent="0.25">
      <c r="A697" s="27" t="s">
        <v>959</v>
      </c>
      <c r="B697" s="79" t="s">
        <v>795</v>
      </c>
      <c r="C697" s="28"/>
      <c r="D697" s="28"/>
      <c r="E697" s="28"/>
      <c r="F697" s="31">
        <f>SUM(F698)</f>
        <v>3</v>
      </c>
      <c r="G697" s="31">
        <f t="shared" ref="G697" si="144">SUM(G698)</f>
        <v>3</v>
      </c>
      <c r="H697" s="31">
        <f t="shared" ref="H697" si="145">SUM(H698)</f>
        <v>3</v>
      </c>
    </row>
    <row r="698" spans="1:8" ht="31.5" x14ac:dyDescent="0.25">
      <c r="A698" s="27" t="s">
        <v>223</v>
      </c>
      <c r="B698" s="79" t="s">
        <v>795</v>
      </c>
      <c r="C698" s="28" t="s">
        <v>118</v>
      </c>
      <c r="D698" s="28" t="s">
        <v>166</v>
      </c>
      <c r="E698" s="28" t="s">
        <v>50</v>
      </c>
      <c r="F698" s="31">
        <f>SUM(Ведомственная!G851)</f>
        <v>3</v>
      </c>
      <c r="G698" s="31">
        <f>SUM(Ведомственная!H851)</f>
        <v>3</v>
      </c>
      <c r="H698" s="31">
        <f>SUM(Ведомственная!I851)</f>
        <v>3</v>
      </c>
    </row>
    <row r="699" spans="1:8" ht="31.5" x14ac:dyDescent="0.25">
      <c r="A699" s="27" t="s">
        <v>787</v>
      </c>
      <c r="B699" s="28" t="s">
        <v>955</v>
      </c>
      <c r="C699" s="28"/>
      <c r="D699" s="28"/>
      <c r="E699" s="28"/>
      <c r="F699" s="31">
        <f>SUM(F700)</f>
        <v>17.100000000000001</v>
      </c>
      <c r="G699" s="31">
        <f t="shared" ref="G699:H699" si="146">SUM(G700)</f>
        <v>1.6</v>
      </c>
      <c r="H699" s="31">
        <f t="shared" si="146"/>
        <v>1.6</v>
      </c>
    </row>
    <row r="700" spans="1:8" ht="31.5" x14ac:dyDescent="0.25">
      <c r="A700" s="27" t="s">
        <v>223</v>
      </c>
      <c r="B700" s="28" t="s">
        <v>955</v>
      </c>
      <c r="C700" s="28" t="s">
        <v>118</v>
      </c>
      <c r="D700" s="28" t="s">
        <v>166</v>
      </c>
      <c r="E700" s="28" t="s">
        <v>40</v>
      </c>
      <c r="F700" s="31">
        <f>SUM(Ведомственная!G809)</f>
        <v>17.100000000000001</v>
      </c>
      <c r="G700" s="31">
        <f>SUM(Ведомственная!H809)</f>
        <v>1.6</v>
      </c>
      <c r="H700" s="31">
        <f>SUM(Ведомственная!I809)</f>
        <v>1.6</v>
      </c>
    </row>
    <row r="701" spans="1:8" ht="47.25" x14ac:dyDescent="0.25">
      <c r="A701" s="27" t="s">
        <v>956</v>
      </c>
      <c r="B701" s="28" t="s">
        <v>779</v>
      </c>
      <c r="C701" s="28"/>
      <c r="D701" s="28"/>
      <c r="E701" s="28"/>
      <c r="F701" s="31">
        <f>SUM(F702)</f>
        <v>1.6</v>
      </c>
      <c r="G701" s="31">
        <f>SUM(G702)</f>
        <v>1.6</v>
      </c>
      <c r="H701" s="31">
        <f>SUM(H702)</f>
        <v>1.6</v>
      </c>
    </row>
    <row r="702" spans="1:8" ht="31.5" x14ac:dyDescent="0.25">
      <c r="A702" s="27" t="s">
        <v>223</v>
      </c>
      <c r="B702" s="28" t="s">
        <v>779</v>
      </c>
      <c r="C702" s="28" t="s">
        <v>118</v>
      </c>
      <c r="D702" s="28" t="s">
        <v>166</v>
      </c>
      <c r="E702" s="28" t="s">
        <v>40</v>
      </c>
      <c r="F702" s="31">
        <f>SUM(Ведомственная!G811)</f>
        <v>1.6</v>
      </c>
      <c r="G702" s="31">
        <f>SUM(Ведомственная!H811)</f>
        <v>1.6</v>
      </c>
      <c r="H702" s="31">
        <f>SUM(Ведомственная!I811)</f>
        <v>1.6</v>
      </c>
    </row>
    <row r="703" spans="1:8" ht="78.75" x14ac:dyDescent="0.25">
      <c r="A703" s="27" t="s">
        <v>962</v>
      </c>
      <c r="B703" s="28" t="s">
        <v>780</v>
      </c>
      <c r="C703" s="28"/>
      <c r="D703" s="28"/>
      <c r="E703" s="28"/>
      <c r="F703" s="31">
        <f>SUM(F704)</f>
        <v>0.9</v>
      </c>
      <c r="G703" s="31">
        <f>SUM(G704)</f>
        <v>0.5</v>
      </c>
      <c r="H703" s="31">
        <f>SUM(H704)</f>
        <v>0.5</v>
      </c>
    </row>
    <row r="704" spans="1:8" ht="31.5" x14ac:dyDescent="0.25">
      <c r="A704" s="27" t="s">
        <v>48</v>
      </c>
      <c r="B704" s="28" t="s">
        <v>780</v>
      </c>
      <c r="C704" s="28" t="s">
        <v>87</v>
      </c>
      <c r="D704" s="28" t="s">
        <v>166</v>
      </c>
      <c r="E704" s="28" t="s">
        <v>40</v>
      </c>
      <c r="F704" s="31">
        <f>SUM(Ведомственная!G813)</f>
        <v>0.9</v>
      </c>
      <c r="G704" s="31">
        <f>SUM(Ведомственная!H813)</f>
        <v>0.5</v>
      </c>
      <c r="H704" s="31">
        <f>SUM(Ведомственная!I813)</f>
        <v>0.5</v>
      </c>
    </row>
    <row r="705" spans="1:8" ht="31.5" x14ac:dyDescent="0.25">
      <c r="A705" s="27" t="s">
        <v>960</v>
      </c>
      <c r="B705" s="79" t="s">
        <v>796</v>
      </c>
      <c r="C705" s="28"/>
      <c r="D705" s="28"/>
      <c r="E705" s="28"/>
      <c r="F705" s="31">
        <f>SUM(F706)</f>
        <v>43.5</v>
      </c>
      <c r="G705" s="31">
        <f t="shared" ref="G705:H705" si="147">SUM(G706)</f>
        <v>7.9</v>
      </c>
      <c r="H705" s="31">
        <f t="shared" si="147"/>
        <v>7.9</v>
      </c>
    </row>
    <row r="706" spans="1:8" ht="31.5" x14ac:dyDescent="0.25">
      <c r="A706" s="27" t="s">
        <v>223</v>
      </c>
      <c r="B706" s="79" t="s">
        <v>796</v>
      </c>
      <c r="C706" s="28" t="s">
        <v>118</v>
      </c>
      <c r="D706" s="28" t="s">
        <v>166</v>
      </c>
      <c r="E706" s="28" t="s">
        <v>50</v>
      </c>
      <c r="F706" s="31">
        <f>SUM(Ведомственная!G853)</f>
        <v>43.5</v>
      </c>
      <c r="G706" s="31">
        <f>SUM(Ведомственная!H853)</f>
        <v>7.9</v>
      </c>
      <c r="H706" s="31">
        <f>SUM(Ведомственная!I853)</f>
        <v>7.9</v>
      </c>
    </row>
    <row r="707" spans="1:8" ht="31.5" x14ac:dyDescent="0.25">
      <c r="A707" s="27" t="s">
        <v>957</v>
      </c>
      <c r="B707" s="28" t="s">
        <v>958</v>
      </c>
      <c r="C707" s="28"/>
      <c r="D707" s="28"/>
      <c r="E707" s="28"/>
      <c r="F707" s="31">
        <f>SUM(F708)</f>
        <v>0</v>
      </c>
      <c r="G707" s="31">
        <f t="shared" ref="G707:H707" si="148">SUM(G708)</f>
        <v>0.2</v>
      </c>
      <c r="H707" s="31">
        <f t="shared" si="148"/>
        <v>0.2</v>
      </c>
    </row>
    <row r="708" spans="1:8" ht="31.5" x14ac:dyDescent="0.25">
      <c r="A708" s="27" t="s">
        <v>48</v>
      </c>
      <c r="B708" s="28" t="s">
        <v>958</v>
      </c>
      <c r="C708" s="28" t="s">
        <v>87</v>
      </c>
      <c r="D708" s="28"/>
      <c r="E708" s="28"/>
      <c r="F708" s="31">
        <f>SUM(Ведомственная!G815)</f>
        <v>0</v>
      </c>
      <c r="G708" s="31">
        <f>SUM(Ведомственная!H815)</f>
        <v>0.2</v>
      </c>
      <c r="H708" s="31">
        <f>SUM(Ведомственная!I815)</f>
        <v>0.2</v>
      </c>
    </row>
    <row r="709" spans="1:8" ht="47.25" x14ac:dyDescent="0.25">
      <c r="A709" s="27" t="s">
        <v>981</v>
      </c>
      <c r="B709" s="28" t="s">
        <v>984</v>
      </c>
      <c r="C709" s="28"/>
      <c r="D709" s="28"/>
      <c r="E709" s="28"/>
      <c r="F709" s="31">
        <f>SUM(F710)</f>
        <v>0.7</v>
      </c>
      <c r="G709" s="31">
        <f>SUM(G710)</f>
        <v>0.4</v>
      </c>
      <c r="H709" s="31">
        <f>SUM(H710)</f>
        <v>0.4</v>
      </c>
    </row>
    <row r="710" spans="1:8" ht="31.5" x14ac:dyDescent="0.25">
      <c r="A710" s="27" t="s">
        <v>48</v>
      </c>
      <c r="B710" s="28" t="s">
        <v>984</v>
      </c>
      <c r="C710" s="28" t="s">
        <v>87</v>
      </c>
      <c r="D710" s="28" t="s">
        <v>166</v>
      </c>
      <c r="E710" s="28" t="s">
        <v>40</v>
      </c>
      <c r="F710" s="31">
        <f>SUM(Ведомственная!G817)</f>
        <v>0.7</v>
      </c>
      <c r="G710" s="31">
        <f>SUM(Ведомственная!H817)</f>
        <v>0.4</v>
      </c>
      <c r="H710" s="31">
        <f>SUM(Ведомственная!I817)</f>
        <v>0.4</v>
      </c>
    </row>
    <row r="711" spans="1:8" ht="47.25" x14ac:dyDescent="0.25">
      <c r="A711" s="27" t="s">
        <v>982</v>
      </c>
      <c r="B711" s="28" t="s">
        <v>964</v>
      </c>
      <c r="C711" s="28"/>
      <c r="D711" s="28"/>
      <c r="E711" s="28"/>
      <c r="F711" s="31">
        <f>SUM(F712)</f>
        <v>1.1000000000000001</v>
      </c>
      <c r="G711" s="31">
        <f t="shared" ref="G711:H711" si="149">SUM(G712)</f>
        <v>0.5</v>
      </c>
      <c r="H711" s="31">
        <f t="shared" si="149"/>
        <v>0.5</v>
      </c>
    </row>
    <row r="712" spans="1:8" ht="31.5" x14ac:dyDescent="0.25">
      <c r="A712" s="27" t="s">
        <v>48</v>
      </c>
      <c r="B712" s="28" t="s">
        <v>964</v>
      </c>
      <c r="C712" s="28" t="s">
        <v>87</v>
      </c>
      <c r="D712" s="28" t="s">
        <v>166</v>
      </c>
      <c r="E712" s="28" t="s">
        <v>40</v>
      </c>
      <c r="F712" s="31">
        <f>SUM(Ведомственная!G819)</f>
        <v>1.1000000000000001</v>
      </c>
      <c r="G712" s="31">
        <f>SUM(Ведомственная!H819)</f>
        <v>0.5</v>
      </c>
      <c r="H712" s="31">
        <f>SUM(Ведомственная!I819)</f>
        <v>0.5</v>
      </c>
    </row>
    <row r="713" spans="1:8" x14ac:dyDescent="0.25">
      <c r="A713" s="27" t="s">
        <v>254</v>
      </c>
      <c r="B713" s="28" t="s">
        <v>768</v>
      </c>
      <c r="C713" s="28"/>
      <c r="D713" s="28"/>
      <c r="E713" s="28"/>
      <c r="F713" s="31">
        <f>SUM(F714:F717)</f>
        <v>6151.2</v>
      </c>
      <c r="G713" s="31">
        <f t="shared" ref="G713:H713" si="150">SUM(G714:G717)</f>
        <v>5000</v>
      </c>
      <c r="H713" s="31">
        <f t="shared" si="150"/>
        <v>6000</v>
      </c>
    </row>
    <row r="714" spans="1:8" ht="63" x14ac:dyDescent="0.25">
      <c r="A714" s="27" t="s">
        <v>47</v>
      </c>
      <c r="B714" s="28" t="s">
        <v>768</v>
      </c>
      <c r="C714" s="28" t="s">
        <v>85</v>
      </c>
      <c r="D714" s="28" t="s">
        <v>166</v>
      </c>
      <c r="E714" s="28" t="s">
        <v>30</v>
      </c>
      <c r="F714" s="31">
        <f>SUM(Ведомственная!G758)</f>
        <v>2576</v>
      </c>
      <c r="G714" s="31">
        <f>SUM(Ведомственная!H758)</f>
        <v>3000</v>
      </c>
      <c r="H714" s="31">
        <f>SUM(Ведомственная!I758)</f>
        <v>3500</v>
      </c>
    </row>
    <row r="715" spans="1:8" ht="31.5" x14ac:dyDescent="0.25">
      <c r="A715" s="27" t="s">
        <v>48</v>
      </c>
      <c r="B715" s="28" t="s">
        <v>768</v>
      </c>
      <c r="C715" s="28" t="s">
        <v>87</v>
      </c>
      <c r="D715" s="28" t="s">
        <v>166</v>
      </c>
      <c r="E715" s="28" t="s">
        <v>30</v>
      </c>
      <c r="F715" s="31">
        <f>SUM(Ведомственная!G759)</f>
        <v>3362.2</v>
      </c>
      <c r="G715" s="31">
        <f>SUM(Ведомственная!H759)</f>
        <v>1810</v>
      </c>
      <c r="H715" s="31">
        <f>SUM(Ведомственная!I759)</f>
        <v>2300</v>
      </c>
    </row>
    <row r="716" spans="1:8" x14ac:dyDescent="0.25">
      <c r="A716" s="27" t="s">
        <v>38</v>
      </c>
      <c r="B716" s="28" t="s">
        <v>768</v>
      </c>
      <c r="C716" s="28" t="s">
        <v>95</v>
      </c>
      <c r="D716" s="28" t="s">
        <v>166</v>
      </c>
      <c r="E716" s="28" t="s">
        <v>30</v>
      </c>
      <c r="F716" s="31">
        <f>SUM(Ведомственная!G760)</f>
        <v>213</v>
      </c>
      <c r="G716" s="31">
        <f>SUM(Ведомственная!H760)</f>
        <v>190</v>
      </c>
      <c r="H716" s="31">
        <f>SUM(Ведомственная!I760)</f>
        <v>200</v>
      </c>
    </row>
    <row r="717" spans="1:8" ht="31.5" x14ac:dyDescent="0.25">
      <c r="A717" s="27" t="s">
        <v>223</v>
      </c>
      <c r="B717" s="28" t="s">
        <v>768</v>
      </c>
      <c r="C717" s="28" t="s">
        <v>118</v>
      </c>
      <c r="D717" s="28" t="s">
        <v>166</v>
      </c>
      <c r="E717" s="28" t="s">
        <v>30</v>
      </c>
      <c r="F717" s="31">
        <f>SUM(Ведомственная!G761)</f>
        <v>0</v>
      </c>
      <c r="G717" s="31">
        <f>SUM(Ведомственная!H761)</f>
        <v>0</v>
      </c>
      <c r="H717" s="31">
        <f>SUM(Ведомственная!I761)</f>
        <v>0</v>
      </c>
    </row>
    <row r="718" spans="1:8" ht="31.5" x14ac:dyDescent="0.25">
      <c r="A718" s="27" t="s">
        <v>255</v>
      </c>
      <c r="B718" s="47" t="s">
        <v>307</v>
      </c>
      <c r="C718" s="28"/>
      <c r="D718" s="28"/>
      <c r="E718" s="28"/>
      <c r="F718" s="31">
        <f t="shared" ref="F718:H719" si="151">F719</f>
        <v>147095.6</v>
      </c>
      <c r="G718" s="31">
        <f t="shared" si="151"/>
        <v>128707.20000000001</v>
      </c>
      <c r="H718" s="31">
        <f t="shared" si="151"/>
        <v>128707.29999999999</v>
      </c>
    </row>
    <row r="719" spans="1:8" x14ac:dyDescent="0.25">
      <c r="A719" s="27" t="s">
        <v>254</v>
      </c>
      <c r="B719" s="47" t="s">
        <v>308</v>
      </c>
      <c r="C719" s="28"/>
      <c r="D719" s="28"/>
      <c r="E719" s="28"/>
      <c r="F719" s="31">
        <f t="shared" si="151"/>
        <v>147095.6</v>
      </c>
      <c r="G719" s="31">
        <f t="shared" si="151"/>
        <v>128707.20000000001</v>
      </c>
      <c r="H719" s="31">
        <f t="shared" si="151"/>
        <v>128707.29999999999</v>
      </c>
    </row>
    <row r="720" spans="1:8" ht="31.5" x14ac:dyDescent="0.25">
      <c r="A720" s="27" t="s">
        <v>68</v>
      </c>
      <c r="B720" s="47" t="s">
        <v>308</v>
      </c>
      <c r="C720" s="28" t="s">
        <v>118</v>
      </c>
      <c r="D720" s="28" t="s">
        <v>166</v>
      </c>
      <c r="E720" s="28" t="s">
        <v>30</v>
      </c>
      <c r="F720" s="31">
        <f>SUM(Ведомственная!G764)</f>
        <v>147095.6</v>
      </c>
      <c r="G720" s="31">
        <f>SUM(Ведомственная!H764)</f>
        <v>128707.20000000001</v>
      </c>
      <c r="H720" s="31">
        <f>SUM(Ведомственная!I764)</f>
        <v>128707.29999999999</v>
      </c>
    </row>
    <row r="721" spans="1:8" x14ac:dyDescent="0.25">
      <c r="A721" s="27" t="s">
        <v>147</v>
      </c>
      <c r="B721" s="47" t="s">
        <v>459</v>
      </c>
      <c r="C721" s="28"/>
      <c r="D721" s="28"/>
      <c r="E721" s="28"/>
      <c r="F721" s="31">
        <f>F725+F722</f>
        <v>821.5</v>
      </c>
      <c r="G721" s="31">
        <f>G725+G722</f>
        <v>0</v>
      </c>
      <c r="H721" s="31">
        <f>H725+H722</f>
        <v>10000</v>
      </c>
    </row>
    <row r="722" spans="1:8" ht="31.5" x14ac:dyDescent="0.25">
      <c r="A722" s="27" t="s">
        <v>258</v>
      </c>
      <c r="B722" s="47" t="s">
        <v>460</v>
      </c>
      <c r="C722" s="28"/>
      <c r="D722" s="28"/>
      <c r="E722" s="28"/>
      <c r="F722" s="31">
        <f t="shared" ref="F722:H723" si="152">F723</f>
        <v>621.5</v>
      </c>
      <c r="G722" s="31">
        <f t="shared" si="152"/>
        <v>0</v>
      </c>
      <c r="H722" s="31">
        <f t="shared" si="152"/>
        <v>8500</v>
      </c>
    </row>
    <row r="723" spans="1:8" x14ac:dyDescent="0.25">
      <c r="A723" s="27" t="s">
        <v>254</v>
      </c>
      <c r="B723" s="47" t="s">
        <v>461</v>
      </c>
      <c r="C723" s="28"/>
      <c r="D723" s="28"/>
      <c r="E723" s="28"/>
      <c r="F723" s="31">
        <f t="shared" si="152"/>
        <v>621.5</v>
      </c>
      <c r="G723" s="31">
        <f t="shared" si="152"/>
        <v>0</v>
      </c>
      <c r="H723" s="31">
        <f t="shared" si="152"/>
        <v>8500</v>
      </c>
    </row>
    <row r="724" spans="1:8" ht="31.5" x14ac:dyDescent="0.25">
      <c r="A724" s="27" t="s">
        <v>223</v>
      </c>
      <c r="B724" s="47" t="s">
        <v>461</v>
      </c>
      <c r="C724" s="28" t="s">
        <v>118</v>
      </c>
      <c r="D724" s="28" t="s">
        <v>166</v>
      </c>
      <c r="E724" s="28" t="s">
        <v>30</v>
      </c>
      <c r="F724" s="31">
        <f>SUM(Ведомственная!G768)</f>
        <v>621.5</v>
      </c>
      <c r="G724" s="31">
        <f>SUM(Ведомственная!H768)</f>
        <v>0</v>
      </c>
      <c r="H724" s="31">
        <f>SUM(Ведомственная!I768)</f>
        <v>8500</v>
      </c>
    </row>
    <row r="725" spans="1:8" ht="31.5" x14ac:dyDescent="0.25">
      <c r="A725" s="27" t="s">
        <v>259</v>
      </c>
      <c r="B725" s="28" t="s">
        <v>479</v>
      </c>
      <c r="C725" s="28"/>
      <c r="D725" s="28"/>
      <c r="E725" s="28"/>
      <c r="F725" s="31">
        <f t="shared" ref="F725:H726" si="153">F726</f>
        <v>200</v>
      </c>
      <c r="G725" s="31">
        <f t="shared" si="153"/>
        <v>0</v>
      </c>
      <c r="H725" s="31">
        <f t="shared" si="153"/>
        <v>1500</v>
      </c>
    </row>
    <row r="726" spans="1:8" x14ac:dyDescent="0.25">
      <c r="A726" s="27" t="s">
        <v>254</v>
      </c>
      <c r="B726" s="28" t="s">
        <v>480</v>
      </c>
      <c r="C726" s="28"/>
      <c r="D726" s="28"/>
      <c r="E726" s="28"/>
      <c r="F726" s="31">
        <f t="shared" si="153"/>
        <v>200</v>
      </c>
      <c r="G726" s="31">
        <f t="shared" si="153"/>
        <v>0</v>
      </c>
      <c r="H726" s="31">
        <f t="shared" si="153"/>
        <v>1500</v>
      </c>
    </row>
    <row r="727" spans="1:8" ht="31.5" x14ac:dyDescent="0.25">
      <c r="A727" s="27" t="s">
        <v>68</v>
      </c>
      <c r="B727" s="28" t="s">
        <v>480</v>
      </c>
      <c r="C727" s="28" t="s">
        <v>118</v>
      </c>
      <c r="D727" s="28" t="s">
        <v>166</v>
      </c>
      <c r="E727" s="28" t="s">
        <v>30</v>
      </c>
      <c r="F727" s="31">
        <f>SUM(Ведомственная!G771)</f>
        <v>200</v>
      </c>
      <c r="G727" s="31">
        <f>SUM(Ведомственная!H771)</f>
        <v>0</v>
      </c>
      <c r="H727" s="31">
        <f>SUM(Ведомственная!I771)</f>
        <v>1500</v>
      </c>
    </row>
    <row r="728" spans="1:8" ht="31.5" x14ac:dyDescent="0.25">
      <c r="A728" s="27" t="s">
        <v>41</v>
      </c>
      <c r="B728" s="28" t="s">
        <v>769</v>
      </c>
      <c r="C728" s="28"/>
      <c r="D728" s="28"/>
      <c r="E728" s="28"/>
      <c r="F728" s="31">
        <f>SUM(F729)</f>
        <v>7535.7000000000007</v>
      </c>
      <c r="G728" s="31">
        <f t="shared" ref="G728:H728" si="154">SUM(G729)</f>
        <v>7121.7000000000007</v>
      </c>
      <c r="H728" s="31">
        <f t="shared" si="154"/>
        <v>7121.7000000000007</v>
      </c>
    </row>
    <row r="729" spans="1:8" x14ac:dyDescent="0.25">
      <c r="A729" s="27" t="s">
        <v>254</v>
      </c>
      <c r="B729" s="28" t="s">
        <v>770</v>
      </c>
      <c r="C729" s="28"/>
      <c r="D729" s="28"/>
      <c r="E729" s="28"/>
      <c r="F729" s="31">
        <f>SUM(F730:F732)</f>
        <v>7535.7000000000007</v>
      </c>
      <c r="G729" s="31">
        <f t="shared" ref="G729:H729" si="155">SUM(G730:G732)</f>
        <v>7121.7000000000007</v>
      </c>
      <c r="H729" s="31">
        <f t="shared" si="155"/>
        <v>7121.7000000000007</v>
      </c>
    </row>
    <row r="730" spans="1:8" ht="63" x14ac:dyDescent="0.25">
      <c r="A730" s="27" t="s">
        <v>47</v>
      </c>
      <c r="B730" s="28" t="s">
        <v>770</v>
      </c>
      <c r="C730" s="28" t="s">
        <v>85</v>
      </c>
      <c r="D730" s="28" t="s">
        <v>166</v>
      </c>
      <c r="E730" s="28" t="s">
        <v>30</v>
      </c>
      <c r="F730" s="31">
        <f>SUM(Ведомственная!G774)</f>
        <v>6593.6</v>
      </c>
      <c r="G730" s="31">
        <f>SUM(Ведомственная!H774)</f>
        <v>6179.6</v>
      </c>
      <c r="H730" s="31">
        <f>SUM(Ведомственная!I774)</f>
        <v>6179.6</v>
      </c>
    </row>
    <row r="731" spans="1:8" ht="31.5" x14ac:dyDescent="0.25">
      <c r="A731" s="27" t="s">
        <v>48</v>
      </c>
      <c r="B731" s="28" t="s">
        <v>770</v>
      </c>
      <c r="C731" s="28" t="s">
        <v>87</v>
      </c>
      <c r="D731" s="28" t="s">
        <v>166</v>
      </c>
      <c r="E731" s="28" t="s">
        <v>30</v>
      </c>
      <c r="F731" s="31">
        <f>SUM(Ведомственная!G775)</f>
        <v>762</v>
      </c>
      <c r="G731" s="31">
        <f>SUM(Ведомственная!H775)</f>
        <v>762</v>
      </c>
      <c r="H731" s="31">
        <f>SUM(Ведомственная!I775)</f>
        <v>762</v>
      </c>
    </row>
    <row r="732" spans="1:8" x14ac:dyDescent="0.25">
      <c r="A732" s="27" t="s">
        <v>21</v>
      </c>
      <c r="B732" s="28" t="s">
        <v>770</v>
      </c>
      <c r="C732" s="28" t="s">
        <v>92</v>
      </c>
      <c r="D732" s="28" t="s">
        <v>166</v>
      </c>
      <c r="E732" s="28" t="s">
        <v>30</v>
      </c>
      <c r="F732" s="31">
        <f>SUM(Ведомственная!G776)</f>
        <v>180.1</v>
      </c>
      <c r="G732" s="31">
        <f>SUM(Ведомственная!H776)</f>
        <v>180.1</v>
      </c>
      <c r="H732" s="31">
        <f>SUM(Ведомственная!I776)</f>
        <v>180.1</v>
      </c>
    </row>
    <row r="733" spans="1:8" x14ac:dyDescent="0.25">
      <c r="A733" s="27" t="s">
        <v>849</v>
      </c>
      <c r="B733" s="79" t="s">
        <v>797</v>
      </c>
      <c r="C733" s="28"/>
      <c r="D733" s="28"/>
      <c r="E733" s="28"/>
      <c r="F733" s="31">
        <f>SUM(F734)</f>
        <v>2355.1999999999998</v>
      </c>
      <c r="G733" s="31">
        <f t="shared" ref="G733:H733" si="156">SUM(G734)</f>
        <v>2616.1</v>
      </c>
      <c r="H733" s="31">
        <f t="shared" si="156"/>
        <v>2487.6</v>
      </c>
    </row>
    <row r="734" spans="1:8" ht="47.25" x14ac:dyDescent="0.25">
      <c r="A734" s="63" t="s">
        <v>798</v>
      </c>
      <c r="B734" s="79" t="s">
        <v>799</v>
      </c>
      <c r="C734" s="28"/>
      <c r="D734" s="28"/>
      <c r="E734" s="28"/>
      <c r="F734" s="31">
        <f>SUM(F735:F736)</f>
        <v>2355.1999999999998</v>
      </c>
      <c r="G734" s="31">
        <f t="shared" ref="G734:H734" si="157">SUM(G735:G736)</f>
        <v>2616.1</v>
      </c>
      <c r="H734" s="31">
        <f t="shared" si="157"/>
        <v>2487.6</v>
      </c>
    </row>
    <row r="735" spans="1:8" ht="31.5" x14ac:dyDescent="0.25">
      <c r="A735" s="27" t="s">
        <v>223</v>
      </c>
      <c r="B735" s="79" t="s">
        <v>799</v>
      </c>
      <c r="C735" s="28" t="s">
        <v>118</v>
      </c>
      <c r="D735" s="28" t="s">
        <v>166</v>
      </c>
      <c r="E735" s="28" t="s">
        <v>50</v>
      </c>
      <c r="F735" s="31">
        <f>SUM(Ведомственная!G856)</f>
        <v>2355.1999999999998</v>
      </c>
      <c r="G735" s="31">
        <f>SUM(Ведомственная!H856)</f>
        <v>2616.1</v>
      </c>
      <c r="H735" s="31">
        <f>SUM(Ведомственная!I856)</f>
        <v>2487.6</v>
      </c>
    </row>
    <row r="736" spans="1:8" x14ac:dyDescent="0.25">
      <c r="A736" s="27" t="s">
        <v>21</v>
      </c>
      <c r="B736" s="79" t="s">
        <v>799</v>
      </c>
      <c r="C736" s="28" t="s">
        <v>92</v>
      </c>
      <c r="D736" s="28" t="s">
        <v>166</v>
      </c>
      <c r="E736" s="28" t="s">
        <v>50</v>
      </c>
      <c r="F736" s="31">
        <f>SUM(Ведомственная!G857)</f>
        <v>0</v>
      </c>
      <c r="G736" s="31">
        <f>SUM(Ведомственная!H857)</f>
        <v>0</v>
      </c>
      <c r="H736" s="31">
        <f>SUM(Ведомственная!I857)</f>
        <v>0</v>
      </c>
    </row>
    <row r="737" spans="1:8" ht="31.5" x14ac:dyDescent="0.25">
      <c r="A737" s="27" t="s">
        <v>261</v>
      </c>
      <c r="B737" s="28" t="s">
        <v>260</v>
      </c>
      <c r="C737" s="28"/>
      <c r="D737" s="28"/>
      <c r="E737" s="28"/>
      <c r="F737" s="31">
        <f>SUM(F738+F756+F758+F768)</f>
        <v>2398.9</v>
      </c>
      <c r="G737" s="31">
        <f t="shared" ref="G737:H737" si="158">SUM(G738+G756+G758+G768)</f>
        <v>355.7</v>
      </c>
      <c r="H737" s="31">
        <f t="shared" si="158"/>
        <v>355.7</v>
      </c>
    </row>
    <row r="738" spans="1:8" x14ac:dyDescent="0.25">
      <c r="A738" s="27" t="s">
        <v>31</v>
      </c>
      <c r="B738" s="28" t="s">
        <v>771</v>
      </c>
      <c r="C738" s="28"/>
      <c r="D738" s="28"/>
      <c r="E738" s="28"/>
      <c r="F738" s="31">
        <f>SUM(F739+F744+F746+F748+F751+F754)</f>
        <v>0</v>
      </c>
      <c r="G738" s="31">
        <f t="shared" ref="G738:H738" si="159">SUM(G739+G744+G746+G748+G751+G754)</f>
        <v>0</v>
      </c>
      <c r="H738" s="31">
        <f t="shared" si="159"/>
        <v>0</v>
      </c>
    </row>
    <row r="739" spans="1:8" ht="63" hidden="1" x14ac:dyDescent="0.25">
      <c r="A739" s="77" t="s">
        <v>773</v>
      </c>
      <c r="B739" s="28" t="s">
        <v>782</v>
      </c>
      <c r="C739" s="28"/>
      <c r="D739" s="28"/>
      <c r="E739" s="28"/>
      <c r="F739" s="31">
        <f>SUM(F740+F742)</f>
        <v>0</v>
      </c>
      <c r="G739" s="31">
        <f t="shared" ref="G739:H739" si="160">SUM(G740+G742)</f>
        <v>0</v>
      </c>
      <c r="H739" s="31">
        <f t="shared" si="160"/>
        <v>0</v>
      </c>
    </row>
    <row r="740" spans="1:8" ht="47.25" hidden="1" x14ac:dyDescent="0.25">
      <c r="A740" s="27" t="s">
        <v>783</v>
      </c>
      <c r="B740" s="28" t="s">
        <v>784</v>
      </c>
      <c r="C740" s="28"/>
      <c r="D740" s="28"/>
      <c r="E740" s="28"/>
      <c r="F740" s="31">
        <f>SUM(F741)</f>
        <v>0</v>
      </c>
      <c r="G740" s="31">
        <f>SUM(G741)</f>
        <v>0</v>
      </c>
      <c r="H740" s="31">
        <f>SUM(H741)</f>
        <v>0</v>
      </c>
    </row>
    <row r="741" spans="1:8" ht="31.5" hidden="1" x14ac:dyDescent="0.25">
      <c r="A741" s="27" t="s">
        <v>223</v>
      </c>
      <c r="B741" s="28" t="s">
        <v>784</v>
      </c>
      <c r="C741" s="28" t="s">
        <v>118</v>
      </c>
      <c r="D741" s="28" t="s">
        <v>166</v>
      </c>
      <c r="E741" s="28" t="s">
        <v>40</v>
      </c>
      <c r="F741" s="31">
        <f>SUM(Ведомственная!G824)</f>
        <v>0</v>
      </c>
      <c r="G741" s="31">
        <f>SUM(Ведомственная!H824)</f>
        <v>0</v>
      </c>
      <c r="H741" s="31">
        <f>SUM(Ведомственная!I824)</f>
        <v>0</v>
      </c>
    </row>
    <row r="742" spans="1:8" ht="31.5" hidden="1" x14ac:dyDescent="0.25">
      <c r="A742" s="27" t="s">
        <v>787</v>
      </c>
      <c r="B742" s="28" t="s">
        <v>800</v>
      </c>
      <c r="C742" s="28"/>
      <c r="D742" s="28"/>
      <c r="E742" s="28"/>
      <c r="F742" s="31">
        <f>SUM(F743)</f>
        <v>0</v>
      </c>
      <c r="G742" s="31">
        <f t="shared" ref="G742:H742" si="161">SUM(G743)</f>
        <v>0</v>
      </c>
      <c r="H742" s="31">
        <f t="shared" si="161"/>
        <v>0</v>
      </c>
    </row>
    <row r="743" spans="1:8" ht="31.5" hidden="1" x14ac:dyDescent="0.25">
      <c r="A743" s="27" t="s">
        <v>48</v>
      </c>
      <c r="B743" s="28" t="s">
        <v>800</v>
      </c>
      <c r="C743" s="28" t="s">
        <v>87</v>
      </c>
      <c r="D743" s="28" t="s">
        <v>166</v>
      </c>
      <c r="E743" s="28" t="s">
        <v>40</v>
      </c>
      <c r="F743" s="31">
        <f>SUM(Ведомственная!G826)</f>
        <v>0</v>
      </c>
      <c r="G743" s="31">
        <f>SUM(Ведомственная!H826)</f>
        <v>0</v>
      </c>
      <c r="H743" s="31">
        <f>SUM(Ведомственная!I826)</f>
        <v>0</v>
      </c>
    </row>
    <row r="744" spans="1:8" ht="63" hidden="1" x14ac:dyDescent="0.25">
      <c r="A744" s="27" t="s">
        <v>785</v>
      </c>
      <c r="B744" s="79" t="s">
        <v>786</v>
      </c>
      <c r="C744" s="28"/>
      <c r="D744" s="28"/>
      <c r="E744" s="28"/>
      <c r="F744" s="31">
        <f>SUM(F745)</f>
        <v>0</v>
      </c>
      <c r="G744" s="31">
        <f>SUM(G745)</f>
        <v>0</v>
      </c>
      <c r="H744" s="31">
        <f>SUM(H745)</f>
        <v>0</v>
      </c>
    </row>
    <row r="745" spans="1:8" ht="31.5" hidden="1" x14ac:dyDescent="0.25">
      <c r="A745" s="27" t="s">
        <v>223</v>
      </c>
      <c r="B745" s="79" t="s">
        <v>786</v>
      </c>
      <c r="C745" s="28" t="s">
        <v>118</v>
      </c>
      <c r="D745" s="28" t="s">
        <v>166</v>
      </c>
      <c r="E745" s="28" t="s">
        <v>40</v>
      </c>
      <c r="F745" s="31">
        <f>SUM(Ведомственная!G835)</f>
        <v>0</v>
      </c>
      <c r="G745" s="31">
        <f>SUM(Ведомственная!H835)</f>
        <v>0</v>
      </c>
      <c r="H745" s="31">
        <f>SUM(Ведомственная!I835)</f>
        <v>0</v>
      </c>
    </row>
    <row r="746" spans="1:8" ht="31.5" hidden="1" x14ac:dyDescent="0.25">
      <c r="A746" s="27" t="s">
        <v>788</v>
      </c>
      <c r="B746" s="79" t="s">
        <v>802</v>
      </c>
      <c r="C746" s="28"/>
      <c r="D746" s="28"/>
      <c r="E746" s="28"/>
      <c r="F746" s="31">
        <f>SUM(F747)</f>
        <v>0</v>
      </c>
      <c r="G746" s="31">
        <f t="shared" ref="G746:H746" si="162">SUM(G747)</f>
        <v>0</v>
      </c>
      <c r="H746" s="31">
        <f t="shared" si="162"/>
        <v>0</v>
      </c>
    </row>
    <row r="747" spans="1:8" ht="31.5" hidden="1" x14ac:dyDescent="0.25">
      <c r="A747" s="27" t="s">
        <v>223</v>
      </c>
      <c r="B747" s="79" t="s">
        <v>802</v>
      </c>
      <c r="C747" s="28" t="s">
        <v>87</v>
      </c>
      <c r="D747" s="28" t="s">
        <v>166</v>
      </c>
      <c r="E747" s="28" t="s">
        <v>40</v>
      </c>
      <c r="F747" s="31">
        <f>SUM(Ведомственная!G837)</f>
        <v>0</v>
      </c>
      <c r="G747" s="31">
        <f>SUM(Ведомственная!H837)</f>
        <v>0</v>
      </c>
      <c r="H747" s="31">
        <f>SUM(Ведомственная!I837)</f>
        <v>0</v>
      </c>
    </row>
    <row r="748" spans="1:8" hidden="1" x14ac:dyDescent="0.25">
      <c r="A748" s="27" t="s">
        <v>254</v>
      </c>
      <c r="B748" s="28" t="s">
        <v>772</v>
      </c>
      <c r="C748" s="28"/>
      <c r="D748" s="28"/>
      <c r="E748" s="28"/>
      <c r="F748" s="31">
        <f>SUM(F749:F750)</f>
        <v>0</v>
      </c>
      <c r="G748" s="31">
        <f t="shared" ref="G748:H748" si="163">SUM(G749:G750)</f>
        <v>0</v>
      </c>
      <c r="H748" s="31">
        <f t="shared" si="163"/>
        <v>0</v>
      </c>
    </row>
    <row r="749" spans="1:8" ht="31.5" hidden="1" x14ac:dyDescent="0.25">
      <c r="A749" s="27" t="s">
        <v>48</v>
      </c>
      <c r="B749" s="28" t="s">
        <v>772</v>
      </c>
      <c r="C749" s="28" t="s">
        <v>87</v>
      </c>
      <c r="D749" s="28" t="s">
        <v>166</v>
      </c>
      <c r="E749" s="28" t="s">
        <v>30</v>
      </c>
      <c r="F749" s="31">
        <f>SUM(Ведомственная!G780)</f>
        <v>0</v>
      </c>
      <c r="G749" s="31">
        <f>SUM(Ведомственная!H780)</f>
        <v>0</v>
      </c>
      <c r="H749" s="31">
        <f>SUM(Ведомственная!I780)</f>
        <v>0</v>
      </c>
    </row>
    <row r="750" spans="1:8" ht="31.5" hidden="1" x14ac:dyDescent="0.25">
      <c r="A750" s="27" t="s">
        <v>48</v>
      </c>
      <c r="B750" s="28" t="s">
        <v>772</v>
      </c>
      <c r="C750" s="28" t="s">
        <v>87</v>
      </c>
      <c r="D750" s="28" t="s">
        <v>166</v>
      </c>
      <c r="E750" s="28" t="s">
        <v>40</v>
      </c>
      <c r="F750" s="31">
        <f>SUM(Ведомственная!G828)</f>
        <v>0</v>
      </c>
      <c r="G750" s="31">
        <f>SUM(Ведомственная!H828)</f>
        <v>0</v>
      </c>
      <c r="H750" s="31">
        <f>SUM(Ведомственная!I828)</f>
        <v>0</v>
      </c>
    </row>
    <row r="751" spans="1:8" ht="47.25" hidden="1" x14ac:dyDescent="0.25">
      <c r="A751" s="27" t="s">
        <v>789</v>
      </c>
      <c r="B751" s="28" t="s">
        <v>801</v>
      </c>
      <c r="C751" s="28"/>
      <c r="D751" s="28"/>
      <c r="E751" s="28"/>
      <c r="F751" s="31">
        <f>SUM(F752)+F753</f>
        <v>0</v>
      </c>
      <c r="G751" s="31">
        <f t="shared" ref="G751:H751" si="164">SUM(G752)+G753</f>
        <v>0</v>
      </c>
      <c r="H751" s="31">
        <f t="shared" si="164"/>
        <v>0</v>
      </c>
    </row>
    <row r="752" spans="1:8" ht="31.5" hidden="1" x14ac:dyDescent="0.25">
      <c r="A752" s="27" t="s">
        <v>48</v>
      </c>
      <c r="B752" s="28" t="s">
        <v>801</v>
      </c>
      <c r="C752" s="28" t="s">
        <v>87</v>
      </c>
      <c r="D752" s="28" t="s">
        <v>166</v>
      </c>
      <c r="E752" s="28" t="s">
        <v>40</v>
      </c>
      <c r="F752" s="31">
        <f>SUM(Ведомственная!G830)</f>
        <v>0</v>
      </c>
      <c r="G752" s="31">
        <f>SUM(Ведомственная!H830)</f>
        <v>0</v>
      </c>
      <c r="H752" s="31">
        <f>SUM(Ведомственная!I830)</f>
        <v>0</v>
      </c>
    </row>
    <row r="753" spans="1:8" ht="31.5" hidden="1" x14ac:dyDescent="0.25">
      <c r="A753" s="27" t="s">
        <v>223</v>
      </c>
      <c r="B753" s="28" t="s">
        <v>801</v>
      </c>
      <c r="C753" s="28" t="s">
        <v>118</v>
      </c>
      <c r="D753" s="28" t="s">
        <v>166</v>
      </c>
      <c r="E753" s="28" t="s">
        <v>40</v>
      </c>
      <c r="F753" s="31">
        <f>SUM(Ведомственная!G831)</f>
        <v>0</v>
      </c>
      <c r="G753" s="31">
        <f>SUM(Ведомственная!H831)</f>
        <v>0</v>
      </c>
      <c r="H753" s="31">
        <f>SUM(Ведомственная!I831)</f>
        <v>0</v>
      </c>
    </row>
    <row r="754" spans="1:8" ht="47.25" hidden="1" x14ac:dyDescent="0.25">
      <c r="A754" s="27" t="s">
        <v>842</v>
      </c>
      <c r="B754" s="28" t="s">
        <v>841</v>
      </c>
      <c r="C754" s="28"/>
      <c r="D754" s="28"/>
      <c r="E754" s="28"/>
      <c r="F754" s="31">
        <f>SUM(F755)</f>
        <v>0</v>
      </c>
      <c r="G754" s="31">
        <f t="shared" ref="G754:H754" si="165">SUM(G755)</f>
        <v>0</v>
      </c>
      <c r="H754" s="31">
        <f t="shared" si="165"/>
        <v>0</v>
      </c>
    </row>
    <row r="755" spans="1:8" ht="31.5" x14ac:dyDescent="0.25">
      <c r="A755" s="27" t="s">
        <v>48</v>
      </c>
      <c r="B755" s="28" t="s">
        <v>841</v>
      </c>
      <c r="C755" s="28" t="s">
        <v>87</v>
      </c>
      <c r="D755" s="28" t="s">
        <v>166</v>
      </c>
      <c r="E755" s="28" t="s">
        <v>40</v>
      </c>
      <c r="F755" s="31">
        <f>SUM(Ведомственная!G833)</f>
        <v>0</v>
      </c>
      <c r="G755" s="31">
        <f>SUM(Ведомственная!H833)</f>
        <v>0</v>
      </c>
      <c r="H755" s="31">
        <f>SUM(Ведомственная!I833)</f>
        <v>0</v>
      </c>
    </row>
    <row r="756" spans="1:8" ht="31.5" x14ac:dyDescent="0.25">
      <c r="A756" s="3" t="s">
        <v>360</v>
      </c>
      <c r="B756" s="57" t="s">
        <v>303</v>
      </c>
      <c r="C756" s="57"/>
      <c r="D756" s="28"/>
      <c r="E756" s="28"/>
      <c r="F756" s="31">
        <f>F757</f>
        <v>1200</v>
      </c>
      <c r="G756" s="31">
        <f>G757</f>
        <v>0</v>
      </c>
      <c r="H756" s="31">
        <f>H757</f>
        <v>0</v>
      </c>
    </row>
    <row r="757" spans="1:8" ht="31.5" x14ac:dyDescent="0.25">
      <c r="A757" s="3" t="s">
        <v>266</v>
      </c>
      <c r="B757" s="57" t="s">
        <v>303</v>
      </c>
      <c r="C757" s="57">
        <v>400</v>
      </c>
      <c r="D757" s="28" t="s">
        <v>166</v>
      </c>
      <c r="E757" s="28" t="s">
        <v>30</v>
      </c>
      <c r="F757" s="31">
        <f>SUM(Ведомственная!G461)</f>
        <v>1200</v>
      </c>
      <c r="G757" s="31">
        <f>SUM(Ведомственная!H461)</f>
        <v>0</v>
      </c>
      <c r="H757" s="31">
        <f>SUM(Ведомственная!I461)</f>
        <v>0</v>
      </c>
    </row>
    <row r="758" spans="1:8" x14ac:dyDescent="0.25">
      <c r="A758" s="27" t="s">
        <v>147</v>
      </c>
      <c r="B758" s="28" t="s">
        <v>309</v>
      </c>
      <c r="C758" s="28"/>
      <c r="D758" s="28"/>
      <c r="E758" s="28"/>
      <c r="F758" s="31">
        <f>SUM(F759+F765)+F762</f>
        <v>1198.9000000000001</v>
      </c>
      <c r="G758" s="31">
        <f t="shared" ref="G758:H758" si="166">SUM(G759+G765)+G762</f>
        <v>355.7</v>
      </c>
      <c r="H758" s="31">
        <f t="shared" si="166"/>
        <v>355.7</v>
      </c>
    </row>
    <row r="759" spans="1:8" ht="31.5" x14ac:dyDescent="0.25">
      <c r="A759" s="27" t="s">
        <v>257</v>
      </c>
      <c r="B759" s="28" t="s">
        <v>310</v>
      </c>
      <c r="C759" s="28"/>
      <c r="D759" s="28"/>
      <c r="E759" s="28"/>
      <c r="F759" s="31">
        <f t="shared" ref="F759:H760" si="167">F760</f>
        <v>700</v>
      </c>
      <c r="G759" s="31">
        <f t="shared" si="167"/>
        <v>0</v>
      </c>
      <c r="H759" s="31">
        <f t="shared" si="167"/>
        <v>0</v>
      </c>
    </row>
    <row r="760" spans="1:8" x14ac:dyDescent="0.25">
      <c r="A760" s="27" t="s">
        <v>254</v>
      </c>
      <c r="B760" s="28" t="s">
        <v>311</v>
      </c>
      <c r="C760" s="28"/>
      <c r="D760" s="28"/>
      <c r="E760" s="28"/>
      <c r="F760" s="31">
        <f t="shared" si="167"/>
        <v>700</v>
      </c>
      <c r="G760" s="31">
        <f t="shared" si="167"/>
        <v>0</v>
      </c>
      <c r="H760" s="31">
        <f t="shared" si="167"/>
        <v>0</v>
      </c>
    </row>
    <row r="761" spans="1:8" ht="31.5" x14ac:dyDescent="0.25">
      <c r="A761" s="27" t="s">
        <v>223</v>
      </c>
      <c r="B761" s="28" t="s">
        <v>311</v>
      </c>
      <c r="C761" s="28" t="s">
        <v>118</v>
      </c>
      <c r="D761" s="28" t="s">
        <v>166</v>
      </c>
      <c r="E761" s="28" t="s">
        <v>30</v>
      </c>
      <c r="F761" s="31">
        <f>SUM(Ведомственная!G784)</f>
        <v>700</v>
      </c>
      <c r="G761" s="31">
        <f>SUM(Ведомственная!H784)</f>
        <v>0</v>
      </c>
      <c r="H761" s="31">
        <f>SUM(Ведомственная!I784)</f>
        <v>0</v>
      </c>
    </row>
    <row r="762" spans="1:8" ht="31.5" x14ac:dyDescent="0.25">
      <c r="A762" s="27" t="s">
        <v>258</v>
      </c>
      <c r="B762" s="28" t="s">
        <v>312</v>
      </c>
      <c r="C762" s="28"/>
      <c r="D762" s="28"/>
      <c r="E762" s="28"/>
      <c r="F762" s="31">
        <f>SUM(F763)</f>
        <v>0</v>
      </c>
      <c r="G762" s="31">
        <f t="shared" ref="G762:H762" si="168">SUM(G763)</f>
        <v>0</v>
      </c>
      <c r="H762" s="31">
        <f t="shared" si="168"/>
        <v>0</v>
      </c>
    </row>
    <row r="763" spans="1:8" x14ac:dyDescent="0.25">
      <c r="A763" s="27" t="s">
        <v>254</v>
      </c>
      <c r="B763" s="28" t="s">
        <v>313</v>
      </c>
      <c r="C763" s="28"/>
      <c r="D763" s="28"/>
      <c r="E763" s="28"/>
      <c r="F763" s="31">
        <f>SUM(F764)</f>
        <v>0</v>
      </c>
      <c r="G763" s="31">
        <f t="shared" ref="G763:H763" si="169">SUM(G764)</f>
        <v>0</v>
      </c>
      <c r="H763" s="31">
        <f t="shared" si="169"/>
        <v>0</v>
      </c>
    </row>
    <row r="764" spans="1:8" ht="31.5" x14ac:dyDescent="0.25">
      <c r="A764" s="27" t="s">
        <v>223</v>
      </c>
      <c r="B764" s="28" t="s">
        <v>313</v>
      </c>
      <c r="C764" s="28" t="s">
        <v>118</v>
      </c>
      <c r="D764" s="28" t="s">
        <v>166</v>
      </c>
      <c r="E764" s="28" t="s">
        <v>40</v>
      </c>
      <c r="F764" s="31">
        <f>SUM(Ведомственная!G787)</f>
        <v>0</v>
      </c>
      <c r="G764" s="31">
        <f>SUM(Ведомственная!H787)</f>
        <v>0</v>
      </c>
      <c r="H764" s="31">
        <f>SUM(Ведомственная!I787)</f>
        <v>0</v>
      </c>
    </row>
    <row r="765" spans="1:8" ht="31.5" x14ac:dyDescent="0.25">
      <c r="A765" s="27" t="s">
        <v>259</v>
      </c>
      <c r="B765" s="28" t="s">
        <v>314</v>
      </c>
      <c r="C765" s="28"/>
      <c r="D765" s="28"/>
      <c r="E765" s="28"/>
      <c r="F765" s="31">
        <f t="shared" ref="F765:H765" si="170">F766</f>
        <v>498.9</v>
      </c>
      <c r="G765" s="31">
        <f t="shared" si="170"/>
        <v>355.7</v>
      </c>
      <c r="H765" s="31">
        <f t="shared" si="170"/>
        <v>355.7</v>
      </c>
    </row>
    <row r="766" spans="1:8" x14ac:dyDescent="0.25">
      <c r="A766" s="27" t="s">
        <v>254</v>
      </c>
      <c r="B766" s="28" t="s">
        <v>315</v>
      </c>
      <c r="C766" s="28"/>
      <c r="D766" s="28"/>
      <c r="E766" s="28"/>
      <c r="F766" s="31">
        <f>SUM(F767)</f>
        <v>498.9</v>
      </c>
      <c r="G766" s="31">
        <f t="shared" ref="G766:H766" si="171">SUM(G767)</f>
        <v>355.7</v>
      </c>
      <c r="H766" s="31">
        <f t="shared" si="171"/>
        <v>355.7</v>
      </c>
    </row>
    <row r="767" spans="1:8" ht="31.5" x14ac:dyDescent="0.25">
      <c r="A767" s="27" t="s">
        <v>223</v>
      </c>
      <c r="B767" s="28" t="s">
        <v>315</v>
      </c>
      <c r="C767" s="28" t="s">
        <v>118</v>
      </c>
      <c r="D767" s="28" t="s">
        <v>166</v>
      </c>
      <c r="E767" s="28" t="s">
        <v>30</v>
      </c>
      <c r="F767" s="31">
        <f>SUM(Ведомственная!G790)</f>
        <v>498.9</v>
      </c>
      <c r="G767" s="31">
        <f>SUM(Ведомственная!H790)</f>
        <v>355.7</v>
      </c>
      <c r="H767" s="31">
        <f>SUM(Ведомственная!I790)</f>
        <v>355.7</v>
      </c>
    </row>
    <row r="768" spans="1:8" x14ac:dyDescent="0.25">
      <c r="A768" s="27" t="s">
        <v>849</v>
      </c>
      <c r="B768" s="79" t="s">
        <v>790</v>
      </c>
      <c r="C768" s="28"/>
      <c r="D768" s="28"/>
      <c r="E768" s="28"/>
      <c r="F768" s="31">
        <f>SUM(F769)</f>
        <v>0</v>
      </c>
      <c r="G768" s="31">
        <f t="shared" ref="G768:H768" si="172">SUM(G769)</f>
        <v>0</v>
      </c>
      <c r="H768" s="31">
        <f t="shared" si="172"/>
        <v>0</v>
      </c>
    </row>
    <row r="769" spans="1:8" ht="31.5" x14ac:dyDescent="0.25">
      <c r="A769" s="27" t="s">
        <v>507</v>
      </c>
      <c r="B769" s="79" t="s">
        <v>791</v>
      </c>
      <c r="C769" s="28"/>
      <c r="D769" s="28"/>
      <c r="E769" s="28"/>
      <c r="F769" s="31">
        <f>SUM(F770)</f>
        <v>0</v>
      </c>
      <c r="G769" s="31">
        <f t="shared" ref="G769:H769" si="173">SUM(G770)</f>
        <v>0</v>
      </c>
      <c r="H769" s="31">
        <f t="shared" si="173"/>
        <v>0</v>
      </c>
    </row>
    <row r="770" spans="1:8" ht="31.5" x14ac:dyDescent="0.25">
      <c r="A770" s="27" t="s">
        <v>223</v>
      </c>
      <c r="B770" s="79" t="s">
        <v>791</v>
      </c>
      <c r="C770" s="28" t="s">
        <v>118</v>
      </c>
      <c r="D770" s="28" t="s">
        <v>166</v>
      </c>
      <c r="E770" s="28" t="s">
        <v>40</v>
      </c>
      <c r="F770" s="31">
        <f>SUM(Ведомственная!G840)</f>
        <v>0</v>
      </c>
      <c r="G770" s="31">
        <f>SUM(Ведомственная!H840)</f>
        <v>0</v>
      </c>
      <c r="H770" s="31">
        <f>SUM(Ведомственная!I840)</f>
        <v>0</v>
      </c>
    </row>
    <row r="771" spans="1:8" s="52" customFormat="1" ht="31.5" x14ac:dyDescent="0.25">
      <c r="A771" s="48" t="s">
        <v>640</v>
      </c>
      <c r="B771" s="55" t="s">
        <v>15</v>
      </c>
      <c r="C771" s="55"/>
      <c r="D771" s="66"/>
      <c r="E771" s="66"/>
      <c r="F771" s="34">
        <f>SUM(F772+F801+F806+F817)</f>
        <v>28640.6</v>
      </c>
      <c r="G771" s="34">
        <f>SUM(G772+G801+G806+G817)</f>
        <v>29087.4</v>
      </c>
      <c r="H771" s="34">
        <f>SUM(H772+H801+H806+H817)</f>
        <v>29694.899999999998</v>
      </c>
    </row>
    <row r="772" spans="1:8" ht="47.25" x14ac:dyDescent="0.25">
      <c r="A772" s="27" t="s">
        <v>78</v>
      </c>
      <c r="B772" s="57" t="s">
        <v>16</v>
      </c>
      <c r="C772" s="57"/>
      <c r="D772" s="36"/>
      <c r="E772" s="36"/>
      <c r="F772" s="33">
        <f>F790+F773+F793</f>
        <v>20200.8</v>
      </c>
      <c r="G772" s="33">
        <f>G790+G773+G793</f>
        <v>20804.8</v>
      </c>
      <c r="H772" s="33">
        <f>H790+H773+H793</f>
        <v>20961.399999999998</v>
      </c>
    </row>
    <row r="773" spans="1:8" x14ac:dyDescent="0.25">
      <c r="A773" s="27" t="s">
        <v>31</v>
      </c>
      <c r="B773" s="57" t="s">
        <v>32</v>
      </c>
      <c r="C773" s="57"/>
      <c r="D773" s="36"/>
      <c r="E773" s="36"/>
      <c r="F773" s="33">
        <f>SUM(F774+F777+F786)</f>
        <v>17290.8</v>
      </c>
      <c r="G773" s="33">
        <f>SUM(G774+G777+G786)</f>
        <v>17894.8</v>
      </c>
      <c r="H773" s="33">
        <f>SUM(H774+H777+H786)</f>
        <v>18051.399999999998</v>
      </c>
    </row>
    <row r="774" spans="1:8" x14ac:dyDescent="0.25">
      <c r="A774" s="27" t="s">
        <v>34</v>
      </c>
      <c r="B774" s="57" t="s">
        <v>35</v>
      </c>
      <c r="C774" s="57"/>
      <c r="D774" s="36"/>
      <c r="E774" s="36"/>
      <c r="F774" s="33">
        <f t="shared" ref="F774:H775" si="174">F775</f>
        <v>12652</v>
      </c>
      <c r="G774" s="33">
        <f t="shared" si="174"/>
        <v>12652</v>
      </c>
      <c r="H774" s="33">
        <f t="shared" si="174"/>
        <v>12652</v>
      </c>
    </row>
    <row r="775" spans="1:8" ht="31.5" x14ac:dyDescent="0.25">
      <c r="A775" s="27" t="s">
        <v>36</v>
      </c>
      <c r="B775" s="57" t="s">
        <v>37</v>
      </c>
      <c r="C775" s="57"/>
      <c r="D775" s="36"/>
      <c r="E775" s="36"/>
      <c r="F775" s="33">
        <f t="shared" si="174"/>
        <v>12652</v>
      </c>
      <c r="G775" s="33">
        <f t="shared" si="174"/>
        <v>12652</v>
      </c>
      <c r="H775" s="33">
        <f t="shared" si="174"/>
        <v>12652</v>
      </c>
    </row>
    <row r="776" spans="1:8" x14ac:dyDescent="0.25">
      <c r="A776" s="27" t="s">
        <v>38</v>
      </c>
      <c r="B776" s="57" t="s">
        <v>37</v>
      </c>
      <c r="C776" s="57">
        <v>300</v>
      </c>
      <c r="D776" s="36" t="s">
        <v>27</v>
      </c>
      <c r="E776" s="36" t="s">
        <v>30</v>
      </c>
      <c r="F776" s="33">
        <f>SUM(Ведомственная!G546)</f>
        <v>12652</v>
      </c>
      <c r="G776" s="33">
        <f>SUM(Ведомственная!H546)</f>
        <v>12652</v>
      </c>
      <c r="H776" s="33">
        <f>SUM(Ведомственная!I546)</f>
        <v>12652</v>
      </c>
    </row>
    <row r="777" spans="1:8" x14ac:dyDescent="0.25">
      <c r="A777" s="27" t="s">
        <v>51</v>
      </c>
      <c r="B777" s="57" t="s">
        <v>52</v>
      </c>
      <c r="C777" s="57"/>
      <c r="D777" s="36"/>
      <c r="E777" s="36"/>
      <c r="F777" s="33">
        <f>F778+F780+F782+F784</f>
        <v>3734.6</v>
      </c>
      <c r="G777" s="33">
        <f t="shared" ref="G777:H777" si="175">G778+G780+G782+G784</f>
        <v>3807.5</v>
      </c>
      <c r="H777" s="33">
        <f t="shared" si="175"/>
        <v>3964.1</v>
      </c>
    </row>
    <row r="778" spans="1:8" x14ac:dyDescent="0.25">
      <c r="A778" s="27" t="s">
        <v>53</v>
      </c>
      <c r="B778" s="57" t="s">
        <v>54</v>
      </c>
      <c r="C778" s="57"/>
      <c r="D778" s="36"/>
      <c r="E778" s="36"/>
      <c r="F778" s="33">
        <f>F779</f>
        <v>1200</v>
      </c>
      <c r="G778" s="33">
        <f>G779</f>
        <v>1203.9000000000001</v>
      </c>
      <c r="H778" s="33">
        <f>H779</f>
        <v>1288.8</v>
      </c>
    </row>
    <row r="779" spans="1:8" x14ac:dyDescent="0.25">
      <c r="A779" s="27" t="s">
        <v>38</v>
      </c>
      <c r="B779" s="57" t="s">
        <v>54</v>
      </c>
      <c r="C779" s="57">
        <v>300</v>
      </c>
      <c r="D779" s="36" t="s">
        <v>27</v>
      </c>
      <c r="E779" s="36" t="s">
        <v>50</v>
      </c>
      <c r="F779" s="33">
        <f>SUM(Ведомственная!G627)</f>
        <v>1200</v>
      </c>
      <c r="G779" s="33">
        <f>SUM(Ведомственная!H627)</f>
        <v>1203.9000000000001</v>
      </c>
      <c r="H779" s="33">
        <f>SUM(Ведомственная!I627)</f>
        <v>1288.8</v>
      </c>
    </row>
    <row r="780" spans="1:8" ht="31.5" x14ac:dyDescent="0.25">
      <c r="A780" s="27" t="s">
        <v>55</v>
      </c>
      <c r="B780" s="57" t="s">
        <v>56</v>
      </c>
      <c r="C780" s="57"/>
      <c r="D780" s="36"/>
      <c r="E780" s="36"/>
      <c r="F780" s="33">
        <f>F781</f>
        <v>1724.6</v>
      </c>
      <c r="G780" s="33">
        <f>G781</f>
        <v>1793.6</v>
      </c>
      <c r="H780" s="33">
        <f>H781</f>
        <v>1865.3</v>
      </c>
    </row>
    <row r="781" spans="1:8" x14ac:dyDescent="0.25">
      <c r="A781" s="27" t="s">
        <v>38</v>
      </c>
      <c r="B781" s="57" t="s">
        <v>56</v>
      </c>
      <c r="C781" s="57">
        <v>300</v>
      </c>
      <c r="D781" s="36" t="s">
        <v>27</v>
      </c>
      <c r="E781" s="36" t="s">
        <v>50</v>
      </c>
      <c r="F781" s="33">
        <f>SUM(Ведомственная!G629)</f>
        <v>1724.6</v>
      </c>
      <c r="G781" s="33">
        <f>SUM(Ведомственная!H629)</f>
        <v>1793.6</v>
      </c>
      <c r="H781" s="33">
        <f>SUM(Ведомственная!I629)</f>
        <v>1865.3</v>
      </c>
    </row>
    <row r="782" spans="1:8" ht="47.25" x14ac:dyDescent="0.25">
      <c r="A782" s="27" t="s">
        <v>457</v>
      </c>
      <c r="B782" s="28" t="s">
        <v>458</v>
      </c>
      <c r="C782" s="36"/>
      <c r="D782" s="36"/>
      <c r="E782" s="36"/>
      <c r="F782" s="33">
        <f>F783</f>
        <v>810</v>
      </c>
      <c r="G782" s="33">
        <f>G783</f>
        <v>810</v>
      </c>
      <c r="H782" s="33">
        <f>H783</f>
        <v>810</v>
      </c>
    </row>
    <row r="783" spans="1:8" x14ac:dyDescent="0.25">
      <c r="A783" s="27" t="s">
        <v>38</v>
      </c>
      <c r="B783" s="28" t="s">
        <v>458</v>
      </c>
      <c r="C783" s="36" t="s">
        <v>95</v>
      </c>
      <c r="D783" s="36" t="s">
        <v>27</v>
      </c>
      <c r="E783" s="36" t="s">
        <v>50</v>
      </c>
      <c r="F783" s="31">
        <f>SUM(Ведомственная!G631)</f>
        <v>810</v>
      </c>
      <c r="G783" s="31">
        <f>SUM(Ведомственная!H631)</f>
        <v>810</v>
      </c>
      <c r="H783" s="31">
        <f>SUM(Ведомственная!I631)</f>
        <v>810</v>
      </c>
    </row>
    <row r="784" spans="1:8" ht="31.5" x14ac:dyDescent="0.25">
      <c r="A784" s="27" t="s">
        <v>898</v>
      </c>
      <c r="B784" s="28" t="s">
        <v>897</v>
      </c>
      <c r="C784" s="36"/>
      <c r="D784" s="36"/>
      <c r="E784" s="36"/>
      <c r="F784" s="31">
        <f>SUM(F785)</f>
        <v>0</v>
      </c>
      <c r="G784" s="31">
        <f t="shared" ref="G784:H784" si="176">SUM(G785)</f>
        <v>0</v>
      </c>
      <c r="H784" s="31">
        <f t="shared" si="176"/>
        <v>0</v>
      </c>
    </row>
    <row r="785" spans="1:8" x14ac:dyDescent="0.25">
      <c r="A785" s="27" t="s">
        <v>38</v>
      </c>
      <c r="B785" s="28" t="s">
        <v>897</v>
      </c>
      <c r="C785" s="36" t="s">
        <v>95</v>
      </c>
      <c r="D785" s="36" t="s">
        <v>27</v>
      </c>
      <c r="E785" s="36" t="s">
        <v>50</v>
      </c>
      <c r="F785" s="31">
        <f>SUM(Ведомственная!G633)</f>
        <v>0</v>
      </c>
      <c r="G785" s="31">
        <f>SUM(Ведомственная!H633)</f>
        <v>0</v>
      </c>
      <c r="H785" s="31">
        <f>SUM(Ведомственная!I633)</f>
        <v>0</v>
      </c>
    </row>
    <row r="786" spans="1:8" ht="31.5" x14ac:dyDescent="0.25">
      <c r="A786" s="27" t="s">
        <v>57</v>
      </c>
      <c r="B786" s="57" t="s">
        <v>58</v>
      </c>
      <c r="C786" s="57"/>
      <c r="D786" s="36"/>
      <c r="E786" s="36"/>
      <c r="F786" s="33">
        <f>F787</f>
        <v>904.2</v>
      </c>
      <c r="G786" s="33">
        <f>G787</f>
        <v>1435.3</v>
      </c>
      <c r="H786" s="33">
        <f>H787</f>
        <v>1435.3</v>
      </c>
    </row>
    <row r="787" spans="1:8" x14ac:dyDescent="0.25">
      <c r="A787" s="27" t="s">
        <v>59</v>
      </c>
      <c r="B787" s="57" t="s">
        <v>60</v>
      </c>
      <c r="C787" s="57"/>
      <c r="D787" s="36"/>
      <c r="E787" s="36"/>
      <c r="F787" s="33">
        <f>F788+F789</f>
        <v>904.2</v>
      </c>
      <c r="G787" s="33">
        <f>G788+G789</f>
        <v>1435.3</v>
      </c>
      <c r="H787" s="33">
        <f>H788+H789</f>
        <v>1435.3</v>
      </c>
    </row>
    <row r="788" spans="1:8" ht="31.5" x14ac:dyDescent="0.25">
      <c r="A788" s="27" t="s">
        <v>48</v>
      </c>
      <c r="B788" s="57" t="s">
        <v>60</v>
      </c>
      <c r="C788" s="57">
        <v>200</v>
      </c>
      <c r="D788" s="36" t="s">
        <v>27</v>
      </c>
      <c r="E788" s="36" t="s">
        <v>50</v>
      </c>
      <c r="F788" s="33">
        <f>SUM(Ведомственная!G636)</f>
        <v>314.2</v>
      </c>
      <c r="G788" s="33">
        <f>SUM(Ведомственная!H636)</f>
        <v>845.3</v>
      </c>
      <c r="H788" s="33">
        <f>SUM(Ведомственная!I636)</f>
        <v>845.3</v>
      </c>
    </row>
    <row r="789" spans="1:8" x14ac:dyDescent="0.25">
      <c r="A789" s="27" t="s">
        <v>38</v>
      </c>
      <c r="B789" s="57" t="s">
        <v>60</v>
      </c>
      <c r="C789" s="57">
        <v>300</v>
      </c>
      <c r="D789" s="36" t="s">
        <v>27</v>
      </c>
      <c r="E789" s="36" t="s">
        <v>50</v>
      </c>
      <c r="F789" s="33">
        <f>SUM(Ведомственная!G637)</f>
        <v>590</v>
      </c>
      <c r="G789" s="33">
        <f>SUM(Ведомственная!H637)</f>
        <v>590</v>
      </c>
      <c r="H789" s="33">
        <f>SUM(Ведомственная!I637)</f>
        <v>590</v>
      </c>
    </row>
    <row r="790" spans="1:8" ht="47.25" hidden="1" x14ac:dyDescent="0.25">
      <c r="A790" s="27" t="s">
        <v>17</v>
      </c>
      <c r="B790" s="57" t="s">
        <v>18</v>
      </c>
      <c r="C790" s="57"/>
      <c r="D790" s="36"/>
      <c r="E790" s="36"/>
      <c r="F790" s="33">
        <f>SUM(F791)</f>
        <v>0</v>
      </c>
      <c r="G790" s="33">
        <f>SUM(G791)</f>
        <v>0</v>
      </c>
      <c r="H790" s="33">
        <f>SUM(H791)</f>
        <v>0</v>
      </c>
    </row>
    <row r="791" spans="1:8" hidden="1" x14ac:dyDescent="0.25">
      <c r="A791" s="27" t="s">
        <v>19</v>
      </c>
      <c r="B791" s="57" t="s">
        <v>20</v>
      </c>
      <c r="C791" s="57"/>
      <c r="D791" s="36"/>
      <c r="E791" s="36"/>
      <c r="F791" s="33">
        <f>F792</f>
        <v>0</v>
      </c>
      <c r="G791" s="33">
        <f>G792</f>
        <v>0</v>
      </c>
      <c r="H791" s="33">
        <f>H792</f>
        <v>0</v>
      </c>
    </row>
    <row r="792" spans="1:8" hidden="1" x14ac:dyDescent="0.25">
      <c r="A792" s="27" t="s">
        <v>21</v>
      </c>
      <c r="B792" s="57" t="s">
        <v>20</v>
      </c>
      <c r="C792" s="57">
        <v>800</v>
      </c>
      <c r="D792" s="36" t="s">
        <v>12</v>
      </c>
      <c r="E792" s="36" t="s">
        <v>14</v>
      </c>
      <c r="F792" s="33">
        <v>0</v>
      </c>
      <c r="G792" s="33">
        <v>0</v>
      </c>
      <c r="H792" s="33">
        <v>0</v>
      </c>
    </row>
    <row r="793" spans="1:8" ht="31.5" x14ac:dyDescent="0.25">
      <c r="A793" s="27" t="s">
        <v>41</v>
      </c>
      <c r="B793" s="57" t="s">
        <v>42</v>
      </c>
      <c r="C793" s="57"/>
      <c r="D793" s="36"/>
      <c r="E793" s="36"/>
      <c r="F793" s="33">
        <f>SUM(F794)+F798</f>
        <v>2910</v>
      </c>
      <c r="G793" s="33">
        <f>SUM(G794)+G798</f>
        <v>2910</v>
      </c>
      <c r="H793" s="33">
        <f>SUM(H794)+H798</f>
        <v>2910</v>
      </c>
    </row>
    <row r="794" spans="1:8" x14ac:dyDescent="0.25">
      <c r="A794" s="27" t="s">
        <v>43</v>
      </c>
      <c r="B794" s="57" t="s">
        <v>44</v>
      </c>
      <c r="C794" s="57"/>
      <c r="D794" s="36"/>
      <c r="E794" s="36"/>
      <c r="F794" s="33">
        <f>F795</f>
        <v>2910</v>
      </c>
      <c r="G794" s="33">
        <f>G795</f>
        <v>2910</v>
      </c>
      <c r="H794" s="33">
        <f>H795</f>
        <v>2910</v>
      </c>
    </row>
    <row r="795" spans="1:8" ht="47.25" x14ac:dyDescent="0.25">
      <c r="A795" s="27" t="s">
        <v>45</v>
      </c>
      <c r="B795" s="57" t="s">
        <v>46</v>
      </c>
      <c r="C795" s="57"/>
      <c r="D795" s="36"/>
      <c r="E795" s="36"/>
      <c r="F795" s="33">
        <f>F796+F797</f>
        <v>2910</v>
      </c>
      <c r="G795" s="33">
        <f>G796+G797</f>
        <v>2910</v>
      </c>
      <c r="H795" s="33">
        <f>H796+H797</f>
        <v>2910</v>
      </c>
    </row>
    <row r="796" spans="1:8" ht="63" x14ac:dyDescent="0.25">
      <c r="A796" s="27" t="s">
        <v>47</v>
      </c>
      <c r="B796" s="57" t="s">
        <v>46</v>
      </c>
      <c r="C796" s="57">
        <v>100</v>
      </c>
      <c r="D796" s="36" t="s">
        <v>27</v>
      </c>
      <c r="E796" s="36" t="s">
        <v>40</v>
      </c>
      <c r="F796" s="33">
        <f>SUM(Ведомственная!G560)</f>
        <v>1616.1</v>
      </c>
      <c r="G796" s="33">
        <f>SUM(Ведомственная!H560)</f>
        <v>1616.1</v>
      </c>
      <c r="H796" s="33">
        <f>SUM(Ведомственная!I560)</f>
        <v>1616.1</v>
      </c>
    </row>
    <row r="797" spans="1:8" ht="29.25" customHeight="1" x14ac:dyDescent="0.25">
      <c r="A797" s="27" t="s">
        <v>48</v>
      </c>
      <c r="B797" s="57" t="s">
        <v>46</v>
      </c>
      <c r="C797" s="57">
        <v>200</v>
      </c>
      <c r="D797" s="36" t="s">
        <v>27</v>
      </c>
      <c r="E797" s="36" t="s">
        <v>40</v>
      </c>
      <c r="F797" s="33">
        <f>SUM(Ведомственная!G561)</f>
        <v>1293.9000000000001</v>
      </c>
      <c r="G797" s="33">
        <f>SUM(Ведомственная!H561)</f>
        <v>1293.9000000000001</v>
      </c>
      <c r="H797" s="33">
        <f>SUM(Ведомственная!I561)</f>
        <v>1293.9000000000001</v>
      </c>
    </row>
    <row r="798" spans="1:8" x14ac:dyDescent="0.25">
      <c r="A798" s="27" t="s">
        <v>590</v>
      </c>
      <c r="B798" s="57" t="s">
        <v>589</v>
      </c>
      <c r="C798" s="57"/>
      <c r="D798" s="36"/>
      <c r="E798" s="36"/>
      <c r="F798" s="33">
        <f>SUM(F800)</f>
        <v>0</v>
      </c>
      <c r="G798" s="33">
        <f>SUM(G800)</f>
        <v>0</v>
      </c>
      <c r="H798" s="33">
        <f>SUM(H800)</f>
        <v>0</v>
      </c>
    </row>
    <row r="799" spans="1:8" ht="47.25" x14ac:dyDescent="0.25">
      <c r="A799" s="27" t="s">
        <v>598</v>
      </c>
      <c r="B799" s="57" t="s">
        <v>597</v>
      </c>
      <c r="C799" s="57"/>
      <c r="D799" s="36"/>
      <c r="E799" s="36"/>
      <c r="F799" s="33">
        <f>SUM(F800)</f>
        <v>0</v>
      </c>
      <c r="G799" s="33">
        <f>SUM(G800)</f>
        <v>0</v>
      </c>
      <c r="H799" s="33">
        <f>SUM(H800)</f>
        <v>0</v>
      </c>
    </row>
    <row r="800" spans="1:8" ht="31.5" x14ac:dyDescent="0.25">
      <c r="A800" s="27" t="s">
        <v>48</v>
      </c>
      <c r="B800" s="57" t="s">
        <v>597</v>
      </c>
      <c r="C800" s="57">
        <v>200</v>
      </c>
      <c r="D800" s="36" t="s">
        <v>27</v>
      </c>
      <c r="E800" s="36" t="s">
        <v>12</v>
      </c>
      <c r="F800" s="33">
        <f>SUM(Ведомственная!G690)</f>
        <v>0</v>
      </c>
      <c r="G800" s="33">
        <f>SUM(Ведомственная!H690)</f>
        <v>0</v>
      </c>
      <c r="H800" s="33">
        <f>SUM(Ведомственная!I690)</f>
        <v>0</v>
      </c>
    </row>
    <row r="801" spans="1:8" x14ac:dyDescent="0.25">
      <c r="A801" s="27" t="s">
        <v>79</v>
      </c>
      <c r="B801" s="57" t="s">
        <v>61</v>
      </c>
      <c r="C801" s="57"/>
      <c r="D801" s="36"/>
      <c r="E801" s="36"/>
      <c r="F801" s="33">
        <f t="shared" ref="F801:H802" si="177">F802</f>
        <v>328.5</v>
      </c>
      <c r="G801" s="33">
        <f t="shared" si="177"/>
        <v>328.5</v>
      </c>
      <c r="H801" s="33">
        <f t="shared" si="177"/>
        <v>328.5</v>
      </c>
    </row>
    <row r="802" spans="1:8" x14ac:dyDescent="0.25">
      <c r="A802" s="27" t="s">
        <v>31</v>
      </c>
      <c r="B802" s="57" t="s">
        <v>62</v>
      </c>
      <c r="C802" s="57"/>
      <c r="D802" s="36"/>
      <c r="E802" s="36"/>
      <c r="F802" s="33">
        <f t="shared" si="177"/>
        <v>328.5</v>
      </c>
      <c r="G802" s="33">
        <f t="shared" si="177"/>
        <v>328.5</v>
      </c>
      <c r="H802" s="33">
        <f t="shared" si="177"/>
        <v>328.5</v>
      </c>
    </row>
    <row r="803" spans="1:8" x14ac:dyDescent="0.25">
      <c r="A803" s="27" t="s">
        <v>33</v>
      </c>
      <c r="B803" s="57" t="s">
        <v>63</v>
      </c>
      <c r="C803" s="57"/>
      <c r="D803" s="36"/>
      <c r="E803" s="36"/>
      <c r="F803" s="33">
        <f>F804+F805</f>
        <v>328.5</v>
      </c>
      <c r="G803" s="33">
        <f>G804+G805</f>
        <v>328.5</v>
      </c>
      <c r="H803" s="33">
        <f>H804+H805</f>
        <v>328.5</v>
      </c>
    </row>
    <row r="804" spans="1:8" ht="27.75" customHeight="1" x14ac:dyDescent="0.25">
      <c r="A804" s="27" t="s">
        <v>48</v>
      </c>
      <c r="B804" s="57" t="s">
        <v>63</v>
      </c>
      <c r="C804" s="57">
        <v>200</v>
      </c>
      <c r="D804" s="36" t="s">
        <v>27</v>
      </c>
      <c r="E804" s="36" t="s">
        <v>50</v>
      </c>
      <c r="F804" s="33">
        <f>SUM(Ведомственная!G641)</f>
        <v>328.5</v>
      </c>
      <c r="G804" s="33">
        <f>SUM(Ведомственная!H641)</f>
        <v>328.5</v>
      </c>
      <c r="H804" s="33">
        <f>SUM(Ведомственная!I641)</f>
        <v>328.5</v>
      </c>
    </row>
    <row r="805" spans="1:8" hidden="1" x14ac:dyDescent="0.25">
      <c r="A805" s="27" t="s">
        <v>38</v>
      </c>
      <c r="B805" s="57" t="s">
        <v>63</v>
      </c>
      <c r="C805" s="57">
        <v>300</v>
      </c>
      <c r="D805" s="36" t="s">
        <v>27</v>
      </c>
      <c r="E805" s="36" t="s">
        <v>50</v>
      </c>
      <c r="F805" s="33"/>
      <c r="G805" s="33"/>
      <c r="H805" s="33"/>
    </row>
    <row r="806" spans="1:8" x14ac:dyDescent="0.25">
      <c r="A806" s="27" t="s">
        <v>80</v>
      </c>
      <c r="B806" s="57" t="s">
        <v>64</v>
      </c>
      <c r="C806" s="57"/>
      <c r="D806" s="36"/>
      <c r="E806" s="36"/>
      <c r="F806" s="33">
        <f>SUM(F807)</f>
        <v>603</v>
      </c>
      <c r="G806" s="33">
        <f>SUM(G807)</f>
        <v>445</v>
      </c>
      <c r="H806" s="33">
        <f>SUM(H807)</f>
        <v>895</v>
      </c>
    </row>
    <row r="807" spans="1:8" x14ac:dyDescent="0.25">
      <c r="A807" s="27" t="s">
        <v>31</v>
      </c>
      <c r="B807" s="57" t="s">
        <v>416</v>
      </c>
      <c r="C807" s="57"/>
      <c r="D807" s="64"/>
      <c r="E807" s="64"/>
      <c r="F807" s="33">
        <f>SUM(F812+F814)+F810+F808</f>
        <v>603</v>
      </c>
      <c r="G807" s="33">
        <f t="shared" ref="G807:H807" si="178">SUM(G812+G814)+G810+G808</f>
        <v>445</v>
      </c>
      <c r="H807" s="33">
        <f t="shared" si="178"/>
        <v>895</v>
      </c>
    </row>
    <row r="808" spans="1:8" ht="47.25" x14ac:dyDescent="0.25">
      <c r="A808" s="27" t="s">
        <v>968</v>
      </c>
      <c r="B808" s="57" t="s">
        <v>705</v>
      </c>
      <c r="C808" s="57"/>
      <c r="D808" s="64"/>
      <c r="E808" s="64"/>
      <c r="F808" s="33">
        <f>SUM(F809)</f>
        <v>128</v>
      </c>
      <c r="G808" s="33">
        <f>SUM(G809)</f>
        <v>0</v>
      </c>
      <c r="H808" s="33">
        <f>SUM(H809)</f>
        <v>350</v>
      </c>
    </row>
    <row r="809" spans="1:8" ht="31.5" x14ac:dyDescent="0.25">
      <c r="A809" s="27" t="s">
        <v>48</v>
      </c>
      <c r="B809" s="57" t="s">
        <v>705</v>
      </c>
      <c r="C809" s="57">
        <v>200</v>
      </c>
      <c r="D809" s="36" t="s">
        <v>27</v>
      </c>
      <c r="E809" s="36" t="s">
        <v>74</v>
      </c>
      <c r="F809" s="33">
        <f>SUM(Ведомственная!G721)</f>
        <v>128</v>
      </c>
      <c r="G809" s="33">
        <f>SUM(Ведомственная!H721)</f>
        <v>0</v>
      </c>
      <c r="H809" s="33">
        <f>SUM(Ведомственная!I721)</f>
        <v>350</v>
      </c>
    </row>
    <row r="810" spans="1:8" ht="47.25" x14ac:dyDescent="0.25">
      <c r="A810" s="27" t="s">
        <v>967</v>
      </c>
      <c r="B810" s="57" t="s">
        <v>966</v>
      </c>
      <c r="C810" s="57"/>
      <c r="D810" s="64"/>
      <c r="E810" s="64"/>
      <c r="F810" s="33">
        <f>SUM(F811)</f>
        <v>0</v>
      </c>
      <c r="G810" s="33">
        <f t="shared" ref="G810:H810" si="179">SUM(G811)</f>
        <v>0</v>
      </c>
      <c r="H810" s="33">
        <f t="shared" si="179"/>
        <v>100</v>
      </c>
    </row>
    <row r="811" spans="1:8" ht="31.5" x14ac:dyDescent="0.25">
      <c r="A811" s="27" t="s">
        <v>48</v>
      </c>
      <c r="B811" s="57" t="s">
        <v>966</v>
      </c>
      <c r="C811" s="57">
        <v>200</v>
      </c>
      <c r="D811" s="36" t="s">
        <v>27</v>
      </c>
      <c r="E811" s="36" t="s">
        <v>74</v>
      </c>
      <c r="F811" s="33">
        <f>SUM(Ведомственная!G723)</f>
        <v>0</v>
      </c>
      <c r="G811" s="33">
        <f>SUM(Ведомственная!H723)</f>
        <v>0</v>
      </c>
      <c r="H811" s="33">
        <f>SUM(Ведомственная!I723)</f>
        <v>100</v>
      </c>
    </row>
    <row r="812" spans="1:8" ht="47.25" x14ac:dyDescent="0.25">
      <c r="A812" s="27" t="s">
        <v>976</v>
      </c>
      <c r="B812" s="57" t="s">
        <v>927</v>
      </c>
      <c r="C812" s="57"/>
      <c r="D812" s="64"/>
      <c r="E812" s="64"/>
      <c r="F812" s="33">
        <f>SUM(F813)</f>
        <v>423</v>
      </c>
      <c r="G812" s="33">
        <f>SUM(G813)</f>
        <v>423</v>
      </c>
      <c r="H812" s="33">
        <f>SUM(H813)</f>
        <v>423</v>
      </c>
    </row>
    <row r="813" spans="1:8" ht="31.5" x14ac:dyDescent="0.25">
      <c r="A813" s="27" t="s">
        <v>48</v>
      </c>
      <c r="B813" s="57" t="s">
        <v>927</v>
      </c>
      <c r="C813" s="57">
        <v>200</v>
      </c>
      <c r="D813" s="36" t="s">
        <v>12</v>
      </c>
      <c r="E813" s="36" t="s">
        <v>14</v>
      </c>
      <c r="F813" s="33">
        <f>SUM(Ведомственная!G190)</f>
        <v>423</v>
      </c>
      <c r="G813" s="33">
        <f>SUM(Ведомственная!H190)</f>
        <v>423</v>
      </c>
      <c r="H813" s="33">
        <f>SUM(Ведомственная!I190)</f>
        <v>423</v>
      </c>
    </row>
    <row r="814" spans="1:8" x14ac:dyDescent="0.25">
      <c r="A814" s="27" t="s">
        <v>33</v>
      </c>
      <c r="B814" s="57" t="s">
        <v>417</v>
      </c>
      <c r="C814" s="57"/>
      <c r="D814" s="64"/>
      <c r="E814" s="64"/>
      <c r="F814" s="33">
        <f>SUM(F815:F816)</f>
        <v>52</v>
      </c>
      <c r="G814" s="33">
        <f t="shared" ref="G814:H814" si="180">SUM(G815:G816)</f>
        <v>22</v>
      </c>
      <c r="H814" s="33">
        <f t="shared" si="180"/>
        <v>22</v>
      </c>
    </row>
    <row r="815" spans="1:8" ht="31.5" x14ac:dyDescent="0.25">
      <c r="A815" s="27" t="s">
        <v>48</v>
      </c>
      <c r="B815" s="57" t="s">
        <v>417</v>
      </c>
      <c r="C815" s="57">
        <v>200</v>
      </c>
      <c r="D815" s="36" t="s">
        <v>109</v>
      </c>
      <c r="E815" s="36" t="s">
        <v>30</v>
      </c>
      <c r="F815" s="33">
        <f>SUM(Ведомственная!G937)</f>
        <v>30</v>
      </c>
      <c r="G815" s="33">
        <f>SUM(Ведомственная!H937)</f>
        <v>0</v>
      </c>
      <c r="H815" s="33">
        <f>SUM(Ведомственная!I937)</f>
        <v>0</v>
      </c>
    </row>
    <row r="816" spans="1:8" ht="29.25" customHeight="1" x14ac:dyDescent="0.25">
      <c r="A816" s="27" t="s">
        <v>48</v>
      </c>
      <c r="B816" s="57" t="s">
        <v>417</v>
      </c>
      <c r="C816" s="57">
        <v>200</v>
      </c>
      <c r="D816" s="36" t="s">
        <v>27</v>
      </c>
      <c r="E816" s="36" t="s">
        <v>50</v>
      </c>
      <c r="F816" s="33">
        <f>SUM(Ведомственная!G1279)+Ведомственная!G646</f>
        <v>22</v>
      </c>
      <c r="G816" s="33">
        <f>SUM(Ведомственная!H1279)+Ведомственная!H646</f>
        <v>22</v>
      </c>
      <c r="H816" s="33">
        <f>SUM(Ведомственная!I1279)+Ведомственная!I646</f>
        <v>22</v>
      </c>
    </row>
    <row r="817" spans="1:8" ht="47.25" x14ac:dyDescent="0.25">
      <c r="A817" s="27" t="s">
        <v>648</v>
      </c>
      <c r="B817" s="57" t="s">
        <v>75</v>
      </c>
      <c r="C817" s="57"/>
      <c r="D817" s="36"/>
      <c r="E817" s="36"/>
      <c r="F817" s="33">
        <f>SUM(F818+F821+F823+F825)+F829</f>
        <v>7508.2999999999993</v>
      </c>
      <c r="G817" s="33">
        <f t="shared" ref="G817:H817" si="181">SUM(G818+G821+G823+G825)+G829</f>
        <v>7509.1</v>
      </c>
      <c r="H817" s="33">
        <f t="shared" si="181"/>
        <v>7510.0000000000009</v>
      </c>
    </row>
    <row r="818" spans="1:8" x14ac:dyDescent="0.25">
      <c r="A818" s="27" t="s">
        <v>76</v>
      </c>
      <c r="B818" s="57" t="s">
        <v>77</v>
      </c>
      <c r="C818" s="57"/>
      <c r="D818" s="36"/>
      <c r="E818" s="36"/>
      <c r="F818" s="33">
        <f>F819+F820</f>
        <v>4772.3</v>
      </c>
      <c r="G818" s="33">
        <f>G819+G820</f>
        <v>4772.3</v>
      </c>
      <c r="H818" s="33">
        <f>H819+H820</f>
        <v>4772.3</v>
      </c>
    </row>
    <row r="819" spans="1:8" ht="63" x14ac:dyDescent="0.25">
      <c r="A819" s="27" t="s">
        <v>47</v>
      </c>
      <c r="B819" s="57" t="s">
        <v>77</v>
      </c>
      <c r="C819" s="57">
        <v>100</v>
      </c>
      <c r="D819" s="36" t="s">
        <v>27</v>
      </c>
      <c r="E819" s="36" t="s">
        <v>74</v>
      </c>
      <c r="F819" s="33">
        <f>SUM(Ведомственная!G726)</f>
        <v>4765.3</v>
      </c>
      <c r="G819" s="33">
        <f>SUM(Ведомственная!H726)</f>
        <v>4765.3</v>
      </c>
      <c r="H819" s="33">
        <f>SUM(Ведомственная!I726)</f>
        <v>4765.3</v>
      </c>
    </row>
    <row r="820" spans="1:8" ht="31.5" x14ac:dyDescent="0.25">
      <c r="A820" s="27" t="s">
        <v>48</v>
      </c>
      <c r="B820" s="57" t="s">
        <v>77</v>
      </c>
      <c r="C820" s="57">
        <v>200</v>
      </c>
      <c r="D820" s="36" t="s">
        <v>27</v>
      </c>
      <c r="E820" s="36" t="s">
        <v>74</v>
      </c>
      <c r="F820" s="33">
        <f>SUM(Ведомственная!G727)</f>
        <v>7</v>
      </c>
      <c r="G820" s="33">
        <f>SUM(Ведомственная!H727)</f>
        <v>7</v>
      </c>
      <c r="H820" s="33">
        <f>SUM(Ведомственная!I727)</f>
        <v>7</v>
      </c>
    </row>
    <row r="821" spans="1:8" ht="20.25" customHeight="1" x14ac:dyDescent="0.25">
      <c r="A821" s="27" t="s">
        <v>91</v>
      </c>
      <c r="B821" s="57" t="s">
        <v>500</v>
      </c>
      <c r="C821" s="70"/>
      <c r="D821" s="36"/>
      <c r="E821" s="36"/>
      <c r="F821" s="33">
        <f>F822</f>
        <v>535</v>
      </c>
      <c r="G821" s="33">
        <f>G822</f>
        <v>535</v>
      </c>
      <c r="H821" s="33">
        <f>H822</f>
        <v>535</v>
      </c>
    </row>
    <row r="822" spans="1:8" ht="31.5" x14ac:dyDescent="0.25">
      <c r="A822" s="27" t="s">
        <v>48</v>
      </c>
      <c r="B822" s="57" t="s">
        <v>500</v>
      </c>
      <c r="C822" s="57">
        <v>200</v>
      </c>
      <c r="D822" s="36" t="s">
        <v>27</v>
      </c>
      <c r="E822" s="36" t="s">
        <v>74</v>
      </c>
      <c r="F822" s="33">
        <f>SUM(Ведомственная!G729)</f>
        <v>535</v>
      </c>
      <c r="G822" s="33">
        <f>SUM(Ведомственная!H729)</f>
        <v>535</v>
      </c>
      <c r="H822" s="33">
        <f>SUM(Ведомственная!I729)</f>
        <v>535</v>
      </c>
    </row>
    <row r="823" spans="1:8" ht="31.5" x14ac:dyDescent="0.25">
      <c r="A823" s="27" t="s">
        <v>93</v>
      </c>
      <c r="B823" s="57" t="s">
        <v>501</v>
      </c>
      <c r="C823" s="57"/>
      <c r="D823" s="36"/>
      <c r="E823" s="36"/>
      <c r="F823" s="33">
        <f>F824</f>
        <v>842.4</v>
      </c>
      <c r="G823" s="33">
        <f>G824</f>
        <v>843.2</v>
      </c>
      <c r="H823" s="33">
        <f>H824</f>
        <v>844.1</v>
      </c>
    </row>
    <row r="824" spans="1:8" ht="31.5" x14ac:dyDescent="0.25">
      <c r="A824" s="27" t="s">
        <v>48</v>
      </c>
      <c r="B824" s="57" t="s">
        <v>501</v>
      </c>
      <c r="C824" s="57">
        <v>200</v>
      </c>
      <c r="D824" s="36" t="s">
        <v>27</v>
      </c>
      <c r="E824" s="36" t="s">
        <v>74</v>
      </c>
      <c r="F824" s="33">
        <f>SUM(Ведомственная!G731)</f>
        <v>842.4</v>
      </c>
      <c r="G824" s="33">
        <f>SUM(Ведомственная!H731)</f>
        <v>843.2</v>
      </c>
      <c r="H824" s="33">
        <f>SUM(Ведомственная!I731)</f>
        <v>844.1</v>
      </c>
    </row>
    <row r="825" spans="1:8" ht="31.5" x14ac:dyDescent="0.25">
      <c r="A825" s="27" t="s">
        <v>94</v>
      </c>
      <c r="B825" s="57" t="s">
        <v>502</v>
      </c>
      <c r="C825" s="57"/>
      <c r="D825" s="36"/>
      <c r="E825" s="36"/>
      <c r="F825" s="33">
        <f>F827+F828+F826</f>
        <v>1358.6</v>
      </c>
      <c r="G825" s="33">
        <f t="shared" ref="G825:H825" si="182">G827+G828+G826</f>
        <v>1358.6</v>
      </c>
      <c r="H825" s="33">
        <f t="shared" si="182"/>
        <v>1358.6000000000001</v>
      </c>
    </row>
    <row r="826" spans="1:8" ht="31.5" x14ac:dyDescent="0.25">
      <c r="A826" s="27" t="s">
        <v>48</v>
      </c>
      <c r="B826" s="57" t="s">
        <v>502</v>
      </c>
      <c r="C826" s="57">
        <v>200</v>
      </c>
      <c r="D826" s="36" t="s">
        <v>109</v>
      </c>
      <c r="E826" s="36" t="s">
        <v>165</v>
      </c>
      <c r="F826" s="33">
        <f>SUM(Ведомственная!G531)</f>
        <v>0</v>
      </c>
      <c r="G826" s="33">
        <f>SUM(Ведомственная!H531)</f>
        <v>0</v>
      </c>
      <c r="H826" s="33">
        <f>SUM(Ведомственная!I531)</f>
        <v>0</v>
      </c>
    </row>
    <row r="827" spans="1:8" ht="31.5" x14ac:dyDescent="0.25">
      <c r="A827" s="27" t="s">
        <v>48</v>
      </c>
      <c r="B827" s="57" t="s">
        <v>502</v>
      </c>
      <c r="C827" s="57">
        <v>200</v>
      </c>
      <c r="D827" s="36" t="s">
        <v>27</v>
      </c>
      <c r="E827" s="36" t="s">
        <v>74</v>
      </c>
      <c r="F827" s="33">
        <f>SUM(Ведомственная!G733)</f>
        <v>1238.5</v>
      </c>
      <c r="G827" s="33">
        <f>SUM(Ведомственная!H733)</f>
        <v>1239.3</v>
      </c>
      <c r="H827" s="33">
        <f>SUM(Ведомственная!I733)</f>
        <v>1240.2</v>
      </c>
    </row>
    <row r="828" spans="1:8" x14ac:dyDescent="0.25">
      <c r="A828" s="27" t="s">
        <v>21</v>
      </c>
      <c r="B828" s="57" t="s">
        <v>502</v>
      </c>
      <c r="C828" s="57">
        <v>800</v>
      </c>
      <c r="D828" s="36" t="s">
        <v>27</v>
      </c>
      <c r="E828" s="36" t="s">
        <v>74</v>
      </c>
      <c r="F828" s="33">
        <f>SUM(Ведомственная!G734)</f>
        <v>120.1</v>
      </c>
      <c r="G828" s="33">
        <f>SUM(Ведомственная!H734)</f>
        <v>119.3</v>
      </c>
      <c r="H828" s="33">
        <f>SUM(Ведомственная!I734)</f>
        <v>118.4</v>
      </c>
    </row>
    <row r="829" spans="1:8" ht="31.5" x14ac:dyDescent="0.25">
      <c r="A829" s="27" t="s">
        <v>837</v>
      </c>
      <c r="B829" s="57" t="s">
        <v>879</v>
      </c>
      <c r="C829" s="70"/>
      <c r="D829" s="36"/>
      <c r="E829" s="36"/>
      <c r="F829" s="33">
        <f>SUM(F830)</f>
        <v>0</v>
      </c>
      <c r="G829" s="33">
        <f t="shared" ref="G829:H829" si="183">SUM(G830)</f>
        <v>0</v>
      </c>
      <c r="H829" s="33">
        <f t="shared" si="183"/>
        <v>0</v>
      </c>
    </row>
    <row r="830" spans="1:8" ht="63" x14ac:dyDescent="0.25">
      <c r="A830" s="27" t="s">
        <v>47</v>
      </c>
      <c r="B830" s="57" t="s">
        <v>879</v>
      </c>
      <c r="C830" s="57">
        <v>100</v>
      </c>
      <c r="D830" s="36" t="s">
        <v>27</v>
      </c>
      <c r="E830" s="36" t="s">
        <v>74</v>
      </c>
      <c r="F830" s="33">
        <f>SUM(Ведомственная!G736)</f>
        <v>0</v>
      </c>
      <c r="G830" s="33">
        <f>SUM(Ведомственная!H736)</f>
        <v>0</v>
      </c>
      <c r="H830" s="33">
        <f>SUM(Ведомственная!I736)</f>
        <v>0</v>
      </c>
    </row>
    <row r="831" spans="1:8" ht="31.5" hidden="1" x14ac:dyDescent="0.25">
      <c r="A831" s="27" t="s">
        <v>259</v>
      </c>
      <c r="B831" s="57" t="s">
        <v>418</v>
      </c>
      <c r="C831" s="57"/>
      <c r="D831" s="64"/>
      <c r="E831" s="36"/>
      <c r="F831" s="33">
        <f t="shared" ref="F831:H832" si="184">SUM(F832)</f>
        <v>0</v>
      </c>
      <c r="G831" s="33">
        <f t="shared" si="184"/>
        <v>0</v>
      </c>
      <c r="H831" s="33">
        <f t="shared" si="184"/>
        <v>0</v>
      </c>
    </row>
    <row r="832" spans="1:8" ht="47.25" hidden="1" x14ac:dyDescent="0.25">
      <c r="A832" s="27" t="s">
        <v>25</v>
      </c>
      <c r="B832" s="57" t="s">
        <v>418</v>
      </c>
      <c r="C832" s="57"/>
      <c r="D832" s="64"/>
      <c r="E832" s="36"/>
      <c r="F832" s="33">
        <f t="shared" si="184"/>
        <v>0</v>
      </c>
      <c r="G832" s="33">
        <f t="shared" si="184"/>
        <v>0</v>
      </c>
      <c r="H832" s="33">
        <f t="shared" si="184"/>
        <v>0</v>
      </c>
    </row>
    <row r="833" spans="1:8" ht="31.5" hidden="1" x14ac:dyDescent="0.25">
      <c r="A833" s="27" t="s">
        <v>68</v>
      </c>
      <c r="B833" s="57" t="s">
        <v>418</v>
      </c>
      <c r="C833" s="57">
        <v>600</v>
      </c>
      <c r="D833" s="36" t="s">
        <v>27</v>
      </c>
      <c r="E833" s="36" t="s">
        <v>74</v>
      </c>
      <c r="F833" s="33"/>
      <c r="G833" s="33"/>
      <c r="H833" s="33"/>
    </row>
    <row r="834" spans="1:8" s="52" customFormat="1" ht="63" x14ac:dyDescent="0.25">
      <c r="A834" s="48" t="s">
        <v>643</v>
      </c>
      <c r="B834" s="55" t="s">
        <v>69</v>
      </c>
      <c r="C834" s="55"/>
      <c r="D834" s="66"/>
      <c r="E834" s="66"/>
      <c r="F834" s="34">
        <f>F835</f>
        <v>3900.7</v>
      </c>
      <c r="G834" s="34">
        <f>G835</f>
        <v>300.7</v>
      </c>
      <c r="H834" s="34">
        <f>H835</f>
        <v>300.7</v>
      </c>
    </row>
    <row r="835" spans="1:8" x14ac:dyDescent="0.25">
      <c r="A835" s="27" t="s">
        <v>31</v>
      </c>
      <c r="B835" s="57" t="s">
        <v>70</v>
      </c>
      <c r="C835" s="57"/>
      <c r="D835" s="36"/>
      <c r="E835" s="36"/>
      <c r="F835" s="33">
        <f>SUM(F836)</f>
        <v>3900.7</v>
      </c>
      <c r="G835" s="33">
        <f>SUM(G836)</f>
        <v>300.7</v>
      </c>
      <c r="H835" s="33">
        <f>SUM(H836)</f>
        <v>300.7</v>
      </c>
    </row>
    <row r="836" spans="1:8" ht="31.5" x14ac:dyDescent="0.25">
      <c r="A836" s="27" t="s">
        <v>71</v>
      </c>
      <c r="B836" s="57" t="s">
        <v>72</v>
      </c>
      <c r="C836" s="57"/>
      <c r="D836" s="36"/>
      <c r="E836" s="36"/>
      <c r="F836" s="33">
        <f>F837</f>
        <v>3900.7</v>
      </c>
      <c r="G836" s="33">
        <f>G837</f>
        <v>300.7</v>
      </c>
      <c r="H836" s="33">
        <f>H837</f>
        <v>300.7</v>
      </c>
    </row>
    <row r="837" spans="1:8" ht="31.5" x14ac:dyDescent="0.25">
      <c r="A837" s="27" t="s">
        <v>48</v>
      </c>
      <c r="B837" s="57" t="s">
        <v>72</v>
      </c>
      <c r="C837" s="57">
        <v>200</v>
      </c>
      <c r="D837" s="36" t="s">
        <v>27</v>
      </c>
      <c r="E837" s="36" t="s">
        <v>50</v>
      </c>
      <c r="F837" s="33">
        <f>SUM(Ведомственная!G654)</f>
        <v>3900.7</v>
      </c>
      <c r="G837" s="33">
        <f>SUM(Ведомственная!H654)</f>
        <v>300.7</v>
      </c>
      <c r="H837" s="33">
        <f>SUM(Ведомственная!I654)</f>
        <v>300.7</v>
      </c>
    </row>
    <row r="838" spans="1:8" s="52" customFormat="1" ht="31.5" x14ac:dyDescent="0.25">
      <c r="A838" s="48" t="s">
        <v>806</v>
      </c>
      <c r="B838" s="55" t="s">
        <v>219</v>
      </c>
      <c r="C838" s="55"/>
      <c r="D838" s="66"/>
      <c r="E838" s="66"/>
      <c r="F838" s="34">
        <f>SUM(F839+F842)</f>
        <v>1920.1999999999998</v>
      </c>
      <c r="G838" s="34">
        <f>SUM(G839+G842)</f>
        <v>1655.8</v>
      </c>
      <c r="H838" s="34">
        <f>SUM(H839+H842)</f>
        <v>1655.8</v>
      </c>
    </row>
    <row r="839" spans="1:8" ht="31.5" x14ac:dyDescent="0.25">
      <c r="A839" s="27" t="s">
        <v>534</v>
      </c>
      <c r="B839" s="57" t="s">
        <v>542</v>
      </c>
      <c r="C839" s="57"/>
      <c r="D839" s="36"/>
      <c r="E839" s="36"/>
      <c r="F839" s="33">
        <f>SUM(F840+F841)</f>
        <v>1505.8</v>
      </c>
      <c r="G839" s="33">
        <f>SUM(G840+G841)</f>
        <v>1505.8</v>
      </c>
      <c r="H839" s="33">
        <f>SUM(H840+H841)</f>
        <v>1505.8</v>
      </c>
    </row>
    <row r="840" spans="1:8" ht="63" x14ac:dyDescent="0.25">
      <c r="A840" s="3" t="s">
        <v>47</v>
      </c>
      <c r="B840" s="57" t="s">
        <v>542</v>
      </c>
      <c r="C840" s="57">
        <v>100</v>
      </c>
      <c r="D840" s="36" t="s">
        <v>30</v>
      </c>
      <c r="E840" s="36" t="s">
        <v>12</v>
      </c>
      <c r="F840" s="33">
        <f>SUM(Ведомственная!G73)</f>
        <v>1505.8</v>
      </c>
      <c r="G840" s="33">
        <f>SUM(Ведомственная!H73)</f>
        <v>1505.8</v>
      </c>
      <c r="H840" s="33">
        <f>SUM(Ведомственная!I73)</f>
        <v>1505.8</v>
      </c>
    </row>
    <row r="841" spans="1:8" ht="31.5" x14ac:dyDescent="0.25">
      <c r="A841" s="27" t="s">
        <v>48</v>
      </c>
      <c r="B841" s="57" t="s">
        <v>542</v>
      </c>
      <c r="C841" s="57">
        <v>200</v>
      </c>
      <c r="D841" s="36" t="s">
        <v>30</v>
      </c>
      <c r="E841" s="36" t="s">
        <v>12</v>
      </c>
      <c r="F841" s="33">
        <f>SUM(Ведомственная!G74)</f>
        <v>0</v>
      </c>
      <c r="G841" s="33">
        <f>SUM(Ведомственная!H74)</f>
        <v>0</v>
      </c>
      <c r="H841" s="33">
        <f>SUM(Ведомственная!I74)</f>
        <v>0</v>
      </c>
    </row>
    <row r="842" spans="1:8" ht="31.5" x14ac:dyDescent="0.25">
      <c r="A842" s="27" t="s">
        <v>94</v>
      </c>
      <c r="B842" s="57" t="s">
        <v>544</v>
      </c>
      <c r="C842" s="57"/>
      <c r="D842" s="36"/>
      <c r="E842" s="36"/>
      <c r="F842" s="33">
        <f>SUM(F843:F844)</f>
        <v>414.4</v>
      </c>
      <c r="G842" s="33">
        <f>SUM(G843:G844)</f>
        <v>150</v>
      </c>
      <c r="H842" s="33">
        <f>SUM(H843:H844)</f>
        <v>150</v>
      </c>
    </row>
    <row r="843" spans="1:8" ht="31.5" x14ac:dyDescent="0.25">
      <c r="A843" s="27" t="s">
        <v>48</v>
      </c>
      <c r="B843" s="57" t="s">
        <v>544</v>
      </c>
      <c r="C843" s="57">
        <v>200</v>
      </c>
      <c r="D843" s="36" t="s">
        <v>30</v>
      </c>
      <c r="E843" s="36">
        <v>13</v>
      </c>
      <c r="F843" s="33">
        <f>SUM(Ведомственная!G115)</f>
        <v>264.39999999999998</v>
      </c>
      <c r="G843" s="33">
        <f>SUM(Ведомственная!H115)</f>
        <v>0</v>
      </c>
      <c r="H843" s="33">
        <f>SUM(Ведомственная!I115)</f>
        <v>0</v>
      </c>
    </row>
    <row r="844" spans="1:8" ht="25.5" customHeight="1" x14ac:dyDescent="0.25">
      <c r="A844" s="27" t="s">
        <v>38</v>
      </c>
      <c r="B844" s="57" t="s">
        <v>544</v>
      </c>
      <c r="C844" s="57">
        <v>300</v>
      </c>
      <c r="D844" s="36" t="s">
        <v>30</v>
      </c>
      <c r="E844" s="36">
        <v>13</v>
      </c>
      <c r="F844" s="33">
        <f>SUM(Ведомственная!G116)</f>
        <v>150</v>
      </c>
      <c r="G844" s="33">
        <f>SUM(Ведомственная!H116)</f>
        <v>150</v>
      </c>
      <c r="H844" s="33">
        <f>SUM(Ведомственная!I116)</f>
        <v>150</v>
      </c>
    </row>
    <row r="845" spans="1:8" s="52" customFormat="1" ht="47.25" x14ac:dyDescent="0.25">
      <c r="A845" s="48" t="s">
        <v>604</v>
      </c>
      <c r="B845" s="55" t="s">
        <v>190</v>
      </c>
      <c r="C845" s="55"/>
      <c r="D845" s="66"/>
      <c r="E845" s="66"/>
      <c r="F845" s="34">
        <f>SUM(F848+F851+F854+F856)+F846</f>
        <v>35722.5</v>
      </c>
      <c r="G845" s="34">
        <f t="shared" ref="G845:H845" si="185">SUM(G848+G851+G854+G856)+G846</f>
        <v>34924.800000000003</v>
      </c>
      <c r="H845" s="34">
        <f t="shared" si="185"/>
        <v>36724.800000000003</v>
      </c>
    </row>
    <row r="846" spans="1:8" s="52" customFormat="1" hidden="1" x14ac:dyDescent="0.25">
      <c r="A846" s="27" t="s">
        <v>914</v>
      </c>
      <c r="B846" s="57" t="s">
        <v>915</v>
      </c>
      <c r="C846" s="57"/>
      <c r="D846" s="36"/>
      <c r="E846" s="36"/>
      <c r="F846" s="33">
        <f>SUM(F847)</f>
        <v>0</v>
      </c>
      <c r="G846" s="33">
        <f t="shared" ref="G846:H846" si="186">SUM(G847)</f>
        <v>0</v>
      </c>
      <c r="H846" s="33">
        <f t="shared" si="186"/>
        <v>0</v>
      </c>
    </row>
    <row r="847" spans="1:8" s="52" customFormat="1" hidden="1" x14ac:dyDescent="0.25">
      <c r="A847" s="27" t="s">
        <v>916</v>
      </c>
      <c r="B847" s="57" t="s">
        <v>915</v>
      </c>
      <c r="C847" s="57">
        <v>700</v>
      </c>
      <c r="D847" s="36" t="s">
        <v>90</v>
      </c>
      <c r="E847" s="36" t="s">
        <v>30</v>
      </c>
      <c r="F847" s="33">
        <f>SUM(Ведомственная!G520)</f>
        <v>0</v>
      </c>
      <c r="G847" s="33">
        <f>SUM(Ведомственная!H520)</f>
        <v>0</v>
      </c>
      <c r="H847" s="33">
        <f>SUM(Ведомственная!I520)</f>
        <v>0</v>
      </c>
    </row>
    <row r="848" spans="1:8" x14ac:dyDescent="0.25">
      <c r="A848" s="27" t="s">
        <v>76</v>
      </c>
      <c r="B848" s="36" t="s">
        <v>191</v>
      </c>
      <c r="C848" s="36"/>
      <c r="D848" s="36"/>
      <c r="E848" s="36"/>
      <c r="F848" s="33">
        <f>SUM(F849:F850)</f>
        <v>27834.199999999997</v>
      </c>
      <c r="G848" s="33">
        <f>SUM(G849:G850)</f>
        <v>27638.1</v>
      </c>
      <c r="H848" s="33">
        <f>SUM(H849:H850)</f>
        <v>27638.1</v>
      </c>
    </row>
    <row r="849" spans="1:8" ht="63" x14ac:dyDescent="0.25">
      <c r="A849" s="27" t="s">
        <v>47</v>
      </c>
      <c r="B849" s="36" t="s">
        <v>191</v>
      </c>
      <c r="C849" s="36" t="s">
        <v>85</v>
      </c>
      <c r="D849" s="36" t="s">
        <v>30</v>
      </c>
      <c r="E849" s="36" t="s">
        <v>74</v>
      </c>
      <c r="F849" s="33">
        <f>SUM(Ведомственная!G488)</f>
        <v>27827.599999999999</v>
      </c>
      <c r="G849" s="33">
        <f>SUM(Ведомственная!H488)</f>
        <v>27631.5</v>
      </c>
      <c r="H849" s="33">
        <f>SUM(Ведомственная!I488)</f>
        <v>27631.5</v>
      </c>
    </row>
    <row r="850" spans="1:8" ht="31.5" x14ac:dyDescent="0.25">
      <c r="A850" s="27" t="s">
        <v>48</v>
      </c>
      <c r="B850" s="36" t="s">
        <v>191</v>
      </c>
      <c r="C850" s="36" t="s">
        <v>87</v>
      </c>
      <c r="D850" s="36" t="s">
        <v>30</v>
      </c>
      <c r="E850" s="36" t="s">
        <v>74</v>
      </c>
      <c r="F850" s="33">
        <f>SUM(Ведомственная!G489)</f>
        <v>6.6</v>
      </c>
      <c r="G850" s="33">
        <f>SUM(Ведомственная!H489)</f>
        <v>6.6</v>
      </c>
      <c r="H850" s="33">
        <f>SUM(Ведомственная!I489)</f>
        <v>6.6</v>
      </c>
    </row>
    <row r="851" spans="1:8" x14ac:dyDescent="0.25">
      <c r="A851" s="27" t="s">
        <v>91</v>
      </c>
      <c r="B851" s="57" t="s">
        <v>193</v>
      </c>
      <c r="C851" s="57"/>
      <c r="D851" s="36"/>
      <c r="E851" s="36"/>
      <c r="F851" s="33">
        <f>SUM(F852:F853)</f>
        <v>207.9</v>
      </c>
      <c r="G851" s="33">
        <f>SUM(G852:G853)</f>
        <v>208</v>
      </c>
      <c r="H851" s="33">
        <f>SUM(H852:H853)</f>
        <v>208</v>
      </c>
    </row>
    <row r="852" spans="1:8" ht="31.5" x14ac:dyDescent="0.25">
      <c r="A852" s="27" t="s">
        <v>48</v>
      </c>
      <c r="B852" s="57" t="s">
        <v>193</v>
      </c>
      <c r="C852" s="57">
        <v>200</v>
      </c>
      <c r="D852" s="36" t="s">
        <v>30</v>
      </c>
      <c r="E852" s="36" t="s">
        <v>90</v>
      </c>
      <c r="F852" s="33">
        <f>SUM(Ведомственная!G497)</f>
        <v>206.5</v>
      </c>
      <c r="G852" s="33">
        <f>SUM(Ведомственная!H497)</f>
        <v>206.6</v>
      </c>
      <c r="H852" s="33">
        <f>SUM(Ведомственная!I497)</f>
        <v>206.6</v>
      </c>
    </row>
    <row r="853" spans="1:8" x14ac:dyDescent="0.25">
      <c r="A853" s="27" t="s">
        <v>21</v>
      </c>
      <c r="B853" s="57" t="s">
        <v>193</v>
      </c>
      <c r="C853" s="57">
        <v>800</v>
      </c>
      <c r="D853" s="36" t="s">
        <v>30</v>
      </c>
      <c r="E853" s="36" t="s">
        <v>90</v>
      </c>
      <c r="F853" s="33">
        <f>SUM(Ведомственная!G498)</f>
        <v>1.4</v>
      </c>
      <c r="G853" s="33">
        <f>SUM(Ведомственная!H498)</f>
        <v>1.4</v>
      </c>
      <c r="H853" s="33">
        <f>SUM(Ведомственная!I498)</f>
        <v>1.4</v>
      </c>
    </row>
    <row r="854" spans="1:8" ht="31.5" x14ac:dyDescent="0.25">
      <c r="A854" s="27" t="s">
        <v>93</v>
      </c>
      <c r="B854" s="57" t="s">
        <v>194</v>
      </c>
      <c r="C854" s="57"/>
      <c r="D854" s="36"/>
      <c r="E854" s="36"/>
      <c r="F854" s="33">
        <f>SUM(F855)</f>
        <v>272.7</v>
      </c>
      <c r="G854" s="33">
        <f>SUM(G855)</f>
        <v>272.7</v>
      </c>
      <c r="H854" s="33">
        <f>SUM(H855)</f>
        <v>272.7</v>
      </c>
    </row>
    <row r="855" spans="1:8" ht="31.5" x14ac:dyDescent="0.25">
      <c r="A855" s="27" t="s">
        <v>48</v>
      </c>
      <c r="B855" s="57" t="s">
        <v>194</v>
      </c>
      <c r="C855" s="57">
        <v>200</v>
      </c>
      <c r="D855" s="36" t="s">
        <v>30</v>
      </c>
      <c r="E855" s="36" t="s">
        <v>90</v>
      </c>
      <c r="F855" s="33">
        <f>SUM(Ведомственная!G500)</f>
        <v>272.7</v>
      </c>
      <c r="G855" s="33">
        <f>SUM(Ведомственная!H500)</f>
        <v>272.7</v>
      </c>
      <c r="H855" s="33">
        <f>SUM(Ведомственная!I500)</f>
        <v>272.7</v>
      </c>
    </row>
    <row r="856" spans="1:8" ht="31.5" x14ac:dyDescent="0.25">
      <c r="A856" s="27" t="s">
        <v>94</v>
      </c>
      <c r="B856" s="57" t="s">
        <v>195</v>
      </c>
      <c r="C856" s="57"/>
      <c r="D856" s="36"/>
      <c r="E856" s="36"/>
      <c r="F856" s="33">
        <f>SUM(F857:F859)</f>
        <v>7407.7</v>
      </c>
      <c r="G856" s="33">
        <f>SUM(G857:G859)</f>
        <v>6806</v>
      </c>
      <c r="H856" s="33">
        <f>SUM(H857:H859)</f>
        <v>8606</v>
      </c>
    </row>
    <row r="857" spans="1:8" ht="31.5" x14ac:dyDescent="0.25">
      <c r="A857" s="27" t="s">
        <v>48</v>
      </c>
      <c r="B857" s="57" t="s">
        <v>195</v>
      </c>
      <c r="C857" s="57">
        <v>200</v>
      </c>
      <c r="D857" s="36" t="s">
        <v>30</v>
      </c>
      <c r="E857" s="36" t="s">
        <v>90</v>
      </c>
      <c r="F857" s="33">
        <f>SUM(Ведомственная!G502)</f>
        <v>7133.9</v>
      </c>
      <c r="G857" s="33">
        <f>SUM(Ведомственная!H502)</f>
        <v>6532.2</v>
      </c>
      <c r="H857" s="33">
        <f>SUM(Ведомственная!I502)</f>
        <v>8332.2000000000007</v>
      </c>
    </row>
    <row r="858" spans="1:8" ht="31.5" x14ac:dyDescent="0.25">
      <c r="A858" s="27" t="s">
        <v>48</v>
      </c>
      <c r="B858" s="57" t="s">
        <v>195</v>
      </c>
      <c r="C858" s="57">
        <v>200</v>
      </c>
      <c r="D858" s="36" t="s">
        <v>109</v>
      </c>
      <c r="E858" s="36" t="s">
        <v>165</v>
      </c>
      <c r="F858" s="33">
        <f>SUM(Ведомственная!G510)</f>
        <v>273.8</v>
      </c>
      <c r="G858" s="33">
        <f>SUM(Ведомственная!H510)</f>
        <v>273.8</v>
      </c>
      <c r="H858" s="33">
        <f>SUM(Ведомственная!I510)</f>
        <v>273.8</v>
      </c>
    </row>
    <row r="859" spans="1:8" ht="23.25" customHeight="1" x14ac:dyDescent="0.25">
      <c r="A859" s="27" t="s">
        <v>21</v>
      </c>
      <c r="B859" s="57" t="s">
        <v>195</v>
      </c>
      <c r="C859" s="57">
        <v>800</v>
      </c>
      <c r="D859" s="36" t="s">
        <v>30</v>
      </c>
      <c r="E859" s="36" t="s">
        <v>90</v>
      </c>
      <c r="F859" s="33">
        <f>SUM(Ведомственная!G503)</f>
        <v>0</v>
      </c>
      <c r="G859" s="33">
        <f>SUM(Ведомственная!H503)</f>
        <v>0</v>
      </c>
      <c r="H859" s="33">
        <f>SUM(Ведомственная!I503)</f>
        <v>0</v>
      </c>
    </row>
    <row r="860" spans="1:8" s="52" customFormat="1" ht="31.5" x14ac:dyDescent="0.25">
      <c r="A860" s="48" t="s">
        <v>608</v>
      </c>
      <c r="B860" s="55" t="s">
        <v>220</v>
      </c>
      <c r="C860" s="55"/>
      <c r="D860" s="66"/>
      <c r="E860" s="66"/>
      <c r="F860" s="34">
        <f>SUM(F861)</f>
        <v>290</v>
      </c>
      <c r="G860" s="34">
        <f>SUM(G861)</f>
        <v>100</v>
      </c>
      <c r="H860" s="34">
        <f>SUM(H861)</f>
        <v>100</v>
      </c>
    </row>
    <row r="861" spans="1:8" x14ac:dyDescent="0.25">
      <c r="A861" s="27" t="s">
        <v>31</v>
      </c>
      <c r="B861" s="57" t="s">
        <v>651</v>
      </c>
      <c r="C861" s="57"/>
      <c r="D861" s="36"/>
      <c r="E861" s="36"/>
      <c r="F861" s="33">
        <f>SUM(Ведомственная!G118)</f>
        <v>290</v>
      </c>
      <c r="G861" s="33">
        <f>SUM(Ведомственная!H118)</f>
        <v>100</v>
      </c>
      <c r="H861" s="33">
        <f>SUM(Ведомственная!I118)</f>
        <v>100</v>
      </c>
    </row>
    <row r="862" spans="1:8" ht="31.5" x14ac:dyDescent="0.25">
      <c r="A862" s="27" t="s">
        <v>48</v>
      </c>
      <c r="B862" s="57" t="s">
        <v>220</v>
      </c>
      <c r="C862" s="57">
        <v>200</v>
      </c>
      <c r="D862" s="36" t="s">
        <v>30</v>
      </c>
      <c r="E862" s="36">
        <v>13</v>
      </c>
      <c r="F862" s="33">
        <f>SUM(Ведомственная!G119)</f>
        <v>290</v>
      </c>
      <c r="G862" s="33">
        <f>SUM(Ведомственная!H119)</f>
        <v>100</v>
      </c>
      <c r="H862" s="33">
        <f>SUM(Ведомственная!I119)</f>
        <v>100</v>
      </c>
    </row>
    <row r="863" spans="1:8" s="52" customFormat="1" ht="47.25" x14ac:dyDescent="0.25">
      <c r="A863" s="48" t="s">
        <v>649</v>
      </c>
      <c r="B863" s="55" t="s">
        <v>221</v>
      </c>
      <c r="C863" s="55"/>
      <c r="D863" s="66"/>
      <c r="E863" s="66"/>
      <c r="F863" s="34">
        <f>SUM(F864+F866)+F868</f>
        <v>5470.2</v>
      </c>
      <c r="G863" s="34">
        <f>SUM(G864+G866)+G868</f>
        <v>5344.3</v>
      </c>
      <c r="H863" s="34">
        <f>SUM(H864+H866)+H868</f>
        <v>5404.3</v>
      </c>
    </row>
    <row r="864" spans="1:8" ht="47.25" x14ac:dyDescent="0.25">
      <c r="A864" s="27" t="s">
        <v>354</v>
      </c>
      <c r="B864" s="57" t="s">
        <v>537</v>
      </c>
      <c r="C864" s="57"/>
      <c r="D864" s="36"/>
      <c r="E864" s="36"/>
      <c r="F864" s="33">
        <f>SUM(F865)</f>
        <v>234.7</v>
      </c>
      <c r="G864" s="33">
        <f>SUM(G865)</f>
        <v>234.7</v>
      </c>
      <c r="H864" s="33">
        <f>SUM(H865)</f>
        <v>234.7</v>
      </c>
    </row>
    <row r="865" spans="1:8" ht="31.5" x14ac:dyDescent="0.25">
      <c r="A865" s="27" t="s">
        <v>223</v>
      </c>
      <c r="B865" s="57" t="s">
        <v>537</v>
      </c>
      <c r="C865" s="57">
        <v>600</v>
      </c>
      <c r="D865" s="36" t="s">
        <v>30</v>
      </c>
      <c r="E865" s="36">
        <v>13</v>
      </c>
      <c r="F865" s="33">
        <f>SUM(Ведомственная!G122)</f>
        <v>234.7</v>
      </c>
      <c r="G865" s="33">
        <f>SUM(Ведомственная!H122)</f>
        <v>234.7</v>
      </c>
      <c r="H865" s="33">
        <f>SUM(Ведомственная!I122)</f>
        <v>234.7</v>
      </c>
    </row>
    <row r="866" spans="1:8" ht="47.25" x14ac:dyDescent="0.25">
      <c r="A866" s="27" t="s">
        <v>24</v>
      </c>
      <c r="B866" s="57" t="s">
        <v>222</v>
      </c>
      <c r="C866" s="57"/>
      <c r="D866" s="36"/>
      <c r="E866" s="36"/>
      <c r="F866" s="33">
        <f>SUM(F867)</f>
        <v>5235.5</v>
      </c>
      <c r="G866" s="33">
        <f>SUM(G867)</f>
        <v>5109.6000000000004</v>
      </c>
      <c r="H866" s="33">
        <f>SUM(H867)</f>
        <v>5169.6000000000004</v>
      </c>
    </row>
    <row r="867" spans="1:8" ht="31.5" x14ac:dyDescent="0.25">
      <c r="A867" s="27" t="s">
        <v>223</v>
      </c>
      <c r="B867" s="57" t="s">
        <v>222</v>
      </c>
      <c r="C867" s="57">
        <v>600</v>
      </c>
      <c r="D867" s="36" t="s">
        <v>30</v>
      </c>
      <c r="E867" s="36">
        <v>13</v>
      </c>
      <c r="F867" s="33">
        <f>SUM(Ведомственная!G124)</f>
        <v>5235.5</v>
      </c>
      <c r="G867" s="33">
        <f>SUM(Ведомственная!H124)</f>
        <v>5109.6000000000004</v>
      </c>
      <c r="H867" s="33">
        <f>SUM(Ведомственная!I124)</f>
        <v>5169.6000000000004</v>
      </c>
    </row>
    <row r="868" spans="1:8" hidden="1" x14ac:dyDescent="0.25">
      <c r="A868" s="27" t="s">
        <v>147</v>
      </c>
      <c r="B868" s="57" t="s">
        <v>439</v>
      </c>
      <c r="C868" s="36"/>
      <c r="D868" s="36"/>
      <c r="E868" s="57"/>
      <c r="F868" s="33">
        <f t="shared" ref="F868:H869" si="187">SUM(F869)</f>
        <v>0</v>
      </c>
      <c r="G868" s="33">
        <f t="shared" si="187"/>
        <v>0</v>
      </c>
      <c r="H868" s="33">
        <f t="shared" si="187"/>
        <v>0</v>
      </c>
    </row>
    <row r="869" spans="1:8" ht="31.5" hidden="1" x14ac:dyDescent="0.25">
      <c r="A869" s="27" t="s">
        <v>411</v>
      </c>
      <c r="B869" s="57" t="s">
        <v>440</v>
      </c>
      <c r="C869" s="36"/>
      <c r="D869" s="36"/>
      <c r="E869" s="57"/>
      <c r="F869" s="33">
        <f t="shared" si="187"/>
        <v>0</v>
      </c>
      <c r="G869" s="33">
        <f t="shared" si="187"/>
        <v>0</v>
      </c>
      <c r="H869" s="33">
        <f t="shared" si="187"/>
        <v>0</v>
      </c>
    </row>
    <row r="870" spans="1:8" ht="31.5" hidden="1" x14ac:dyDescent="0.25">
      <c r="A870" s="27" t="s">
        <v>223</v>
      </c>
      <c r="B870" s="57" t="s">
        <v>440</v>
      </c>
      <c r="C870" s="57">
        <v>600</v>
      </c>
      <c r="D870" s="36" t="s">
        <v>30</v>
      </c>
      <c r="E870" s="36">
        <v>13</v>
      </c>
      <c r="F870" s="33"/>
      <c r="G870" s="33"/>
      <c r="H870" s="33"/>
    </row>
    <row r="871" spans="1:8" s="52" customFormat="1" ht="47.25" x14ac:dyDescent="0.25">
      <c r="A871" s="48" t="s">
        <v>639</v>
      </c>
      <c r="B871" s="55" t="s">
        <v>432</v>
      </c>
      <c r="C871" s="55"/>
      <c r="D871" s="66"/>
      <c r="E871" s="66"/>
      <c r="F871" s="34">
        <f>SUM(F872)</f>
        <v>500</v>
      </c>
      <c r="G871" s="34">
        <f>SUM(G872)</f>
        <v>500</v>
      </c>
      <c r="H871" s="34">
        <f>SUM(H872)</f>
        <v>500</v>
      </c>
    </row>
    <row r="872" spans="1:8" x14ac:dyDescent="0.25">
      <c r="A872" s="27" t="s">
        <v>31</v>
      </c>
      <c r="B872" s="57" t="s">
        <v>433</v>
      </c>
      <c r="C872" s="57"/>
      <c r="D872" s="36"/>
      <c r="E872" s="36"/>
      <c r="F872" s="33">
        <f>SUM(F873)+F875</f>
        <v>500</v>
      </c>
      <c r="G872" s="33">
        <f>SUM(G873)+G875</f>
        <v>500</v>
      </c>
      <c r="H872" s="33">
        <f>SUM(H873)+H875</f>
        <v>500</v>
      </c>
    </row>
    <row r="873" spans="1:8" x14ac:dyDescent="0.25">
      <c r="A873" s="27" t="s">
        <v>51</v>
      </c>
      <c r="B873" s="57" t="s">
        <v>434</v>
      </c>
      <c r="C873" s="57"/>
      <c r="D873" s="36"/>
      <c r="E873" s="36"/>
      <c r="F873" s="33">
        <f>SUM(F874)</f>
        <v>0</v>
      </c>
      <c r="G873" s="33">
        <f>SUM(G874)</f>
        <v>0</v>
      </c>
      <c r="H873" s="33">
        <f>SUM(H874)</f>
        <v>0</v>
      </c>
    </row>
    <row r="874" spans="1:8" x14ac:dyDescent="0.25">
      <c r="A874" s="27" t="s">
        <v>38</v>
      </c>
      <c r="B874" s="57" t="s">
        <v>434</v>
      </c>
      <c r="C874" s="57">
        <v>300</v>
      </c>
      <c r="D874" s="36" t="s">
        <v>27</v>
      </c>
      <c r="E874" s="36" t="s">
        <v>50</v>
      </c>
      <c r="F874" s="33">
        <f>SUM(Ведомственная!G433)</f>
        <v>0</v>
      </c>
      <c r="G874" s="33">
        <f>SUM(Ведомственная!H433)</f>
        <v>0</v>
      </c>
      <c r="H874" s="33">
        <f>SUM(Ведомственная!I433)</f>
        <v>0</v>
      </c>
    </row>
    <row r="875" spans="1:8" ht="94.5" x14ac:dyDescent="0.25">
      <c r="A875" s="27" t="s">
        <v>456</v>
      </c>
      <c r="B875" s="57" t="s">
        <v>435</v>
      </c>
      <c r="C875" s="57"/>
      <c r="D875" s="36"/>
      <c r="E875" s="36"/>
      <c r="F875" s="33">
        <f>SUM(F876)</f>
        <v>500</v>
      </c>
      <c r="G875" s="33">
        <f>SUM(G876)</f>
        <v>500</v>
      </c>
      <c r="H875" s="33">
        <f>SUM(H876)</f>
        <v>500</v>
      </c>
    </row>
    <row r="876" spans="1:8" x14ac:dyDescent="0.25">
      <c r="A876" s="27" t="s">
        <v>38</v>
      </c>
      <c r="B876" s="57" t="s">
        <v>435</v>
      </c>
      <c r="C876" s="57">
        <v>300</v>
      </c>
      <c r="D876" s="36" t="s">
        <v>27</v>
      </c>
      <c r="E876" s="36" t="s">
        <v>50</v>
      </c>
      <c r="F876" s="33">
        <f>SUM(Ведомственная!G659)</f>
        <v>500</v>
      </c>
      <c r="G876" s="33">
        <f>SUM(Ведомственная!H659)</f>
        <v>500</v>
      </c>
      <c r="H876" s="33">
        <f>SUM(Ведомственная!I659)</f>
        <v>500</v>
      </c>
    </row>
    <row r="877" spans="1:8" ht="47.25" x14ac:dyDescent="0.25">
      <c r="A877" s="48" t="s">
        <v>970</v>
      </c>
      <c r="B877" s="55" t="s">
        <v>971</v>
      </c>
      <c r="C877" s="28"/>
      <c r="D877" s="36"/>
      <c r="E877" s="36"/>
      <c r="F877" s="34">
        <f>SUM(F878)</f>
        <v>70</v>
      </c>
      <c r="G877" s="34">
        <f t="shared" ref="G877:H877" si="188">SUM(G878)</f>
        <v>70</v>
      </c>
      <c r="H877" s="34">
        <f t="shared" si="188"/>
        <v>70</v>
      </c>
    </row>
    <row r="878" spans="1:8" x14ac:dyDescent="0.25">
      <c r="A878" s="27" t="s">
        <v>31</v>
      </c>
      <c r="B878" s="57" t="s">
        <v>972</v>
      </c>
      <c r="C878" s="28"/>
      <c r="D878" s="36"/>
      <c r="E878" s="36"/>
      <c r="F878" s="33">
        <f>SUM(F879)</f>
        <v>70</v>
      </c>
      <c r="G878" s="33">
        <f t="shared" ref="G878:H878" si="189">SUM(G879)</f>
        <v>70</v>
      </c>
      <c r="H878" s="33">
        <f t="shared" si="189"/>
        <v>70</v>
      </c>
    </row>
    <row r="879" spans="1:8" ht="31.5" x14ac:dyDescent="0.25">
      <c r="A879" s="27" t="s">
        <v>48</v>
      </c>
      <c r="B879" s="57" t="s">
        <v>972</v>
      </c>
      <c r="C879" s="28" t="s">
        <v>87</v>
      </c>
      <c r="D879" s="36" t="s">
        <v>109</v>
      </c>
      <c r="E879" s="36" t="s">
        <v>40</v>
      </c>
      <c r="F879" s="33">
        <f>SUM(Ведомственная!G1027)</f>
        <v>70</v>
      </c>
      <c r="G879" s="33">
        <f>SUM(Ведомственная!H1027)</f>
        <v>70</v>
      </c>
      <c r="H879" s="33">
        <f>SUM(Ведомственная!I1027)</f>
        <v>70</v>
      </c>
    </row>
    <row r="880" spans="1:8" s="52" customFormat="1" ht="47.25" x14ac:dyDescent="0.25">
      <c r="A880" s="48" t="s">
        <v>807</v>
      </c>
      <c r="B880" s="55" t="s">
        <v>497</v>
      </c>
      <c r="C880" s="66"/>
      <c r="D880" s="66"/>
      <c r="E880" s="66"/>
      <c r="F880" s="34">
        <f t="shared" ref="F880:H882" si="190">SUM(F881)</f>
        <v>1348</v>
      </c>
      <c r="G880" s="34">
        <f t="shared" si="190"/>
        <v>1348</v>
      </c>
      <c r="H880" s="34">
        <f t="shared" si="190"/>
        <v>1590.5</v>
      </c>
    </row>
    <row r="881" spans="1:8" ht="31.5" x14ac:dyDescent="0.25">
      <c r="A881" s="27" t="s">
        <v>65</v>
      </c>
      <c r="B881" s="57" t="s">
        <v>498</v>
      </c>
      <c r="C881" s="36"/>
      <c r="D881" s="36"/>
      <c r="E881" s="36"/>
      <c r="F881" s="33">
        <f t="shared" si="190"/>
        <v>1348</v>
      </c>
      <c r="G881" s="33">
        <f t="shared" si="190"/>
        <v>1348</v>
      </c>
      <c r="H881" s="33">
        <f t="shared" si="190"/>
        <v>1590.5</v>
      </c>
    </row>
    <row r="882" spans="1:8" x14ac:dyDescent="0.25">
      <c r="A882" s="27" t="s">
        <v>33</v>
      </c>
      <c r="B882" s="57" t="s">
        <v>499</v>
      </c>
      <c r="C882" s="36"/>
      <c r="D882" s="36"/>
      <c r="E882" s="36"/>
      <c r="F882" s="33">
        <f t="shared" si="190"/>
        <v>1348</v>
      </c>
      <c r="G882" s="33">
        <f t="shared" si="190"/>
        <v>1348</v>
      </c>
      <c r="H882" s="33">
        <f t="shared" si="190"/>
        <v>1590.5</v>
      </c>
    </row>
    <row r="883" spans="1:8" ht="38.25" customHeight="1" x14ac:dyDescent="0.25">
      <c r="A883" s="27" t="s">
        <v>223</v>
      </c>
      <c r="B883" s="57" t="s">
        <v>499</v>
      </c>
      <c r="C883" s="36" t="s">
        <v>118</v>
      </c>
      <c r="D883" s="36" t="s">
        <v>27</v>
      </c>
      <c r="E883" s="36" t="s">
        <v>50</v>
      </c>
      <c r="F883" s="33">
        <f>SUM(Ведомственная!G663)+Ведомственная!G751</f>
        <v>1348</v>
      </c>
      <c r="G883" s="33">
        <f>SUM(Ведомственная!H663)+Ведомственная!H751</f>
        <v>1348</v>
      </c>
      <c r="H883" s="33">
        <f>SUM(Ведомственная!I663)+Ведомственная!I751</f>
        <v>1590.5</v>
      </c>
    </row>
    <row r="884" spans="1:8" ht="47.25" x14ac:dyDescent="0.25">
      <c r="A884" s="48" t="s">
        <v>855</v>
      </c>
      <c r="B884" s="55" t="s">
        <v>686</v>
      </c>
      <c r="C884" s="66"/>
      <c r="D884" s="66"/>
      <c r="E884" s="66"/>
      <c r="F884" s="34">
        <f>SUM(F887)+F885</f>
        <v>200</v>
      </c>
      <c r="G884" s="34">
        <f t="shared" ref="G884:H884" si="191">SUM(G887)+G885</f>
        <v>200</v>
      </c>
      <c r="H884" s="34">
        <f t="shared" si="191"/>
        <v>200</v>
      </c>
    </row>
    <row r="885" spans="1:8" ht="31.5" x14ac:dyDescent="0.25">
      <c r="A885" s="27" t="s">
        <v>870</v>
      </c>
      <c r="B885" s="57" t="s">
        <v>868</v>
      </c>
      <c r="C885" s="36"/>
      <c r="D885" s="36"/>
      <c r="E885" s="36"/>
      <c r="F885" s="33">
        <f>SUM(F886)</f>
        <v>0</v>
      </c>
      <c r="G885" s="33">
        <f t="shared" ref="G885:H885" si="192">SUM(G886)</f>
        <v>0</v>
      </c>
      <c r="H885" s="33">
        <f t="shared" si="192"/>
        <v>0</v>
      </c>
    </row>
    <row r="886" spans="1:8" ht="31.5" x14ac:dyDescent="0.25">
      <c r="A886" s="27" t="s">
        <v>223</v>
      </c>
      <c r="B886" s="57" t="s">
        <v>868</v>
      </c>
      <c r="C886" s="36" t="s">
        <v>118</v>
      </c>
      <c r="D886" s="36" t="s">
        <v>12</v>
      </c>
      <c r="E886" s="36" t="s">
        <v>23</v>
      </c>
      <c r="F886" s="33">
        <f>SUM(Ведомственная!G255)</f>
        <v>0</v>
      </c>
      <c r="G886" s="33"/>
      <c r="H886" s="33"/>
    </row>
    <row r="887" spans="1:8" ht="47.25" x14ac:dyDescent="0.25">
      <c r="A887" s="27" t="s">
        <v>856</v>
      </c>
      <c r="B887" s="57" t="s">
        <v>869</v>
      </c>
      <c r="C887" s="36"/>
      <c r="D887" s="36"/>
      <c r="E887" s="36"/>
      <c r="F887" s="33">
        <f t="shared" ref="F887:H887" si="193">SUM(F888)</f>
        <v>200</v>
      </c>
      <c r="G887" s="33">
        <f t="shared" si="193"/>
        <v>200</v>
      </c>
      <c r="H887" s="33">
        <f t="shared" si="193"/>
        <v>200</v>
      </c>
    </row>
    <row r="888" spans="1:8" ht="31.5" x14ac:dyDescent="0.25">
      <c r="A888" s="61" t="s">
        <v>223</v>
      </c>
      <c r="B888" s="57" t="s">
        <v>869</v>
      </c>
      <c r="C888" s="36" t="s">
        <v>118</v>
      </c>
      <c r="D888" s="36" t="s">
        <v>12</v>
      </c>
      <c r="E888" s="36" t="s">
        <v>23</v>
      </c>
      <c r="F888" s="33">
        <f>SUM(Ведомственная!G257)</f>
        <v>200</v>
      </c>
      <c r="G888" s="33">
        <f>SUM(Ведомственная!H257)</f>
        <v>200</v>
      </c>
      <c r="H888" s="33">
        <f>SUM(Ведомственная!I257)</f>
        <v>200</v>
      </c>
    </row>
    <row r="889" spans="1:8" ht="31.5" x14ac:dyDescent="0.25">
      <c r="A889" s="105" t="s">
        <v>680</v>
      </c>
      <c r="B889" s="55" t="s">
        <v>678</v>
      </c>
      <c r="C889" s="66"/>
      <c r="D889" s="66"/>
      <c r="E889" s="66"/>
      <c r="F889" s="34">
        <f t="shared" ref="F889:H889" si="194">SUM(F890)</f>
        <v>9841.2999999999993</v>
      </c>
      <c r="G889" s="34">
        <f t="shared" si="194"/>
        <v>1000</v>
      </c>
      <c r="H889" s="34">
        <f t="shared" si="194"/>
        <v>6350</v>
      </c>
    </row>
    <row r="890" spans="1:8" ht="31.5" x14ac:dyDescent="0.25">
      <c r="A890" s="27" t="s">
        <v>94</v>
      </c>
      <c r="B890" s="57" t="s">
        <v>679</v>
      </c>
      <c r="C890" s="36"/>
      <c r="D890" s="36"/>
      <c r="E890" s="36"/>
      <c r="F890" s="33">
        <f>SUM(F891:F892)</f>
        <v>9841.2999999999993</v>
      </c>
      <c r="G890" s="33">
        <f t="shared" ref="G890:H890" si="195">SUM(G891:G892)</f>
        <v>1000</v>
      </c>
      <c r="H890" s="33">
        <f t="shared" si="195"/>
        <v>6350</v>
      </c>
    </row>
    <row r="891" spans="1:8" ht="31.5" x14ac:dyDescent="0.25">
      <c r="A891" s="3" t="s">
        <v>48</v>
      </c>
      <c r="B891" s="57" t="s">
        <v>679</v>
      </c>
      <c r="C891" s="36" t="s">
        <v>87</v>
      </c>
      <c r="D891" s="36" t="s">
        <v>30</v>
      </c>
      <c r="E891" s="36" t="s">
        <v>90</v>
      </c>
      <c r="F891" s="33">
        <f>SUM(Ведомственная!G130)</f>
        <v>9841.2999999999993</v>
      </c>
      <c r="G891" s="33">
        <f>SUM(Ведомственная!H130)</f>
        <v>1000</v>
      </c>
      <c r="H891" s="33">
        <f>SUM(Ведомственная!I130)</f>
        <v>6350</v>
      </c>
    </row>
    <row r="892" spans="1:8" ht="31.5" x14ac:dyDescent="0.25">
      <c r="A892" s="27" t="s">
        <v>48</v>
      </c>
      <c r="B892" s="57" t="s">
        <v>679</v>
      </c>
      <c r="C892" s="57">
        <v>200</v>
      </c>
      <c r="D892" s="36" t="s">
        <v>109</v>
      </c>
      <c r="E892" s="36" t="s">
        <v>165</v>
      </c>
      <c r="F892" s="33">
        <f>SUM(Ведомственная!G409)</f>
        <v>0</v>
      </c>
      <c r="G892" s="33">
        <f>SUM(Ведомственная!H409)</f>
        <v>0</v>
      </c>
      <c r="H892" s="33">
        <f>SUM(Ведомственная!I409)</f>
        <v>0</v>
      </c>
    </row>
    <row r="893" spans="1:8" s="52" customFormat="1" x14ac:dyDescent="0.25">
      <c r="A893" s="48" t="s">
        <v>187</v>
      </c>
      <c r="B893" s="49" t="s">
        <v>188</v>
      </c>
      <c r="C893" s="49"/>
      <c r="D893" s="49"/>
      <c r="E893" s="49"/>
      <c r="F893" s="51">
        <f>SUM(F894+F922+F896+F925+F933+F943+F900+F904+F907+F909+F912+F914+F916)+F931+F927+F936+F938+F898+F940</f>
        <v>45107.500000000007</v>
      </c>
      <c r="G893" s="51">
        <f t="shared" ref="G893:H893" si="196">SUM(G894+G922+G896+G925+G933+G943+G900+G904+G907+G909+G912+G914+G916)+G931+G927+G936+G938+G898+G940</f>
        <v>37501.5</v>
      </c>
      <c r="H893" s="51">
        <f t="shared" si="196"/>
        <v>36439</v>
      </c>
    </row>
    <row r="894" spans="1:8" ht="78.75" x14ac:dyDescent="0.25">
      <c r="A894" s="27" t="s">
        <v>911</v>
      </c>
      <c r="B894" s="57" t="s">
        <v>198</v>
      </c>
      <c r="C894" s="57"/>
      <c r="D894" s="36"/>
      <c r="E894" s="36"/>
      <c r="F894" s="33">
        <f>SUM(F895)</f>
        <v>2477.8000000000002</v>
      </c>
      <c r="G894" s="33">
        <f>SUM(G895)</f>
        <v>1800</v>
      </c>
      <c r="H894" s="33">
        <f>SUM(H895)</f>
        <v>0</v>
      </c>
    </row>
    <row r="895" spans="1:8" x14ac:dyDescent="0.25">
      <c r="A895" s="27" t="s">
        <v>21</v>
      </c>
      <c r="B895" s="57" t="s">
        <v>198</v>
      </c>
      <c r="C895" s="57">
        <v>800</v>
      </c>
      <c r="D895" s="36">
        <v>10</v>
      </c>
      <c r="E895" s="36" t="s">
        <v>74</v>
      </c>
      <c r="F895" s="33">
        <f>SUM(Ведомственная!G515)</f>
        <v>2477.8000000000002</v>
      </c>
      <c r="G895" s="33">
        <f>SUM(Ведомственная!H515)</f>
        <v>1800</v>
      </c>
      <c r="H895" s="33">
        <f>SUM(Ведомственная!I515)</f>
        <v>0</v>
      </c>
    </row>
    <row r="896" spans="1:8" x14ac:dyDescent="0.25">
      <c r="A896" s="27" t="s">
        <v>141</v>
      </c>
      <c r="B896" s="36" t="s">
        <v>192</v>
      </c>
      <c r="C896" s="57"/>
      <c r="D896" s="36"/>
      <c r="E896" s="36"/>
      <c r="F896" s="33">
        <f>SUM(F897)</f>
        <v>1000</v>
      </c>
      <c r="G896" s="33">
        <f>SUM(G897)</f>
        <v>0</v>
      </c>
      <c r="H896" s="33">
        <f>SUM(H897)</f>
        <v>0</v>
      </c>
    </row>
    <row r="897" spans="1:8" x14ac:dyDescent="0.25">
      <c r="A897" s="27" t="s">
        <v>21</v>
      </c>
      <c r="B897" s="36" t="s">
        <v>192</v>
      </c>
      <c r="C897" s="57">
        <v>800</v>
      </c>
      <c r="D897" s="36" t="s">
        <v>30</v>
      </c>
      <c r="E897" s="36" t="s">
        <v>166</v>
      </c>
      <c r="F897" s="33">
        <f>SUM(Ведомственная!G493)</f>
        <v>1000</v>
      </c>
      <c r="G897" s="33">
        <f>SUM(Ведомственная!H493)</f>
        <v>0</v>
      </c>
      <c r="H897" s="33">
        <f>SUM(Ведомственная!I493)</f>
        <v>0</v>
      </c>
    </row>
    <row r="898" spans="1:8" ht="31.5" x14ac:dyDescent="0.25">
      <c r="A898" s="3" t="s">
        <v>304</v>
      </c>
      <c r="B898" s="28" t="s">
        <v>305</v>
      </c>
      <c r="C898" s="28"/>
      <c r="D898" s="28"/>
      <c r="E898" s="28"/>
      <c r="F898" s="31">
        <f t="shared" ref="F898:H898" si="197">SUM(F899)</f>
        <v>500</v>
      </c>
      <c r="G898" s="31">
        <f t="shared" si="197"/>
        <v>500</v>
      </c>
      <c r="H898" s="31">
        <f t="shared" si="197"/>
        <v>500</v>
      </c>
    </row>
    <row r="899" spans="1:8" ht="31.5" x14ac:dyDescent="0.25">
      <c r="A899" s="3" t="s">
        <v>48</v>
      </c>
      <c r="B899" s="28" t="s">
        <v>305</v>
      </c>
      <c r="C899" s="28" t="s">
        <v>87</v>
      </c>
      <c r="D899" s="28" t="s">
        <v>50</v>
      </c>
      <c r="E899" s="28" t="s">
        <v>27</v>
      </c>
      <c r="F899" s="31">
        <f>SUM(Ведомственная!G169)</f>
        <v>500</v>
      </c>
      <c r="G899" s="31">
        <f>SUM(Ведомственная!H169)</f>
        <v>500</v>
      </c>
      <c r="H899" s="31">
        <f>SUM(Ведомственная!I169)</f>
        <v>500</v>
      </c>
    </row>
    <row r="900" spans="1:8" x14ac:dyDescent="0.25">
      <c r="A900" s="27" t="s">
        <v>76</v>
      </c>
      <c r="B900" s="28" t="s">
        <v>100</v>
      </c>
      <c r="C900" s="28"/>
      <c r="D900" s="28"/>
      <c r="E900" s="28"/>
      <c r="F900" s="31">
        <f>SUM(F901+F902)+F903</f>
        <v>16361.1</v>
      </c>
      <c r="G900" s="31">
        <f>SUM(G901+G902)+G903</f>
        <v>16277.4</v>
      </c>
      <c r="H900" s="31">
        <f>SUM(H901+H902)+H903</f>
        <v>16277</v>
      </c>
    </row>
    <row r="901" spans="1:8" ht="63" x14ac:dyDescent="0.25">
      <c r="A901" s="27" t="s">
        <v>47</v>
      </c>
      <c r="B901" s="28" t="s">
        <v>100</v>
      </c>
      <c r="C901" s="28" t="s">
        <v>85</v>
      </c>
      <c r="D901" s="28" t="s">
        <v>30</v>
      </c>
      <c r="E901" s="28" t="s">
        <v>50</v>
      </c>
      <c r="F901" s="31">
        <f>SUM(Ведомственная!G15)</f>
        <v>16351.1</v>
      </c>
      <c r="G901" s="31">
        <f>SUM(Ведомственная!H15)</f>
        <v>16267.4</v>
      </c>
      <c r="H901" s="31">
        <f>SUM(Ведомственная!I15)</f>
        <v>16267</v>
      </c>
    </row>
    <row r="902" spans="1:8" x14ac:dyDescent="0.25">
      <c r="A902" s="27" t="s">
        <v>86</v>
      </c>
      <c r="B902" s="28" t="s">
        <v>100</v>
      </c>
      <c r="C902" s="28" t="s">
        <v>87</v>
      </c>
      <c r="D902" s="28" t="s">
        <v>30</v>
      </c>
      <c r="E902" s="28" t="s">
        <v>50</v>
      </c>
      <c r="F902" s="33">
        <f>SUM(Ведомственная!G16)</f>
        <v>10</v>
      </c>
      <c r="G902" s="33">
        <f>SUM(Ведомственная!H16)</f>
        <v>10</v>
      </c>
      <c r="H902" s="33">
        <f>SUM(Ведомственная!I16)</f>
        <v>10</v>
      </c>
    </row>
    <row r="903" spans="1:8" x14ac:dyDescent="0.25">
      <c r="A903" s="27" t="s">
        <v>38</v>
      </c>
      <c r="B903" s="28" t="s">
        <v>100</v>
      </c>
      <c r="C903" s="28" t="s">
        <v>95</v>
      </c>
      <c r="D903" s="28" t="s">
        <v>30</v>
      </c>
      <c r="E903" s="28" t="s">
        <v>50</v>
      </c>
      <c r="F903" s="33">
        <f>SUM(Ведомственная!G17)</f>
        <v>0</v>
      </c>
      <c r="G903" s="33">
        <f>SUM(Ведомственная!H17)</f>
        <v>0</v>
      </c>
      <c r="H903" s="33">
        <f>SUM(Ведомственная!I17)</f>
        <v>0</v>
      </c>
    </row>
    <row r="904" spans="1:8" ht="31.5" x14ac:dyDescent="0.25">
      <c r="A904" s="27" t="s">
        <v>189</v>
      </c>
      <c r="B904" s="28" t="s">
        <v>105</v>
      </c>
      <c r="C904" s="28"/>
      <c r="D904" s="28"/>
      <c r="E904" s="28"/>
      <c r="F904" s="31">
        <f>SUM(F905:F906)</f>
        <v>5193.2</v>
      </c>
      <c r="G904" s="31">
        <f>SUM(G905:G906)</f>
        <v>5193.2</v>
      </c>
      <c r="H904" s="31">
        <f>SUM(H905:H906)</f>
        <v>5193.2</v>
      </c>
    </row>
    <row r="905" spans="1:8" ht="63" x14ac:dyDescent="0.25">
      <c r="A905" s="27" t="s">
        <v>47</v>
      </c>
      <c r="B905" s="28" t="s">
        <v>105</v>
      </c>
      <c r="C905" s="28" t="s">
        <v>85</v>
      </c>
      <c r="D905" s="28" t="s">
        <v>30</v>
      </c>
      <c r="E905" s="28" t="s">
        <v>74</v>
      </c>
      <c r="F905" s="31">
        <f>SUM(Ведомственная!G41)</f>
        <v>5187.8999999999996</v>
      </c>
      <c r="G905" s="31">
        <f>SUM(Ведомственная!H41)</f>
        <v>5187.8999999999996</v>
      </c>
      <c r="H905" s="31">
        <f>SUM(Ведомственная!I41)</f>
        <v>5187.8999999999996</v>
      </c>
    </row>
    <row r="906" spans="1:8" ht="31.5" x14ac:dyDescent="0.25">
      <c r="A906" s="27" t="s">
        <v>48</v>
      </c>
      <c r="B906" s="28" t="s">
        <v>105</v>
      </c>
      <c r="C906" s="28" t="s">
        <v>87</v>
      </c>
      <c r="D906" s="28" t="s">
        <v>30</v>
      </c>
      <c r="E906" s="28" t="s">
        <v>74</v>
      </c>
      <c r="F906" s="31">
        <f>SUM(Ведомственная!G42)</f>
        <v>5.3</v>
      </c>
      <c r="G906" s="31">
        <f>SUM(Ведомственная!H42)</f>
        <v>5.3</v>
      </c>
      <c r="H906" s="31">
        <f>SUM(Ведомственная!I42)</f>
        <v>5.3</v>
      </c>
    </row>
    <row r="907" spans="1:8" x14ac:dyDescent="0.25">
      <c r="A907" s="27" t="s">
        <v>88</v>
      </c>
      <c r="B907" s="28" t="s">
        <v>101</v>
      </c>
      <c r="C907" s="28"/>
      <c r="D907" s="28"/>
      <c r="E907" s="28"/>
      <c r="F907" s="31">
        <f>SUM(F908)</f>
        <v>1824.7</v>
      </c>
      <c r="G907" s="31">
        <f>SUM(G908)</f>
        <v>1824.7</v>
      </c>
      <c r="H907" s="31">
        <f>SUM(H908)</f>
        <v>1824.7</v>
      </c>
    </row>
    <row r="908" spans="1:8" ht="63" x14ac:dyDescent="0.25">
      <c r="A908" s="27" t="s">
        <v>47</v>
      </c>
      <c r="B908" s="28" t="s">
        <v>101</v>
      </c>
      <c r="C908" s="28" t="s">
        <v>85</v>
      </c>
      <c r="D908" s="28" t="s">
        <v>30</v>
      </c>
      <c r="E908" s="28" t="s">
        <v>50</v>
      </c>
      <c r="F908" s="31">
        <f>SUM(Ведомственная!G19)</f>
        <v>1824.7</v>
      </c>
      <c r="G908" s="31">
        <f>SUM(Ведомственная!H19)</f>
        <v>1824.7</v>
      </c>
      <c r="H908" s="31">
        <f>SUM(Ведомственная!I19)</f>
        <v>1824.7</v>
      </c>
    </row>
    <row r="909" spans="1:8" x14ac:dyDescent="0.25">
      <c r="A909" s="27" t="s">
        <v>91</v>
      </c>
      <c r="B909" s="28" t="s">
        <v>102</v>
      </c>
      <c r="C909" s="28"/>
      <c r="D909" s="28"/>
      <c r="E909" s="28"/>
      <c r="F909" s="33">
        <f>SUM(F910:F911)</f>
        <v>902</v>
      </c>
      <c r="G909" s="33">
        <f>SUM(G910:G911)</f>
        <v>805.4</v>
      </c>
      <c r="H909" s="33">
        <f>SUM(H910:H911)</f>
        <v>805.4</v>
      </c>
    </row>
    <row r="910" spans="1:8" ht="31.5" x14ac:dyDescent="0.25">
      <c r="A910" s="27" t="s">
        <v>48</v>
      </c>
      <c r="B910" s="28" t="s">
        <v>102</v>
      </c>
      <c r="C910" s="28" t="s">
        <v>87</v>
      </c>
      <c r="D910" s="28" t="s">
        <v>30</v>
      </c>
      <c r="E910" s="28" t="s">
        <v>90</v>
      </c>
      <c r="F910" s="33">
        <f>SUM(Ведомственная!G23+Ведомственная!G48)</f>
        <v>891.3</v>
      </c>
      <c r="G910" s="33">
        <f>SUM(Ведомственная!H23+Ведомственная!H48)</f>
        <v>794.69999999999993</v>
      </c>
      <c r="H910" s="33">
        <f>SUM(Ведомственная!I23+Ведомственная!I48)</f>
        <v>794.69999999999993</v>
      </c>
    </row>
    <row r="911" spans="1:8" x14ac:dyDescent="0.25">
      <c r="A911" s="27" t="s">
        <v>21</v>
      </c>
      <c r="B911" s="28" t="s">
        <v>102</v>
      </c>
      <c r="C911" s="28" t="s">
        <v>92</v>
      </c>
      <c r="D911" s="28" t="s">
        <v>30</v>
      </c>
      <c r="E911" s="28" t="s">
        <v>90</v>
      </c>
      <c r="F911" s="33">
        <f>SUM(Ведомственная!G49+Ведомственная!G24)</f>
        <v>10.7</v>
      </c>
      <c r="G911" s="33">
        <f>SUM(Ведомственная!H49+Ведомственная!H24)</f>
        <v>10.7</v>
      </c>
      <c r="H911" s="33">
        <f>SUM(Ведомственная!I49+Ведомственная!I24)</f>
        <v>10.7</v>
      </c>
    </row>
    <row r="912" spans="1:8" ht="31.5" x14ac:dyDescent="0.25">
      <c r="A912" s="27" t="s">
        <v>93</v>
      </c>
      <c r="B912" s="28" t="s">
        <v>103</v>
      </c>
      <c r="C912" s="28"/>
      <c r="D912" s="28"/>
      <c r="E912" s="28"/>
      <c r="F912" s="33">
        <f>SUM(F913)</f>
        <v>757.9</v>
      </c>
      <c r="G912" s="33">
        <f>SUM(G913)</f>
        <v>707.9</v>
      </c>
      <c r="H912" s="33">
        <f>SUM(H913)</f>
        <v>707.9</v>
      </c>
    </row>
    <row r="913" spans="1:8" ht="31.5" x14ac:dyDescent="0.25">
      <c r="A913" s="27" t="s">
        <v>48</v>
      </c>
      <c r="B913" s="28" t="s">
        <v>103</v>
      </c>
      <c r="C913" s="28" t="s">
        <v>87</v>
      </c>
      <c r="D913" s="28" t="s">
        <v>30</v>
      </c>
      <c r="E913" s="28" t="s">
        <v>90</v>
      </c>
      <c r="F913" s="33">
        <f>SUM(Ведомственная!G26+Ведомственная!G51)</f>
        <v>757.9</v>
      </c>
      <c r="G913" s="33">
        <f>SUM(Ведомственная!H26+Ведомственная!H51)</f>
        <v>707.9</v>
      </c>
      <c r="H913" s="33">
        <f>SUM(Ведомственная!I26+Ведомственная!I51)</f>
        <v>707.9</v>
      </c>
    </row>
    <row r="914" spans="1:8" ht="31.5" x14ac:dyDescent="0.25">
      <c r="A914" s="27" t="s">
        <v>99</v>
      </c>
      <c r="B914" s="28" t="s">
        <v>106</v>
      </c>
      <c r="C914" s="28"/>
      <c r="D914" s="28"/>
      <c r="E914" s="28"/>
      <c r="F914" s="31">
        <f>SUM(F915)</f>
        <v>2253.6</v>
      </c>
      <c r="G914" s="31">
        <f>SUM(G915)</f>
        <v>2253.6</v>
      </c>
      <c r="H914" s="31">
        <f>SUM(H915)</f>
        <v>2253.6</v>
      </c>
    </row>
    <row r="915" spans="1:8" ht="63" x14ac:dyDescent="0.25">
      <c r="A915" s="27" t="s">
        <v>47</v>
      </c>
      <c r="B915" s="28" t="s">
        <v>106</v>
      </c>
      <c r="C915" s="28" t="s">
        <v>85</v>
      </c>
      <c r="D915" s="28" t="s">
        <v>30</v>
      </c>
      <c r="E915" s="28" t="s">
        <v>74</v>
      </c>
      <c r="F915" s="31">
        <f>SUM(Ведомственная!G44)</f>
        <v>2253.6</v>
      </c>
      <c r="G915" s="31">
        <f>SUM(Ведомственная!H44)</f>
        <v>2253.6</v>
      </c>
      <c r="H915" s="31">
        <f>SUM(Ведомственная!I44)</f>
        <v>2253.6</v>
      </c>
    </row>
    <row r="916" spans="1:8" ht="31.5" x14ac:dyDescent="0.25">
      <c r="A916" s="27" t="s">
        <v>94</v>
      </c>
      <c r="B916" s="28" t="s">
        <v>104</v>
      </c>
      <c r="C916" s="28"/>
      <c r="D916" s="28"/>
      <c r="E916" s="28"/>
      <c r="F916" s="31">
        <f>SUM(F917:F921)</f>
        <v>8373.5</v>
      </c>
      <c r="G916" s="31">
        <f t="shared" ref="G916:H916" si="198">SUM(G917:G921)</f>
        <v>2638.8</v>
      </c>
      <c r="H916" s="31">
        <f t="shared" si="198"/>
        <v>4439.2</v>
      </c>
    </row>
    <row r="917" spans="1:8" ht="31.5" x14ac:dyDescent="0.25">
      <c r="A917" s="27" t="s">
        <v>48</v>
      </c>
      <c r="B917" s="28" t="s">
        <v>104</v>
      </c>
      <c r="C917" s="28" t="s">
        <v>87</v>
      </c>
      <c r="D917" s="28" t="s">
        <v>30</v>
      </c>
      <c r="E917" s="28" t="s">
        <v>90</v>
      </c>
      <c r="F917" s="31">
        <f>SUM(Ведомственная!G53+Ведомственная!G28)</f>
        <v>4566</v>
      </c>
      <c r="G917" s="31">
        <f>SUM(Ведомственная!H53+Ведомственная!H28)</f>
        <v>1918</v>
      </c>
      <c r="H917" s="31">
        <f>SUM(Ведомственная!I53+Ведомственная!I28)</f>
        <v>3718.4</v>
      </c>
    </row>
    <row r="918" spans="1:8" x14ac:dyDescent="0.25">
      <c r="A918" s="27" t="s">
        <v>38</v>
      </c>
      <c r="B918" s="28" t="s">
        <v>104</v>
      </c>
      <c r="C918" s="28" t="s">
        <v>95</v>
      </c>
      <c r="D918" s="28" t="s">
        <v>30</v>
      </c>
      <c r="E918" s="28" t="s">
        <v>90</v>
      </c>
      <c r="F918" s="31">
        <f>SUM(Ведомственная!G29)</f>
        <v>660.9</v>
      </c>
      <c r="G918" s="31">
        <f>SUM(Ведомственная!H29)</f>
        <v>660.8</v>
      </c>
      <c r="H918" s="31">
        <f>SUM(Ведомственная!I29)</f>
        <v>660.8</v>
      </c>
    </row>
    <row r="919" spans="1:8" hidden="1" x14ac:dyDescent="0.25">
      <c r="A919" s="27" t="s">
        <v>21</v>
      </c>
      <c r="B919" s="28" t="s">
        <v>104</v>
      </c>
      <c r="C919" s="28" t="s">
        <v>92</v>
      </c>
      <c r="D919" s="28" t="s">
        <v>30</v>
      </c>
      <c r="E919" s="28" t="s">
        <v>109</v>
      </c>
      <c r="F919" s="31">
        <f>SUM(Ведомственная!G89)</f>
        <v>0</v>
      </c>
      <c r="G919" s="31">
        <f>SUM(Ведомственная!H89)</f>
        <v>0</v>
      </c>
      <c r="H919" s="31">
        <f>SUM(Ведомственная!I89)</f>
        <v>0</v>
      </c>
    </row>
    <row r="920" spans="1:8" x14ac:dyDescent="0.25">
      <c r="A920" s="27" t="s">
        <v>21</v>
      </c>
      <c r="B920" s="28" t="s">
        <v>104</v>
      </c>
      <c r="C920" s="28" t="s">
        <v>92</v>
      </c>
      <c r="D920" s="28" t="s">
        <v>30</v>
      </c>
      <c r="E920" s="28" t="s">
        <v>90</v>
      </c>
      <c r="F920" s="31">
        <f>SUM(Ведомственная!G30+Ведомственная!G54+Ведомственная!G133)</f>
        <v>3096.6</v>
      </c>
      <c r="G920" s="31">
        <f>SUM(Ведомственная!H30+Ведомственная!H54+Ведомственная!H133)</f>
        <v>60</v>
      </c>
      <c r="H920" s="31">
        <f>SUM(Ведомственная!I30+Ведомственная!I54+Ведомственная!I133)</f>
        <v>60</v>
      </c>
    </row>
    <row r="921" spans="1:8" ht="31.5" x14ac:dyDescent="0.25">
      <c r="A921" s="27" t="s">
        <v>48</v>
      </c>
      <c r="B921" s="28" t="s">
        <v>104</v>
      </c>
      <c r="C921" s="28" t="s">
        <v>87</v>
      </c>
      <c r="D921" s="28" t="s">
        <v>109</v>
      </c>
      <c r="E921" s="28" t="s">
        <v>165</v>
      </c>
      <c r="F921" s="31">
        <f>SUM(Ведомственная!G35)</f>
        <v>50</v>
      </c>
      <c r="G921" s="31">
        <f>SUM(Ведомственная!H35)</f>
        <v>0</v>
      </c>
      <c r="H921" s="31">
        <f>SUM(Ведомственная!I35)</f>
        <v>0</v>
      </c>
    </row>
    <row r="922" spans="1:8" ht="47.25" hidden="1" x14ac:dyDescent="0.25">
      <c r="A922" s="27" t="s">
        <v>468</v>
      </c>
      <c r="B922" s="57" t="s">
        <v>469</v>
      </c>
      <c r="C922" s="28"/>
      <c r="D922" s="28"/>
      <c r="E922" s="28"/>
      <c r="F922" s="31">
        <f>SUM(F923)</f>
        <v>0</v>
      </c>
      <c r="G922" s="31">
        <f>SUM(G923)</f>
        <v>0</v>
      </c>
      <c r="H922" s="31">
        <f>SUM(H923)</f>
        <v>0</v>
      </c>
    </row>
    <row r="923" spans="1:8" ht="31.5" hidden="1" x14ac:dyDescent="0.25">
      <c r="A923" s="27" t="s">
        <v>223</v>
      </c>
      <c r="B923" s="57" t="s">
        <v>469</v>
      </c>
      <c r="C923" s="28" t="s">
        <v>118</v>
      </c>
      <c r="D923" s="28" t="s">
        <v>12</v>
      </c>
      <c r="E923" s="28" t="s">
        <v>23</v>
      </c>
      <c r="F923" s="31"/>
      <c r="G923" s="31"/>
      <c r="H923" s="31"/>
    </row>
    <row r="924" spans="1:8" ht="31.5" hidden="1" x14ac:dyDescent="0.25">
      <c r="A924" s="27" t="s">
        <v>48</v>
      </c>
      <c r="B924" s="36" t="s">
        <v>207</v>
      </c>
      <c r="C924" s="36" t="s">
        <v>87</v>
      </c>
      <c r="D924" s="36" t="s">
        <v>30</v>
      </c>
      <c r="E924" s="36" t="s">
        <v>12</v>
      </c>
      <c r="F924" s="33"/>
      <c r="G924" s="33"/>
      <c r="H924" s="33"/>
    </row>
    <row r="925" spans="1:8" ht="47.25" x14ac:dyDescent="0.25">
      <c r="A925" s="27" t="s">
        <v>209</v>
      </c>
      <c r="B925" s="36" t="s">
        <v>533</v>
      </c>
      <c r="C925" s="36"/>
      <c r="D925" s="36"/>
      <c r="E925" s="36"/>
      <c r="F925" s="33">
        <f>SUM(F926)</f>
        <v>23.4</v>
      </c>
      <c r="G925" s="33">
        <f>SUM(G926)</f>
        <v>138.6</v>
      </c>
      <c r="H925" s="33">
        <f>SUM(H926)</f>
        <v>9.5</v>
      </c>
    </row>
    <row r="926" spans="1:8" x14ac:dyDescent="0.25">
      <c r="A926" s="27" t="s">
        <v>86</v>
      </c>
      <c r="B926" s="36" t="s">
        <v>533</v>
      </c>
      <c r="C926" s="36" t="s">
        <v>87</v>
      </c>
      <c r="D926" s="36" t="s">
        <v>30</v>
      </c>
      <c r="E926" s="36" t="s">
        <v>165</v>
      </c>
      <c r="F926" s="33">
        <f>SUM(Ведомственная!G85)</f>
        <v>23.4</v>
      </c>
      <c r="G926" s="33">
        <f>SUM(Ведомственная!H85)</f>
        <v>138.6</v>
      </c>
      <c r="H926" s="33">
        <f>SUM(Ведомственная!I85)</f>
        <v>9.5</v>
      </c>
    </row>
    <row r="927" spans="1:8" ht="31.5" x14ac:dyDescent="0.25">
      <c r="A927" s="27" t="s">
        <v>225</v>
      </c>
      <c r="B927" s="36" t="s">
        <v>687</v>
      </c>
      <c r="C927" s="36"/>
      <c r="D927" s="36"/>
      <c r="E927" s="36"/>
      <c r="F927" s="33">
        <f>SUM(F928:F930)</f>
        <v>4958.4000000000005</v>
      </c>
      <c r="G927" s="33">
        <f>SUM(G928:G930)</f>
        <v>5109.5</v>
      </c>
      <c r="H927" s="33">
        <f>SUM(H928:H930)</f>
        <v>4176.1000000000004</v>
      </c>
    </row>
    <row r="928" spans="1:8" ht="63" x14ac:dyDescent="0.25">
      <c r="A928" s="3" t="s">
        <v>47</v>
      </c>
      <c r="B928" s="36" t="s">
        <v>687</v>
      </c>
      <c r="C928" s="36" t="s">
        <v>85</v>
      </c>
      <c r="D928" s="36" t="s">
        <v>50</v>
      </c>
      <c r="E928" s="36" t="s">
        <v>12</v>
      </c>
      <c r="F928" s="33">
        <f>SUM(Ведомственная!G141)</f>
        <v>4608.3</v>
      </c>
      <c r="G928" s="33">
        <f>SUM(Ведомственная!H141)</f>
        <v>4608.3</v>
      </c>
      <c r="H928" s="33">
        <f>SUM(Ведомственная!I141)</f>
        <v>4176.1000000000004</v>
      </c>
    </row>
    <row r="929" spans="1:8" ht="31.5" x14ac:dyDescent="0.25">
      <c r="A929" s="27" t="s">
        <v>48</v>
      </c>
      <c r="B929" s="36" t="s">
        <v>687</v>
      </c>
      <c r="C929" s="36" t="s">
        <v>87</v>
      </c>
      <c r="D929" s="36" t="s">
        <v>50</v>
      </c>
      <c r="E929" s="36" t="s">
        <v>12</v>
      </c>
      <c r="F929" s="33">
        <f>SUM(Ведомственная!G142)</f>
        <v>270.10000000000002</v>
      </c>
      <c r="G929" s="33">
        <f>SUM(Ведомственная!H142)</f>
        <v>421.2</v>
      </c>
      <c r="H929" s="33">
        <f>SUM(Ведомственная!I142)</f>
        <v>0</v>
      </c>
    </row>
    <row r="930" spans="1:8" x14ac:dyDescent="0.25">
      <c r="A930" s="27" t="s">
        <v>21</v>
      </c>
      <c r="B930" s="36" t="s">
        <v>687</v>
      </c>
      <c r="C930" s="36" t="s">
        <v>92</v>
      </c>
      <c r="D930" s="36" t="s">
        <v>50</v>
      </c>
      <c r="E930" s="36" t="s">
        <v>12</v>
      </c>
      <c r="F930" s="33">
        <f>SUM(Ведомственная!G143)</f>
        <v>80</v>
      </c>
      <c r="G930" s="33">
        <f>SUM(Ведомственная!H143)</f>
        <v>80</v>
      </c>
      <c r="H930" s="33">
        <f>SUM(Ведомственная!I143)</f>
        <v>0</v>
      </c>
    </row>
    <row r="931" spans="1:8" ht="221.25" customHeight="1" x14ac:dyDescent="0.25">
      <c r="A931" s="27" t="s">
        <v>535</v>
      </c>
      <c r="B931" s="36" t="s">
        <v>536</v>
      </c>
      <c r="C931" s="57"/>
      <c r="D931" s="36"/>
      <c r="E931" s="36"/>
      <c r="F931" s="33">
        <f>SUM(Ведомственная!G76)</f>
        <v>102.8</v>
      </c>
      <c r="G931" s="33">
        <f>SUM(Ведомственная!H76)</f>
        <v>102.8</v>
      </c>
      <c r="H931" s="33">
        <f>SUM(Ведомственная!I76)</f>
        <v>102.8</v>
      </c>
    </row>
    <row r="932" spans="1:8" ht="63" x14ac:dyDescent="0.25">
      <c r="A932" s="27" t="s">
        <v>47</v>
      </c>
      <c r="B932" s="36" t="s">
        <v>536</v>
      </c>
      <c r="C932" s="36" t="s">
        <v>85</v>
      </c>
      <c r="D932" s="36" t="s">
        <v>30</v>
      </c>
      <c r="E932" s="36" t="s">
        <v>12</v>
      </c>
      <c r="F932" s="33">
        <f>SUM(Ведомственная!G77)</f>
        <v>102.8</v>
      </c>
      <c r="G932" s="33">
        <f>SUM(Ведомственная!H77)</f>
        <v>102.8</v>
      </c>
      <c r="H932" s="33">
        <f>SUM(Ведомственная!I77)</f>
        <v>102.8</v>
      </c>
    </row>
    <row r="933" spans="1:8" ht="47.25" x14ac:dyDescent="0.25">
      <c r="A933" s="27" t="s">
        <v>352</v>
      </c>
      <c r="B933" s="36" t="s">
        <v>540</v>
      </c>
      <c r="C933" s="57"/>
      <c r="D933" s="36"/>
      <c r="E933" s="36"/>
      <c r="F933" s="33">
        <f>SUM(F934:F935)</f>
        <v>149.6</v>
      </c>
      <c r="G933" s="33">
        <f>SUM(G934:G935)</f>
        <v>149.6</v>
      </c>
      <c r="H933" s="33">
        <f>SUM(H934:H935)</f>
        <v>149.6</v>
      </c>
    </row>
    <row r="934" spans="1:8" ht="63" x14ac:dyDescent="0.25">
      <c r="A934" s="27" t="s">
        <v>47</v>
      </c>
      <c r="B934" s="36" t="s">
        <v>540</v>
      </c>
      <c r="C934" s="36" t="s">
        <v>85</v>
      </c>
      <c r="D934" s="36" t="s">
        <v>165</v>
      </c>
      <c r="E934" s="36" t="s">
        <v>165</v>
      </c>
      <c r="F934" s="33">
        <f>SUM(Ведомственная!G371)</f>
        <v>140.5</v>
      </c>
      <c r="G934" s="33">
        <f>SUM(Ведомственная!H371)</f>
        <v>140.5</v>
      </c>
      <c r="H934" s="33">
        <f>SUM(Ведомственная!I371)</f>
        <v>140.5</v>
      </c>
    </row>
    <row r="935" spans="1:8" x14ac:dyDescent="0.25">
      <c r="A935" s="27" t="s">
        <v>86</v>
      </c>
      <c r="B935" s="36" t="s">
        <v>540</v>
      </c>
      <c r="C935" s="36" t="s">
        <v>87</v>
      </c>
      <c r="D935" s="36" t="s">
        <v>165</v>
      </c>
      <c r="E935" s="36" t="s">
        <v>165</v>
      </c>
      <c r="F935" s="33">
        <f>SUM(Ведомственная!G372)</f>
        <v>9.1</v>
      </c>
      <c r="G935" s="33">
        <f>SUM(Ведомственная!H372)</f>
        <v>9.1</v>
      </c>
      <c r="H935" s="33">
        <f>SUM(Ведомственная!I372)</f>
        <v>9.1</v>
      </c>
    </row>
    <row r="936" spans="1:8" ht="63" x14ac:dyDescent="0.25">
      <c r="A936" s="27" t="s">
        <v>859</v>
      </c>
      <c r="B936" s="57" t="s">
        <v>862</v>
      </c>
      <c r="C936" s="36"/>
      <c r="D936" s="36"/>
      <c r="E936" s="36"/>
      <c r="F936" s="33">
        <f>SUM(F937)</f>
        <v>0</v>
      </c>
      <c r="G936" s="33">
        <f t="shared" ref="G936:H936" si="199">SUM(G937)</f>
        <v>0</v>
      </c>
      <c r="H936" s="33">
        <f t="shared" si="199"/>
        <v>0</v>
      </c>
    </row>
    <row r="937" spans="1:8" ht="63" x14ac:dyDescent="0.25">
      <c r="A937" s="27" t="s">
        <v>47</v>
      </c>
      <c r="B937" s="57" t="s">
        <v>862</v>
      </c>
      <c r="C937" s="36" t="s">
        <v>85</v>
      </c>
      <c r="D937" s="36" t="s">
        <v>27</v>
      </c>
      <c r="E937" s="36" t="s">
        <v>12</v>
      </c>
      <c r="F937" s="33">
        <f>SUM(Ведомственная!G693)</f>
        <v>0</v>
      </c>
      <c r="G937" s="33">
        <f>SUM(Ведомственная!H693)</f>
        <v>0</v>
      </c>
      <c r="H937" s="33">
        <f>SUM(Ведомственная!I693)</f>
        <v>0</v>
      </c>
    </row>
    <row r="938" spans="1:8" ht="78.75" x14ac:dyDescent="0.25">
      <c r="A938" s="27" t="s">
        <v>861</v>
      </c>
      <c r="B938" s="57" t="s">
        <v>863</v>
      </c>
      <c r="C938" s="36"/>
      <c r="D938" s="36"/>
      <c r="E938" s="36"/>
      <c r="F938" s="33">
        <f>SUM(F939)</f>
        <v>0</v>
      </c>
      <c r="G938" s="33">
        <f t="shared" ref="G938:H938" si="200">SUM(G939)</f>
        <v>0</v>
      </c>
      <c r="H938" s="33">
        <f t="shared" si="200"/>
        <v>0</v>
      </c>
    </row>
    <row r="939" spans="1:8" ht="63" x14ac:dyDescent="0.25">
      <c r="A939" s="27" t="s">
        <v>47</v>
      </c>
      <c r="B939" s="57" t="s">
        <v>863</v>
      </c>
      <c r="C939" s="36" t="s">
        <v>85</v>
      </c>
      <c r="D939" s="36" t="s">
        <v>27</v>
      </c>
      <c r="E939" s="36" t="s">
        <v>12</v>
      </c>
      <c r="F939" s="33">
        <f>SUM(Ведомственная!G695)</f>
        <v>0</v>
      </c>
      <c r="G939" s="33">
        <f>SUM(Ведомственная!H695)</f>
        <v>0</v>
      </c>
      <c r="H939" s="33">
        <f>SUM(Ведомственная!I695)</f>
        <v>0</v>
      </c>
    </row>
    <row r="940" spans="1:8" x14ac:dyDescent="0.25">
      <c r="A940" s="27" t="s">
        <v>147</v>
      </c>
      <c r="B940" s="57" t="s">
        <v>1006</v>
      </c>
      <c r="C940" s="36"/>
      <c r="D940" s="36"/>
      <c r="E940" s="36"/>
      <c r="F940" s="33">
        <f>SUM(F941)</f>
        <v>217.3</v>
      </c>
      <c r="G940" s="33">
        <f t="shared" ref="G940:H940" si="201">SUM(G941)</f>
        <v>0</v>
      </c>
      <c r="H940" s="33">
        <f t="shared" si="201"/>
        <v>0</v>
      </c>
    </row>
    <row r="941" spans="1:8" ht="31.5" x14ac:dyDescent="0.25">
      <c r="A941" s="27" t="s">
        <v>259</v>
      </c>
      <c r="B941" s="57" t="s">
        <v>1005</v>
      </c>
      <c r="C941" s="36"/>
      <c r="D941" s="36"/>
      <c r="E941" s="36"/>
      <c r="F941" s="33">
        <f>SUM(F942)</f>
        <v>217.3</v>
      </c>
      <c r="G941" s="33">
        <f t="shared" ref="G941:H941" si="202">SUM(G942)</f>
        <v>0</v>
      </c>
      <c r="H941" s="33">
        <f t="shared" si="202"/>
        <v>0</v>
      </c>
    </row>
    <row r="942" spans="1:8" ht="31.5" x14ac:dyDescent="0.25">
      <c r="A942" s="27" t="s">
        <v>223</v>
      </c>
      <c r="B942" s="57" t="s">
        <v>1005</v>
      </c>
      <c r="C942" s="36">
        <v>600</v>
      </c>
      <c r="D942" s="36" t="s">
        <v>30</v>
      </c>
      <c r="E942" s="36" t="s">
        <v>90</v>
      </c>
      <c r="F942" s="33">
        <f>SUM(Ведомственная!G136)</f>
        <v>217.3</v>
      </c>
      <c r="G942" s="33">
        <f>SUM(Ведомственная!H136)</f>
        <v>0</v>
      </c>
      <c r="H942" s="33">
        <f>SUM(Ведомственная!I136)</f>
        <v>0</v>
      </c>
    </row>
    <row r="943" spans="1:8" ht="31.5" x14ac:dyDescent="0.25">
      <c r="A943" s="3" t="s">
        <v>41</v>
      </c>
      <c r="B943" s="57" t="s">
        <v>452</v>
      </c>
      <c r="C943" s="36"/>
      <c r="D943" s="36"/>
      <c r="E943" s="36"/>
      <c r="F943" s="33">
        <f>SUM(F944)+F945</f>
        <v>12.2</v>
      </c>
      <c r="G943" s="33">
        <f t="shared" ref="G943:H943" si="203">SUM(G944)+G945</f>
        <v>0</v>
      </c>
      <c r="H943" s="33">
        <f t="shared" si="203"/>
        <v>0</v>
      </c>
    </row>
    <row r="944" spans="1:8" x14ac:dyDescent="0.25">
      <c r="A944" s="27" t="s">
        <v>21</v>
      </c>
      <c r="B944" s="57" t="s">
        <v>452</v>
      </c>
      <c r="C944" s="36" t="s">
        <v>92</v>
      </c>
      <c r="D944" s="36" t="s">
        <v>12</v>
      </c>
      <c r="E944" s="36" t="s">
        <v>23</v>
      </c>
      <c r="F944" s="33">
        <f>SUM(Ведомственная!G260)</f>
        <v>12.2</v>
      </c>
      <c r="G944" s="33">
        <f>SUM(Ведомственная!H260)</f>
        <v>0</v>
      </c>
      <c r="H944" s="33">
        <f>SUM(Ведомственная!I260)</f>
        <v>0</v>
      </c>
    </row>
    <row r="945" spans="1:12" ht="78.75" hidden="1" x14ac:dyDescent="0.25">
      <c r="A945" s="27" t="s">
        <v>861</v>
      </c>
      <c r="B945" s="57" t="s">
        <v>860</v>
      </c>
      <c r="C945" s="57"/>
      <c r="D945" s="64"/>
      <c r="E945" s="64"/>
      <c r="F945" s="33">
        <f>SUM(F946)</f>
        <v>0</v>
      </c>
      <c r="G945" s="33">
        <f t="shared" ref="G945:H945" si="204">SUM(G946)</f>
        <v>0</v>
      </c>
      <c r="H945" s="33">
        <f t="shared" si="204"/>
        <v>0</v>
      </c>
    </row>
    <row r="946" spans="1:12" ht="63" hidden="1" x14ac:dyDescent="0.25">
      <c r="A946" s="27" t="s">
        <v>47</v>
      </c>
      <c r="B946" s="57" t="s">
        <v>860</v>
      </c>
      <c r="C946" s="57">
        <v>100</v>
      </c>
      <c r="D946" s="36" t="s">
        <v>27</v>
      </c>
      <c r="E946" s="36" t="s">
        <v>12</v>
      </c>
      <c r="F946" s="33">
        <f>SUM(Ведомственная!G698)</f>
        <v>0</v>
      </c>
      <c r="G946" s="110"/>
      <c r="H946" s="110"/>
    </row>
    <row r="947" spans="1:12" x14ac:dyDescent="0.25">
      <c r="A947" s="111" t="s">
        <v>765</v>
      </c>
      <c r="B947" s="57"/>
      <c r="C947" s="36"/>
      <c r="D947" s="36"/>
      <c r="E947" s="36"/>
      <c r="F947" s="33"/>
      <c r="G947" s="34">
        <f>50000+40000</f>
        <v>90000</v>
      </c>
      <c r="H947" s="34">
        <v>105000</v>
      </c>
    </row>
    <row r="948" spans="1:12" s="52" customFormat="1" ht="14.25" customHeight="1" x14ac:dyDescent="0.25">
      <c r="A948" s="48" t="s">
        <v>186</v>
      </c>
      <c r="B948" s="49"/>
      <c r="C948" s="49"/>
      <c r="D948" s="49"/>
      <c r="E948" s="49"/>
      <c r="F948" s="51">
        <f>SUM(F9+F13+F23+F118+F125+F134+F138+F142+F159+F165+F169+F173+F181+F186+F205+F216+F225+F245+F257+F268+F280+F297+F318+F332+F336+F434+F443+F453+F456+F461+F464+F478+F665+F771+F834+F838+F845+F860+F863+F871+F880+F893)+F889+F884+F322+F877+F947</f>
        <v>5642695.5999999996</v>
      </c>
      <c r="G948" s="51">
        <f>SUM(G9+G13+G23+G118+G125+G134+G138+G142+G159+G165+G169+G173+G181+G186+G205+G216+G225+G245+G257+G268+G280+G297+G318+G332+G336+G434+G443+G453+G456+G461+G464+G478+G665+G771+G834+G838+G845+G860+G863+G871+G880+G893)+G889+G884+G322+G877+G947</f>
        <v>6253765.7000000002</v>
      </c>
      <c r="H948" s="51">
        <f>SUM(H9+H13+H23+H118+H125+H134+H138+H142+H159+H165+H169+H173+H181+H186+H205+H216+H225+H245+H257+H268+H280+H297+H318+H332+H336+H434+H443+H453+H456+H461+H464+H478+H665+H771+H834+H838+H845+H860+H863+H871+H880+H893)+H889+H884+H322+H877+H947</f>
        <v>5824990.2000000002</v>
      </c>
      <c r="J948" s="53">
        <f>SUM(F9+F13+F23)</f>
        <v>1235257.8999999999</v>
      </c>
      <c r="K948" s="53">
        <f>SUM(G9+G13+G23)</f>
        <v>1285590.7</v>
      </c>
      <c r="L948" s="53">
        <f>SUM(H9+H13+H23)</f>
        <v>1342014.3999999999</v>
      </c>
    </row>
    <row r="949" spans="1:12" hidden="1" x14ac:dyDescent="0.25"/>
    <row r="950" spans="1:12" hidden="1" x14ac:dyDescent="0.25">
      <c r="F950" s="99">
        <f>SUM(Ведомственная!G1341)</f>
        <v>5642695.5999999996</v>
      </c>
      <c r="G950" s="99">
        <f>SUM(Ведомственная!H1341)</f>
        <v>6253765.6999999993</v>
      </c>
      <c r="H950" s="99">
        <f>SUM(Ведомственная!I1341)</f>
        <v>5824990.1999999993</v>
      </c>
    </row>
    <row r="951" spans="1:12" hidden="1" x14ac:dyDescent="0.25">
      <c r="F951" s="99">
        <f>SUM(F950-F948)</f>
        <v>0</v>
      </c>
      <c r="G951" s="99">
        <f>SUM(G950-G948)</f>
        <v>-9.3132257461547852E-10</v>
      </c>
      <c r="H951" s="99">
        <f>SUM(H950-H948)</f>
        <v>-9.3132257461547852E-10</v>
      </c>
    </row>
    <row r="952" spans="1:12" hidden="1" x14ac:dyDescent="0.25"/>
    <row r="959" spans="1:12" x14ac:dyDescent="0.25">
      <c r="J959" s="54"/>
      <c r="K959" s="54"/>
      <c r="L959" s="54"/>
    </row>
    <row r="961" spans="10:12" x14ac:dyDescent="0.25">
      <c r="J961" s="54"/>
      <c r="K961" s="54"/>
      <c r="L961" s="54"/>
    </row>
  </sheetData>
  <mergeCells count="1">
    <mergeCell ref="A6:H6"/>
  </mergeCells>
  <pageMargins left="0.70866141732283472" right="0.11811023622047245" top="0.55118110236220474" bottom="0" header="0.11811023622047245" footer="0"/>
  <pageSetup paperSize="9" scale="77" fitToHeight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73"/>
  <sheetViews>
    <sheetView tabSelected="1" topLeftCell="A7" zoomScale="90" zoomScaleNormal="90" workbookViewId="0">
      <pane xSplit="1" ySplit="3" topLeftCell="B1322" activePane="bottomRight" state="frozen"/>
      <selection activeCell="A7" sqref="A7"/>
      <selection pane="topRight" activeCell="B7" sqref="B7"/>
      <selection pane="bottomLeft" activeCell="A10" sqref="A10"/>
      <selection pane="bottomRight" activeCell="G68" sqref="G68"/>
    </sheetView>
  </sheetViews>
  <sheetFormatPr defaultRowHeight="15.75" x14ac:dyDescent="0.25"/>
  <cols>
    <col min="1" max="1" width="80.85546875" style="42" customWidth="1"/>
    <col min="2" max="2" width="7.42578125" style="38" customWidth="1"/>
    <col min="3" max="3" width="8.42578125" style="32" customWidth="1"/>
    <col min="4" max="4" width="8.140625" style="32" customWidth="1"/>
    <col min="5" max="5" width="15.5703125" style="32" customWidth="1"/>
    <col min="6" max="6" width="8.140625" style="32" customWidth="1"/>
    <col min="7" max="9" width="20.140625" style="40" customWidth="1"/>
    <col min="10" max="10" width="12.28515625" style="32" hidden="1" customWidth="1"/>
    <col min="11" max="11" width="11.85546875" style="32" hidden="1" customWidth="1"/>
    <col min="12" max="12" width="0" style="32" hidden="1" customWidth="1"/>
    <col min="13" max="13" width="9.140625" style="32"/>
    <col min="14" max="16" width="11.7109375" style="32" bestFit="1" customWidth="1"/>
    <col min="17" max="16384" width="9.140625" style="32"/>
  </cols>
  <sheetData>
    <row r="1" spans="1:11" x14ac:dyDescent="0.25">
      <c r="A1" s="37"/>
      <c r="F1" s="39"/>
      <c r="H1" s="39"/>
      <c r="I1" s="39" t="s">
        <v>998</v>
      </c>
    </row>
    <row r="2" spans="1:11" x14ac:dyDescent="0.25">
      <c r="A2" s="41"/>
      <c r="F2" s="39"/>
      <c r="H2" s="39"/>
      <c r="I2" s="39" t="s">
        <v>0</v>
      </c>
    </row>
    <row r="3" spans="1:11" x14ac:dyDescent="0.25">
      <c r="F3" s="39"/>
      <c r="H3" s="39"/>
      <c r="I3" s="39" t="s">
        <v>1</v>
      </c>
    </row>
    <row r="4" spans="1:11" x14ac:dyDescent="0.25">
      <c r="F4" s="39"/>
      <c r="H4" s="39"/>
      <c r="I4" s="39" t="s">
        <v>2</v>
      </c>
    </row>
    <row r="5" spans="1:11" x14ac:dyDescent="0.25">
      <c r="B5" s="43"/>
      <c r="C5" s="43"/>
      <c r="D5" s="43"/>
      <c r="E5" s="43"/>
      <c r="F5" s="2"/>
      <c r="H5" s="2"/>
      <c r="I5" s="2" t="s">
        <v>996</v>
      </c>
    </row>
    <row r="6" spans="1:11" ht="36.75" customHeight="1" x14ac:dyDescent="0.25">
      <c r="B6" s="44" t="s">
        <v>903</v>
      </c>
      <c r="C6" s="43"/>
      <c r="D6" s="43"/>
      <c r="E6" s="43"/>
      <c r="F6" s="43"/>
      <c r="G6" s="43"/>
      <c r="H6" s="43"/>
      <c r="I6" s="43"/>
    </row>
    <row r="7" spans="1:11" x14ac:dyDescent="0.25">
      <c r="B7" s="45"/>
      <c r="C7" s="46"/>
      <c r="D7" s="46"/>
      <c r="E7" s="46"/>
      <c r="F7" s="46"/>
      <c r="G7" s="43"/>
      <c r="H7" s="43"/>
      <c r="I7" s="43" t="s">
        <v>513</v>
      </c>
    </row>
    <row r="8" spans="1:11" x14ac:dyDescent="0.25">
      <c r="A8" s="114" t="s">
        <v>3</v>
      </c>
      <c r="B8" s="115" t="s">
        <v>4</v>
      </c>
      <c r="C8" s="115"/>
      <c r="D8" s="115"/>
      <c r="E8" s="115"/>
      <c r="F8" s="115"/>
      <c r="G8" s="116" t="s">
        <v>908</v>
      </c>
      <c r="H8" s="116" t="s">
        <v>944</v>
      </c>
      <c r="I8" s="116" t="s">
        <v>945</v>
      </c>
    </row>
    <row r="9" spans="1:11" ht="63" x14ac:dyDescent="0.25">
      <c r="A9" s="114"/>
      <c r="B9" s="28" t="s">
        <v>5</v>
      </c>
      <c r="C9" s="47" t="s">
        <v>6</v>
      </c>
      <c r="D9" s="47" t="s">
        <v>7</v>
      </c>
      <c r="E9" s="47" t="s">
        <v>8</v>
      </c>
      <c r="F9" s="47" t="s">
        <v>158</v>
      </c>
      <c r="G9" s="117"/>
      <c r="H9" s="117"/>
      <c r="I9" s="117"/>
    </row>
    <row r="10" spans="1:11" s="52" customFormat="1" x14ac:dyDescent="0.25">
      <c r="A10" s="48" t="s">
        <v>81</v>
      </c>
      <c r="B10" s="49" t="s">
        <v>82</v>
      </c>
      <c r="C10" s="50"/>
      <c r="D10" s="50"/>
      <c r="E10" s="50"/>
      <c r="F10" s="50"/>
      <c r="G10" s="51">
        <f>SUM(G11)+G32</f>
        <v>24139.5</v>
      </c>
      <c r="H10" s="51">
        <f t="shared" ref="H10:I10" si="0">SUM(H11)+H32</f>
        <v>21764.199999999997</v>
      </c>
      <c r="I10" s="51">
        <f t="shared" si="0"/>
        <v>23214.2</v>
      </c>
      <c r="J10" s="52">
        <v>25700.2</v>
      </c>
      <c r="K10" s="53">
        <f>SUM(J10-G10)</f>
        <v>1560.7000000000007</v>
      </c>
    </row>
    <row r="11" spans="1:11" x14ac:dyDescent="0.25">
      <c r="A11" s="27" t="s">
        <v>83</v>
      </c>
      <c r="B11" s="28"/>
      <c r="C11" s="28" t="s">
        <v>30</v>
      </c>
      <c r="D11" s="28"/>
      <c r="E11" s="28"/>
      <c r="F11" s="28"/>
      <c r="G11" s="31">
        <f>SUM(G12+G20)</f>
        <v>24089.5</v>
      </c>
      <c r="H11" s="31">
        <f>SUM(H12+H20)</f>
        <v>21764.199999999997</v>
      </c>
      <c r="I11" s="31">
        <f>SUM(I12+I20)</f>
        <v>23214.2</v>
      </c>
      <c r="J11" s="32">
        <v>25161.5</v>
      </c>
      <c r="K11" s="54">
        <f>SUM(J11-H10)</f>
        <v>3397.3000000000029</v>
      </c>
    </row>
    <row r="12" spans="1:11" ht="47.25" x14ac:dyDescent="0.25">
      <c r="A12" s="27" t="s">
        <v>84</v>
      </c>
      <c r="B12" s="28"/>
      <c r="C12" s="28" t="s">
        <v>30</v>
      </c>
      <c r="D12" s="28" t="s">
        <v>50</v>
      </c>
      <c r="E12" s="28"/>
      <c r="F12" s="28"/>
      <c r="G12" s="31">
        <f>SUM(G13)</f>
        <v>18185.8</v>
      </c>
      <c r="H12" s="31">
        <f>SUM(H13)</f>
        <v>18102.099999999999</v>
      </c>
      <c r="I12" s="31">
        <f>SUM(I13)</f>
        <v>18101.7</v>
      </c>
      <c r="J12" s="32">
        <v>25161.5</v>
      </c>
      <c r="K12" s="54">
        <f>SUM(J12-I10)</f>
        <v>1947.2999999999993</v>
      </c>
    </row>
    <row r="13" spans="1:11" x14ac:dyDescent="0.25">
      <c r="A13" s="27" t="s">
        <v>187</v>
      </c>
      <c r="B13" s="28"/>
      <c r="C13" s="28" t="s">
        <v>30</v>
      </c>
      <c r="D13" s="28" t="s">
        <v>50</v>
      </c>
      <c r="E13" s="28" t="s">
        <v>188</v>
      </c>
      <c r="F13" s="28"/>
      <c r="G13" s="31">
        <f>SUM(G14)+G18</f>
        <v>18185.8</v>
      </c>
      <c r="H13" s="31">
        <f>SUM(H14)+H18</f>
        <v>18102.099999999999</v>
      </c>
      <c r="I13" s="31">
        <f>SUM(I14)+I18</f>
        <v>18101.7</v>
      </c>
    </row>
    <row r="14" spans="1:11" x14ac:dyDescent="0.25">
      <c r="A14" s="27" t="s">
        <v>76</v>
      </c>
      <c r="B14" s="28"/>
      <c r="C14" s="28" t="s">
        <v>30</v>
      </c>
      <c r="D14" s="28" t="s">
        <v>50</v>
      </c>
      <c r="E14" s="28" t="s">
        <v>100</v>
      </c>
      <c r="F14" s="28"/>
      <c r="G14" s="31">
        <f>SUM(G15+G16)+G17</f>
        <v>16361.1</v>
      </c>
      <c r="H14" s="31">
        <f>SUM(H15+H16)+H17</f>
        <v>16277.4</v>
      </c>
      <c r="I14" s="31">
        <f>SUM(I15+I16)+I17</f>
        <v>16277</v>
      </c>
    </row>
    <row r="15" spans="1:11" ht="47.25" x14ac:dyDescent="0.25">
      <c r="A15" s="3" t="s">
        <v>47</v>
      </c>
      <c r="B15" s="28"/>
      <c r="C15" s="28" t="s">
        <v>30</v>
      </c>
      <c r="D15" s="28" t="s">
        <v>50</v>
      </c>
      <c r="E15" s="28" t="s">
        <v>100</v>
      </c>
      <c r="F15" s="28" t="s">
        <v>85</v>
      </c>
      <c r="G15" s="31">
        <v>16351.1</v>
      </c>
      <c r="H15" s="31">
        <v>16267.4</v>
      </c>
      <c r="I15" s="31">
        <v>16267</v>
      </c>
    </row>
    <row r="16" spans="1:11" ht="31.5" x14ac:dyDescent="0.25">
      <c r="A16" s="27" t="s">
        <v>48</v>
      </c>
      <c r="B16" s="28"/>
      <c r="C16" s="28" t="s">
        <v>30</v>
      </c>
      <c r="D16" s="28" t="s">
        <v>50</v>
      </c>
      <c r="E16" s="28" t="s">
        <v>100</v>
      </c>
      <c r="F16" s="28" t="s">
        <v>87</v>
      </c>
      <c r="G16" s="33">
        <v>10</v>
      </c>
      <c r="H16" s="33">
        <v>10</v>
      </c>
      <c r="I16" s="33">
        <v>10</v>
      </c>
    </row>
    <row r="17" spans="1:9" hidden="1" x14ac:dyDescent="0.25">
      <c r="A17" s="27" t="s">
        <v>38</v>
      </c>
      <c r="B17" s="28"/>
      <c r="C17" s="28" t="s">
        <v>30</v>
      </c>
      <c r="D17" s="28" t="s">
        <v>50</v>
      </c>
      <c r="E17" s="28" t="s">
        <v>100</v>
      </c>
      <c r="F17" s="28" t="s">
        <v>95</v>
      </c>
      <c r="G17" s="33"/>
      <c r="H17" s="33"/>
      <c r="I17" s="33"/>
    </row>
    <row r="18" spans="1:9" x14ac:dyDescent="0.25">
      <c r="A18" s="27" t="s">
        <v>88</v>
      </c>
      <c r="B18" s="28"/>
      <c r="C18" s="28" t="s">
        <v>30</v>
      </c>
      <c r="D18" s="28" t="s">
        <v>50</v>
      </c>
      <c r="E18" s="28" t="s">
        <v>101</v>
      </c>
      <c r="F18" s="28"/>
      <c r="G18" s="31">
        <f>SUM(G19)</f>
        <v>1824.7</v>
      </c>
      <c r="H18" s="31">
        <f>SUM(H19)</f>
        <v>1824.7</v>
      </c>
      <c r="I18" s="31">
        <f>SUM(I19)</f>
        <v>1824.7</v>
      </c>
    </row>
    <row r="19" spans="1:9" ht="47.25" x14ac:dyDescent="0.25">
      <c r="A19" s="3" t="s">
        <v>47</v>
      </c>
      <c r="B19" s="28"/>
      <c r="C19" s="28" t="s">
        <v>30</v>
      </c>
      <c r="D19" s="28" t="s">
        <v>50</v>
      </c>
      <c r="E19" s="28" t="s">
        <v>101</v>
      </c>
      <c r="F19" s="28" t="s">
        <v>85</v>
      </c>
      <c r="G19" s="31">
        <v>1824.7</v>
      </c>
      <c r="H19" s="31">
        <v>1824.7</v>
      </c>
      <c r="I19" s="31">
        <v>1824.7</v>
      </c>
    </row>
    <row r="20" spans="1:9" x14ac:dyDescent="0.25">
      <c r="A20" s="27" t="s">
        <v>89</v>
      </c>
      <c r="B20" s="28"/>
      <c r="C20" s="28" t="s">
        <v>30</v>
      </c>
      <c r="D20" s="28" t="s">
        <v>90</v>
      </c>
      <c r="E20" s="28"/>
      <c r="F20" s="28"/>
      <c r="G20" s="31">
        <f>SUM(G21)</f>
        <v>5903.7000000000007</v>
      </c>
      <c r="H20" s="31">
        <f t="shared" ref="H20:I20" si="1">SUM(H21)</f>
        <v>3662.1000000000004</v>
      </c>
      <c r="I20" s="31">
        <f t="shared" si="1"/>
        <v>5112.5</v>
      </c>
    </row>
    <row r="21" spans="1:9" x14ac:dyDescent="0.25">
      <c r="A21" s="27" t="s">
        <v>187</v>
      </c>
      <c r="B21" s="28"/>
      <c r="C21" s="28" t="s">
        <v>30</v>
      </c>
      <c r="D21" s="28" t="s">
        <v>90</v>
      </c>
      <c r="E21" s="28" t="s">
        <v>188</v>
      </c>
      <c r="F21" s="28"/>
      <c r="G21" s="31">
        <f>SUM(G22+G25+G27)</f>
        <v>5903.7000000000007</v>
      </c>
      <c r="H21" s="31">
        <f t="shared" ref="H21:I21" si="2">SUM(H22+H25+H27)</f>
        <v>3662.1000000000004</v>
      </c>
      <c r="I21" s="31">
        <f t="shared" si="2"/>
        <v>5112.5</v>
      </c>
    </row>
    <row r="22" spans="1:9" x14ac:dyDescent="0.25">
      <c r="A22" s="27" t="s">
        <v>91</v>
      </c>
      <c r="B22" s="28"/>
      <c r="C22" s="28" t="s">
        <v>30</v>
      </c>
      <c r="D22" s="28" t="s">
        <v>90</v>
      </c>
      <c r="E22" s="28" t="s">
        <v>102</v>
      </c>
      <c r="F22" s="28"/>
      <c r="G22" s="33">
        <f>SUM(G23:G24)</f>
        <v>705.9</v>
      </c>
      <c r="H22" s="33">
        <f>SUM(H23:H24)</f>
        <v>609.29999999999995</v>
      </c>
      <c r="I22" s="33">
        <f>SUM(I23:I24)</f>
        <v>609.29999999999995</v>
      </c>
    </row>
    <row r="23" spans="1:9" ht="31.5" x14ac:dyDescent="0.25">
      <c r="A23" s="27" t="s">
        <v>48</v>
      </c>
      <c r="B23" s="28"/>
      <c r="C23" s="28" t="s">
        <v>30</v>
      </c>
      <c r="D23" s="28" t="s">
        <v>90</v>
      </c>
      <c r="E23" s="28" t="s">
        <v>102</v>
      </c>
      <c r="F23" s="28" t="s">
        <v>87</v>
      </c>
      <c r="G23" s="33">
        <v>696.9</v>
      </c>
      <c r="H23" s="33">
        <v>600.29999999999995</v>
      </c>
      <c r="I23" s="33">
        <v>600.29999999999995</v>
      </c>
    </row>
    <row r="24" spans="1:9" x14ac:dyDescent="0.25">
      <c r="A24" s="27" t="s">
        <v>21</v>
      </c>
      <c r="B24" s="28"/>
      <c r="C24" s="28" t="s">
        <v>30</v>
      </c>
      <c r="D24" s="28" t="s">
        <v>90</v>
      </c>
      <c r="E24" s="28" t="s">
        <v>102</v>
      </c>
      <c r="F24" s="28" t="s">
        <v>92</v>
      </c>
      <c r="G24" s="33">
        <v>9</v>
      </c>
      <c r="H24" s="33">
        <v>9</v>
      </c>
      <c r="I24" s="33">
        <v>9</v>
      </c>
    </row>
    <row r="25" spans="1:9" ht="31.5" x14ac:dyDescent="0.25">
      <c r="A25" s="27" t="s">
        <v>93</v>
      </c>
      <c r="B25" s="28"/>
      <c r="C25" s="28" t="s">
        <v>30</v>
      </c>
      <c r="D25" s="28" t="s">
        <v>90</v>
      </c>
      <c r="E25" s="28" t="s">
        <v>103</v>
      </c>
      <c r="F25" s="28"/>
      <c r="G25" s="33">
        <f>SUM(G26)</f>
        <v>550</v>
      </c>
      <c r="H25" s="33">
        <f>SUM(H26)</f>
        <v>500</v>
      </c>
      <c r="I25" s="33">
        <f>SUM(I26)</f>
        <v>500</v>
      </c>
    </row>
    <row r="26" spans="1:9" ht="31.5" x14ac:dyDescent="0.25">
      <c r="A26" s="27" t="s">
        <v>48</v>
      </c>
      <c r="B26" s="28"/>
      <c r="C26" s="28" t="s">
        <v>30</v>
      </c>
      <c r="D26" s="28" t="s">
        <v>90</v>
      </c>
      <c r="E26" s="28" t="s">
        <v>103</v>
      </c>
      <c r="F26" s="28" t="s">
        <v>87</v>
      </c>
      <c r="G26" s="33">
        <v>550</v>
      </c>
      <c r="H26" s="33">
        <v>500</v>
      </c>
      <c r="I26" s="33">
        <v>500</v>
      </c>
    </row>
    <row r="27" spans="1:9" ht="31.5" x14ac:dyDescent="0.25">
      <c r="A27" s="27" t="s">
        <v>94</v>
      </c>
      <c r="B27" s="28"/>
      <c r="C27" s="28" t="s">
        <v>30</v>
      </c>
      <c r="D27" s="28" t="s">
        <v>90</v>
      </c>
      <c r="E27" s="28" t="s">
        <v>104</v>
      </c>
      <c r="F27" s="28"/>
      <c r="G27" s="31">
        <f>SUM(G28:G30)</f>
        <v>4647.8</v>
      </c>
      <c r="H27" s="31">
        <f>SUM(H28:H30)</f>
        <v>2552.8000000000002</v>
      </c>
      <c r="I27" s="31">
        <f>SUM(I28:I30)</f>
        <v>4003.2</v>
      </c>
    </row>
    <row r="28" spans="1:9" ht="28.5" customHeight="1" x14ac:dyDescent="0.25">
      <c r="A28" s="27" t="s">
        <v>48</v>
      </c>
      <c r="B28" s="28"/>
      <c r="C28" s="28" t="s">
        <v>30</v>
      </c>
      <c r="D28" s="28" t="s">
        <v>90</v>
      </c>
      <c r="E28" s="28" t="s">
        <v>104</v>
      </c>
      <c r="F28" s="28" t="s">
        <v>87</v>
      </c>
      <c r="G28" s="31">
        <v>3986.9</v>
      </c>
      <c r="H28" s="31">
        <v>1892</v>
      </c>
      <c r="I28" s="31">
        <v>3342.4</v>
      </c>
    </row>
    <row r="29" spans="1:9" ht="21" customHeight="1" x14ac:dyDescent="0.25">
      <c r="A29" s="27" t="s">
        <v>38</v>
      </c>
      <c r="B29" s="28"/>
      <c r="C29" s="28" t="s">
        <v>30</v>
      </c>
      <c r="D29" s="28" t="s">
        <v>90</v>
      </c>
      <c r="E29" s="28" t="s">
        <v>104</v>
      </c>
      <c r="F29" s="28" t="s">
        <v>95</v>
      </c>
      <c r="G29" s="31">
        <v>660.9</v>
      </c>
      <c r="H29" s="31">
        <v>660.8</v>
      </c>
      <c r="I29" s="31">
        <v>660.8</v>
      </c>
    </row>
    <row r="30" spans="1:9" ht="22.5" hidden="1" customHeight="1" x14ac:dyDescent="0.25">
      <c r="A30" s="27" t="s">
        <v>21</v>
      </c>
      <c r="B30" s="28"/>
      <c r="C30" s="28" t="s">
        <v>30</v>
      </c>
      <c r="D30" s="28" t="s">
        <v>90</v>
      </c>
      <c r="E30" s="28" t="s">
        <v>104</v>
      </c>
      <c r="F30" s="28" t="s">
        <v>92</v>
      </c>
      <c r="G30" s="31"/>
      <c r="H30" s="31"/>
      <c r="I30" s="31"/>
    </row>
    <row r="31" spans="1:9" ht="22.5" customHeight="1" x14ac:dyDescent="0.25">
      <c r="A31" s="27" t="s">
        <v>108</v>
      </c>
      <c r="B31" s="28"/>
      <c r="C31" s="28" t="s">
        <v>109</v>
      </c>
      <c r="D31" s="28"/>
      <c r="E31" s="28"/>
      <c r="F31" s="28"/>
      <c r="G31" s="31">
        <f>SUM(G32)</f>
        <v>50</v>
      </c>
      <c r="H31" s="31">
        <f t="shared" ref="H31:I31" si="3">SUM(H32)</f>
        <v>0</v>
      </c>
      <c r="I31" s="31">
        <f t="shared" si="3"/>
        <v>0</v>
      </c>
    </row>
    <row r="32" spans="1:9" ht="22.5" customHeight="1" x14ac:dyDescent="0.25">
      <c r="A32" s="3" t="s">
        <v>871</v>
      </c>
      <c r="B32" s="47"/>
      <c r="C32" s="36" t="s">
        <v>109</v>
      </c>
      <c r="D32" s="36" t="s">
        <v>165</v>
      </c>
      <c r="E32" s="28"/>
      <c r="F32" s="28"/>
      <c r="G32" s="31">
        <f>SUM(G33)</f>
        <v>50</v>
      </c>
      <c r="H32" s="31">
        <f t="shared" ref="H32:I32" si="4">SUM(H33)</f>
        <v>0</v>
      </c>
      <c r="I32" s="31">
        <f t="shared" si="4"/>
        <v>0</v>
      </c>
    </row>
    <row r="33" spans="1:11" ht="22.5" customHeight="1" x14ac:dyDescent="0.25">
      <c r="A33" s="27" t="s">
        <v>187</v>
      </c>
      <c r="B33" s="28"/>
      <c r="C33" s="36" t="s">
        <v>109</v>
      </c>
      <c r="D33" s="36" t="s">
        <v>165</v>
      </c>
      <c r="E33" s="28" t="s">
        <v>188</v>
      </c>
      <c r="F33" s="28"/>
      <c r="G33" s="31">
        <f>SUM(G34)</f>
        <v>50</v>
      </c>
      <c r="H33" s="31">
        <f t="shared" ref="H33:I33" si="5">SUM(H34)</f>
        <v>0</v>
      </c>
      <c r="I33" s="31">
        <f t="shared" si="5"/>
        <v>0</v>
      </c>
    </row>
    <row r="34" spans="1:11" ht="31.5" customHeight="1" x14ac:dyDescent="0.25">
      <c r="A34" s="27" t="s">
        <v>94</v>
      </c>
      <c r="B34" s="28"/>
      <c r="C34" s="36" t="s">
        <v>109</v>
      </c>
      <c r="D34" s="36" t="s">
        <v>165</v>
      </c>
      <c r="E34" s="28" t="s">
        <v>104</v>
      </c>
      <c r="F34" s="28"/>
      <c r="G34" s="31">
        <f>SUM(G35)</f>
        <v>50</v>
      </c>
      <c r="H34" s="31">
        <f t="shared" ref="H34:I34" si="6">SUM(H35)</f>
        <v>0</v>
      </c>
      <c r="I34" s="31">
        <f t="shared" si="6"/>
        <v>0</v>
      </c>
    </row>
    <row r="35" spans="1:11" ht="29.25" customHeight="1" x14ac:dyDescent="0.25">
      <c r="A35" s="27" t="s">
        <v>48</v>
      </c>
      <c r="B35" s="28"/>
      <c r="C35" s="36" t="s">
        <v>109</v>
      </c>
      <c r="D35" s="36" t="s">
        <v>165</v>
      </c>
      <c r="E35" s="28" t="s">
        <v>104</v>
      </c>
      <c r="F35" s="28" t="s">
        <v>87</v>
      </c>
      <c r="G35" s="31">
        <v>50</v>
      </c>
      <c r="H35" s="31"/>
      <c r="I35" s="31"/>
    </row>
    <row r="36" spans="1:11" s="52" customFormat="1" x14ac:dyDescent="0.25">
      <c r="A36" s="48" t="s">
        <v>96</v>
      </c>
      <c r="B36" s="49" t="s">
        <v>97</v>
      </c>
      <c r="C36" s="49"/>
      <c r="D36" s="49"/>
      <c r="E36" s="49"/>
      <c r="F36" s="49"/>
      <c r="G36" s="51">
        <f>SUM(G37)</f>
        <v>8489.9</v>
      </c>
      <c r="H36" s="51">
        <f>SUM(H37)</f>
        <v>7936.7999999999993</v>
      </c>
      <c r="I36" s="51">
        <f>SUM(I37)</f>
        <v>8286.7999999999993</v>
      </c>
      <c r="J36" s="52">
        <v>8254.7000000000007</v>
      </c>
      <c r="K36" s="53">
        <f>SUM(J36-G36)</f>
        <v>-235.19999999999891</v>
      </c>
    </row>
    <row r="37" spans="1:11" x14ac:dyDescent="0.25">
      <c r="A37" s="27" t="s">
        <v>83</v>
      </c>
      <c r="B37" s="28"/>
      <c r="C37" s="28" t="s">
        <v>30</v>
      </c>
      <c r="D37" s="28"/>
      <c r="E37" s="28"/>
      <c r="F37" s="28"/>
      <c r="G37" s="31">
        <f>SUM(G38)+G45</f>
        <v>8489.9</v>
      </c>
      <c r="H37" s="31">
        <f>SUM(H38)+H45</f>
        <v>7936.7999999999993</v>
      </c>
      <c r="I37" s="31">
        <f>SUM(I38)+I45</f>
        <v>8286.7999999999993</v>
      </c>
    </row>
    <row r="38" spans="1:11" ht="31.5" x14ac:dyDescent="0.25">
      <c r="A38" s="27" t="s">
        <v>98</v>
      </c>
      <c r="B38" s="28"/>
      <c r="C38" s="28" t="s">
        <v>30</v>
      </c>
      <c r="D38" s="28" t="s">
        <v>74</v>
      </c>
      <c r="E38" s="28"/>
      <c r="F38" s="28"/>
      <c r="G38" s="31">
        <f>SUM(G39)</f>
        <v>7446.7999999999993</v>
      </c>
      <c r="H38" s="31">
        <f>SUM(H39)</f>
        <v>7446.7999999999993</v>
      </c>
      <c r="I38" s="31">
        <f>SUM(I39)</f>
        <v>7446.7999999999993</v>
      </c>
    </row>
    <row r="39" spans="1:11" x14ac:dyDescent="0.25">
      <c r="A39" s="27" t="s">
        <v>187</v>
      </c>
      <c r="B39" s="28"/>
      <c r="C39" s="28" t="s">
        <v>30</v>
      </c>
      <c r="D39" s="28" t="s">
        <v>74</v>
      </c>
      <c r="E39" s="28" t="s">
        <v>188</v>
      </c>
      <c r="F39" s="28"/>
      <c r="G39" s="31">
        <f>SUM(G40+G43)</f>
        <v>7446.7999999999993</v>
      </c>
      <c r="H39" s="31">
        <f>SUM(H40+H43)</f>
        <v>7446.7999999999993</v>
      </c>
      <c r="I39" s="31">
        <f>SUM(I40+I43)</f>
        <v>7446.7999999999993</v>
      </c>
    </row>
    <row r="40" spans="1:11" ht="31.5" x14ac:dyDescent="0.25">
      <c r="A40" s="27" t="s">
        <v>189</v>
      </c>
      <c r="B40" s="28"/>
      <c r="C40" s="28" t="s">
        <v>30</v>
      </c>
      <c r="D40" s="28" t="s">
        <v>74</v>
      </c>
      <c r="E40" s="28" t="s">
        <v>105</v>
      </c>
      <c r="F40" s="28"/>
      <c r="G40" s="31">
        <f>SUM(G41:G42)</f>
        <v>5193.2</v>
      </c>
      <c r="H40" s="31">
        <f>SUM(H41:H42)</f>
        <v>5193.2</v>
      </c>
      <c r="I40" s="31">
        <f>SUM(I41:I42)</f>
        <v>5193.2</v>
      </c>
    </row>
    <row r="41" spans="1:11" ht="47.25" x14ac:dyDescent="0.25">
      <c r="A41" s="3" t="s">
        <v>47</v>
      </c>
      <c r="B41" s="28"/>
      <c r="C41" s="28" t="s">
        <v>30</v>
      </c>
      <c r="D41" s="28" t="s">
        <v>74</v>
      </c>
      <c r="E41" s="28" t="s">
        <v>105</v>
      </c>
      <c r="F41" s="28" t="s">
        <v>85</v>
      </c>
      <c r="G41" s="31">
        <v>5187.8999999999996</v>
      </c>
      <c r="H41" s="31">
        <v>5187.8999999999996</v>
      </c>
      <c r="I41" s="31">
        <v>5187.8999999999996</v>
      </c>
    </row>
    <row r="42" spans="1:11" ht="31.5" x14ac:dyDescent="0.25">
      <c r="A42" s="27" t="s">
        <v>48</v>
      </c>
      <c r="B42" s="28"/>
      <c r="C42" s="28" t="s">
        <v>30</v>
      </c>
      <c r="D42" s="28" t="s">
        <v>74</v>
      </c>
      <c r="E42" s="28" t="s">
        <v>105</v>
      </c>
      <c r="F42" s="28" t="s">
        <v>87</v>
      </c>
      <c r="G42" s="33">
        <v>5.3</v>
      </c>
      <c r="H42" s="33">
        <v>5.3</v>
      </c>
      <c r="I42" s="33">
        <v>5.3</v>
      </c>
    </row>
    <row r="43" spans="1:11" ht="31.5" x14ac:dyDescent="0.25">
      <c r="A43" s="27" t="s">
        <v>99</v>
      </c>
      <c r="B43" s="28"/>
      <c r="C43" s="28" t="s">
        <v>30</v>
      </c>
      <c r="D43" s="28" t="s">
        <v>74</v>
      </c>
      <c r="E43" s="28" t="s">
        <v>106</v>
      </c>
      <c r="F43" s="28"/>
      <c r="G43" s="31">
        <f>SUM(G44)</f>
        <v>2253.6</v>
      </c>
      <c r="H43" s="31">
        <f>SUM(H44)</f>
        <v>2253.6</v>
      </c>
      <c r="I43" s="31">
        <f>SUM(I44)</f>
        <v>2253.6</v>
      </c>
    </row>
    <row r="44" spans="1:11" ht="47.25" x14ac:dyDescent="0.25">
      <c r="A44" s="3" t="s">
        <v>47</v>
      </c>
      <c r="B44" s="28"/>
      <c r="C44" s="28" t="s">
        <v>30</v>
      </c>
      <c r="D44" s="28" t="s">
        <v>74</v>
      </c>
      <c r="E44" s="28" t="s">
        <v>106</v>
      </c>
      <c r="F44" s="28" t="s">
        <v>85</v>
      </c>
      <c r="G44" s="31">
        <v>2253.6</v>
      </c>
      <c r="H44" s="31">
        <v>2253.6</v>
      </c>
      <c r="I44" s="31">
        <v>2253.6</v>
      </c>
    </row>
    <row r="45" spans="1:11" x14ac:dyDescent="0.25">
      <c r="A45" s="27" t="s">
        <v>89</v>
      </c>
      <c r="B45" s="28"/>
      <c r="C45" s="28" t="s">
        <v>30</v>
      </c>
      <c r="D45" s="28" t="s">
        <v>90</v>
      </c>
      <c r="E45" s="28"/>
      <c r="F45" s="28"/>
      <c r="G45" s="31">
        <f>SUM(G46)</f>
        <v>1043.0999999999999</v>
      </c>
      <c r="H45" s="31">
        <f>SUM(H46)</f>
        <v>490</v>
      </c>
      <c r="I45" s="31">
        <f>SUM(I46)</f>
        <v>840</v>
      </c>
    </row>
    <row r="46" spans="1:11" x14ac:dyDescent="0.25">
      <c r="A46" s="27" t="s">
        <v>187</v>
      </c>
      <c r="B46" s="28"/>
      <c r="C46" s="28" t="s">
        <v>30</v>
      </c>
      <c r="D46" s="28" t="s">
        <v>90</v>
      </c>
      <c r="E46" s="28" t="s">
        <v>188</v>
      </c>
      <c r="F46" s="28"/>
      <c r="G46" s="31">
        <f>SUM(G47+G50+G52)</f>
        <v>1043.0999999999999</v>
      </c>
      <c r="H46" s="31">
        <f>SUM(H47+H50+H52)</f>
        <v>490</v>
      </c>
      <c r="I46" s="31">
        <f>SUM(I47+I50+I52)</f>
        <v>840</v>
      </c>
    </row>
    <row r="47" spans="1:11" x14ac:dyDescent="0.25">
      <c r="A47" s="27" t="s">
        <v>91</v>
      </c>
      <c r="B47" s="28"/>
      <c r="C47" s="28" t="s">
        <v>30</v>
      </c>
      <c r="D47" s="28" t="s">
        <v>90</v>
      </c>
      <c r="E47" s="28" t="s">
        <v>102</v>
      </c>
      <c r="F47" s="28"/>
      <c r="G47" s="33">
        <f>SUM(G48:G49)</f>
        <v>196.1</v>
      </c>
      <c r="H47" s="33">
        <f>SUM(H48:H49)</f>
        <v>196.1</v>
      </c>
      <c r="I47" s="33">
        <f>SUM(I48:I49)</f>
        <v>196.1</v>
      </c>
    </row>
    <row r="48" spans="1:11" ht="31.5" x14ac:dyDescent="0.25">
      <c r="A48" s="27" t="s">
        <v>48</v>
      </c>
      <c r="B48" s="28"/>
      <c r="C48" s="28" t="s">
        <v>30</v>
      </c>
      <c r="D48" s="28" t="s">
        <v>90</v>
      </c>
      <c r="E48" s="28" t="s">
        <v>102</v>
      </c>
      <c r="F48" s="28" t="s">
        <v>87</v>
      </c>
      <c r="G48" s="33">
        <v>194.4</v>
      </c>
      <c r="H48" s="33">
        <v>194.4</v>
      </c>
      <c r="I48" s="33">
        <v>194.4</v>
      </c>
    </row>
    <row r="49" spans="1:16" x14ac:dyDescent="0.25">
      <c r="A49" s="27" t="s">
        <v>21</v>
      </c>
      <c r="B49" s="28"/>
      <c r="C49" s="28" t="s">
        <v>30</v>
      </c>
      <c r="D49" s="28" t="s">
        <v>90</v>
      </c>
      <c r="E49" s="28" t="s">
        <v>102</v>
      </c>
      <c r="F49" s="28" t="s">
        <v>92</v>
      </c>
      <c r="G49" s="33">
        <v>1.7</v>
      </c>
      <c r="H49" s="33">
        <v>1.7</v>
      </c>
      <c r="I49" s="33">
        <v>1.7</v>
      </c>
    </row>
    <row r="50" spans="1:16" ht="31.5" x14ac:dyDescent="0.25">
      <c r="A50" s="27" t="s">
        <v>93</v>
      </c>
      <c r="B50" s="28"/>
      <c r="C50" s="28" t="s">
        <v>30</v>
      </c>
      <c r="D50" s="28" t="s">
        <v>90</v>
      </c>
      <c r="E50" s="28" t="s">
        <v>103</v>
      </c>
      <c r="F50" s="28"/>
      <c r="G50" s="33">
        <f>SUM(G51)</f>
        <v>207.9</v>
      </c>
      <c r="H50" s="33">
        <f>SUM(H51)</f>
        <v>207.9</v>
      </c>
      <c r="I50" s="33">
        <f>SUM(I51)</f>
        <v>207.9</v>
      </c>
    </row>
    <row r="51" spans="1:16" ht="31.5" x14ac:dyDescent="0.25">
      <c r="A51" s="27" t="s">
        <v>48</v>
      </c>
      <c r="B51" s="28"/>
      <c r="C51" s="28" t="s">
        <v>30</v>
      </c>
      <c r="D51" s="28" t="s">
        <v>90</v>
      </c>
      <c r="E51" s="28" t="s">
        <v>103</v>
      </c>
      <c r="F51" s="28" t="s">
        <v>87</v>
      </c>
      <c r="G51" s="31">
        <v>207.9</v>
      </c>
      <c r="H51" s="31">
        <v>207.9</v>
      </c>
      <c r="I51" s="31">
        <v>207.9</v>
      </c>
    </row>
    <row r="52" spans="1:16" ht="31.5" x14ac:dyDescent="0.25">
      <c r="A52" s="27" t="s">
        <v>94</v>
      </c>
      <c r="B52" s="28"/>
      <c r="C52" s="28" t="s">
        <v>30</v>
      </c>
      <c r="D52" s="28" t="s">
        <v>90</v>
      </c>
      <c r="E52" s="28" t="s">
        <v>104</v>
      </c>
      <c r="F52" s="28"/>
      <c r="G52" s="31">
        <f>SUM(G53:G54)</f>
        <v>639.1</v>
      </c>
      <c r="H52" s="31">
        <f>SUM(H53:H54)</f>
        <v>86</v>
      </c>
      <c r="I52" s="31">
        <f>SUM(I53:I54)</f>
        <v>436</v>
      </c>
    </row>
    <row r="53" spans="1:16" ht="31.5" x14ac:dyDescent="0.25">
      <c r="A53" s="27" t="s">
        <v>48</v>
      </c>
      <c r="B53" s="28"/>
      <c r="C53" s="28" t="s">
        <v>30</v>
      </c>
      <c r="D53" s="28" t="s">
        <v>90</v>
      </c>
      <c r="E53" s="28" t="s">
        <v>104</v>
      </c>
      <c r="F53" s="28" t="s">
        <v>87</v>
      </c>
      <c r="G53" s="31">
        <v>579.1</v>
      </c>
      <c r="H53" s="31">
        <v>26</v>
      </c>
      <c r="I53" s="31">
        <v>376</v>
      </c>
    </row>
    <row r="54" spans="1:16" x14ac:dyDescent="0.25">
      <c r="A54" s="27" t="s">
        <v>21</v>
      </c>
      <c r="B54" s="28"/>
      <c r="C54" s="28" t="s">
        <v>30</v>
      </c>
      <c r="D54" s="28" t="s">
        <v>90</v>
      </c>
      <c r="E54" s="28" t="s">
        <v>104</v>
      </c>
      <c r="F54" s="28" t="s">
        <v>92</v>
      </c>
      <c r="G54" s="31">
        <v>60</v>
      </c>
      <c r="H54" s="31">
        <v>60</v>
      </c>
      <c r="I54" s="31">
        <v>60</v>
      </c>
    </row>
    <row r="55" spans="1:16" s="52" customFormat="1" x14ac:dyDescent="0.25">
      <c r="A55" s="48" t="s">
        <v>201</v>
      </c>
      <c r="B55" s="50">
        <v>283</v>
      </c>
      <c r="C55" s="55"/>
      <c r="D55" s="55"/>
      <c r="E55" s="55"/>
      <c r="F55" s="55"/>
      <c r="G55" s="56">
        <f>SUM(G56+G137+G172+G373+G421)+G261+G449+G416+G390</f>
        <v>1179535.8</v>
      </c>
      <c r="H55" s="56">
        <f>SUM(H56+H137+H172+H373+H421)+H261+H449+H416+H390</f>
        <v>1805530.9</v>
      </c>
      <c r="I55" s="56">
        <f>SUM(I56+I137+I172+I373+I421)+I261+I449+I416+I390</f>
        <v>1255441.5</v>
      </c>
      <c r="J55" s="52">
        <f>959021.4+2800+3600+100+1500+1200</f>
        <v>968221.4</v>
      </c>
      <c r="K55" s="53">
        <f>SUM(J55-G55)</f>
        <v>-211314.40000000002</v>
      </c>
    </row>
    <row r="56" spans="1:16" x14ac:dyDescent="0.25">
      <c r="A56" s="27" t="s">
        <v>83</v>
      </c>
      <c r="B56" s="47"/>
      <c r="C56" s="36" t="s">
        <v>30</v>
      </c>
      <c r="D56" s="36"/>
      <c r="E56" s="36"/>
      <c r="F56" s="57"/>
      <c r="G56" s="33">
        <f>SUM(G57+G61)+G82+G90+G86</f>
        <v>202062.09999999998</v>
      </c>
      <c r="H56" s="33">
        <f>SUM(H57+H61)+H82+H90+H86</f>
        <v>166889.40000000002</v>
      </c>
      <c r="I56" s="33">
        <f>SUM(I57+I61)+I82+I90+I86</f>
        <v>181120.30000000002</v>
      </c>
      <c r="J56" s="32">
        <f>821594.2+3600</f>
        <v>825194.2</v>
      </c>
      <c r="K56" s="54">
        <f>SUM(J56-H55)</f>
        <v>-980336.7</v>
      </c>
      <c r="N56" s="58"/>
      <c r="O56" s="58"/>
      <c r="P56" s="58"/>
    </row>
    <row r="57" spans="1:16" ht="31.5" x14ac:dyDescent="0.25">
      <c r="A57" s="27" t="s">
        <v>161</v>
      </c>
      <c r="B57" s="47"/>
      <c r="C57" s="36" t="s">
        <v>30</v>
      </c>
      <c r="D57" s="36" t="s">
        <v>40</v>
      </c>
      <c r="E57" s="36"/>
      <c r="F57" s="57"/>
      <c r="G57" s="33">
        <f t="shared" ref="G57:I59" si="7">SUM(G58)</f>
        <v>3308.6</v>
      </c>
      <c r="H57" s="33">
        <f t="shared" si="7"/>
        <v>3308.6</v>
      </c>
      <c r="I57" s="33">
        <f t="shared" si="7"/>
        <v>3308.6</v>
      </c>
      <c r="J57" s="32">
        <f>806840.2+3600</f>
        <v>810440.2</v>
      </c>
      <c r="K57" s="54">
        <f>SUM(J57-I55)</f>
        <v>-445001.30000000005</v>
      </c>
    </row>
    <row r="58" spans="1:16" ht="31.5" x14ac:dyDescent="0.25">
      <c r="A58" s="27" t="s">
        <v>601</v>
      </c>
      <c r="B58" s="47"/>
      <c r="C58" s="36" t="s">
        <v>30</v>
      </c>
      <c r="D58" s="36" t="s">
        <v>40</v>
      </c>
      <c r="E58" s="57" t="s">
        <v>202</v>
      </c>
      <c r="F58" s="57"/>
      <c r="G58" s="33">
        <f t="shared" si="7"/>
        <v>3308.6</v>
      </c>
      <c r="H58" s="33">
        <f t="shared" si="7"/>
        <v>3308.6</v>
      </c>
      <c r="I58" s="33">
        <f t="shared" si="7"/>
        <v>3308.6</v>
      </c>
    </row>
    <row r="59" spans="1:16" x14ac:dyDescent="0.25">
      <c r="A59" s="27" t="s">
        <v>203</v>
      </c>
      <c r="B59" s="47"/>
      <c r="C59" s="36" t="s">
        <v>30</v>
      </c>
      <c r="D59" s="36" t="s">
        <v>40</v>
      </c>
      <c r="E59" s="36" t="s">
        <v>204</v>
      </c>
      <c r="F59" s="36"/>
      <c r="G59" s="33">
        <f t="shared" si="7"/>
        <v>3308.6</v>
      </c>
      <c r="H59" s="33">
        <f t="shared" si="7"/>
        <v>3308.6</v>
      </c>
      <c r="I59" s="33">
        <f t="shared" si="7"/>
        <v>3308.6</v>
      </c>
    </row>
    <row r="60" spans="1:16" ht="47.25" x14ac:dyDescent="0.25">
      <c r="A60" s="3" t="s">
        <v>47</v>
      </c>
      <c r="B60" s="47"/>
      <c r="C60" s="36" t="s">
        <v>30</v>
      </c>
      <c r="D60" s="36" t="s">
        <v>40</v>
      </c>
      <c r="E60" s="36" t="s">
        <v>204</v>
      </c>
      <c r="F60" s="36" t="s">
        <v>85</v>
      </c>
      <c r="G60" s="33">
        <v>3308.6</v>
      </c>
      <c r="H60" s="33">
        <v>3308.6</v>
      </c>
      <c r="I60" s="33">
        <v>3308.6</v>
      </c>
    </row>
    <row r="61" spans="1:16" ht="31.5" x14ac:dyDescent="0.25">
      <c r="A61" s="27" t="s">
        <v>246</v>
      </c>
      <c r="B61" s="47"/>
      <c r="C61" s="36" t="s">
        <v>30</v>
      </c>
      <c r="D61" s="36" t="s">
        <v>12</v>
      </c>
      <c r="E61" s="57"/>
      <c r="F61" s="57"/>
      <c r="G61" s="33">
        <f>SUM(G66)+G62+G75+G71</f>
        <v>130084.2</v>
      </c>
      <c r="H61" s="33">
        <f>SUM(H66)+H62+H75+H71</f>
        <v>124020.20000000001</v>
      </c>
      <c r="I61" s="33">
        <f>SUM(I66)+I62+I75+I71</f>
        <v>124020.20000000001</v>
      </c>
    </row>
    <row r="62" spans="1:16" ht="31.5" x14ac:dyDescent="0.25">
      <c r="A62" s="27" t="s">
        <v>602</v>
      </c>
      <c r="B62" s="57"/>
      <c r="C62" s="36" t="s">
        <v>30</v>
      </c>
      <c r="D62" s="36" t="s">
        <v>12</v>
      </c>
      <c r="E62" s="36" t="s">
        <v>210</v>
      </c>
      <c r="F62" s="57"/>
      <c r="G62" s="33">
        <f>SUM(G63)</f>
        <v>391.4</v>
      </c>
      <c r="H62" s="33">
        <f>SUM(H63)</f>
        <v>391.4</v>
      </c>
      <c r="I62" s="33">
        <f>SUM(I63)</f>
        <v>391.4</v>
      </c>
    </row>
    <row r="63" spans="1:16" x14ac:dyDescent="0.25">
      <c r="A63" s="27" t="s">
        <v>532</v>
      </c>
      <c r="B63" s="57"/>
      <c r="C63" s="36" t="s">
        <v>30</v>
      </c>
      <c r="D63" s="36" t="s">
        <v>12</v>
      </c>
      <c r="E63" s="57" t="s">
        <v>909</v>
      </c>
      <c r="F63" s="57"/>
      <c r="G63" s="33">
        <f>SUM(G64:G65)</f>
        <v>391.4</v>
      </c>
      <c r="H63" s="33">
        <f>SUM(H64:H65)</f>
        <v>391.4</v>
      </c>
      <c r="I63" s="33">
        <f>SUM(I64:I65)</f>
        <v>391.4</v>
      </c>
    </row>
    <row r="64" spans="1:16" ht="47.25" x14ac:dyDescent="0.25">
      <c r="A64" s="3" t="s">
        <v>47</v>
      </c>
      <c r="B64" s="57"/>
      <c r="C64" s="36" t="s">
        <v>30</v>
      </c>
      <c r="D64" s="36" t="s">
        <v>12</v>
      </c>
      <c r="E64" s="57" t="s">
        <v>909</v>
      </c>
      <c r="F64" s="57">
        <v>100</v>
      </c>
      <c r="G64" s="33">
        <v>381.9</v>
      </c>
      <c r="H64" s="33">
        <v>381.9</v>
      </c>
      <c r="I64" s="33">
        <v>381.9</v>
      </c>
    </row>
    <row r="65" spans="1:9" ht="31.5" x14ac:dyDescent="0.25">
      <c r="A65" s="27" t="s">
        <v>48</v>
      </c>
      <c r="B65" s="57"/>
      <c r="C65" s="36" t="s">
        <v>30</v>
      </c>
      <c r="D65" s="36" t="s">
        <v>12</v>
      </c>
      <c r="E65" s="57" t="s">
        <v>909</v>
      </c>
      <c r="F65" s="36" t="s">
        <v>87</v>
      </c>
      <c r="G65" s="33">
        <v>9.5</v>
      </c>
      <c r="H65" s="33">
        <v>9.5</v>
      </c>
      <c r="I65" s="33">
        <v>9.5</v>
      </c>
    </row>
    <row r="66" spans="1:9" ht="31.5" x14ac:dyDescent="0.25">
      <c r="A66" s="27" t="s">
        <v>601</v>
      </c>
      <c r="B66" s="47"/>
      <c r="C66" s="36" t="s">
        <v>30</v>
      </c>
      <c r="D66" s="36" t="s">
        <v>12</v>
      </c>
      <c r="E66" s="57" t="s">
        <v>202</v>
      </c>
      <c r="F66" s="57"/>
      <c r="G66" s="33">
        <f>SUM(G67)</f>
        <v>128084.2</v>
      </c>
      <c r="H66" s="33">
        <f>SUM(H67)</f>
        <v>122020.20000000001</v>
      </c>
      <c r="I66" s="33">
        <f>SUM(I67)</f>
        <v>122020.20000000001</v>
      </c>
    </row>
    <row r="67" spans="1:9" x14ac:dyDescent="0.25">
      <c r="A67" s="27" t="s">
        <v>76</v>
      </c>
      <c r="B67" s="47"/>
      <c r="C67" s="36" t="s">
        <v>30</v>
      </c>
      <c r="D67" s="36" t="s">
        <v>12</v>
      </c>
      <c r="E67" s="36" t="s">
        <v>206</v>
      </c>
      <c r="F67" s="36"/>
      <c r="G67" s="33">
        <f>SUM(G68:G70)</f>
        <v>128084.2</v>
      </c>
      <c r="H67" s="33">
        <f>SUM(H68:H70)</f>
        <v>122020.20000000001</v>
      </c>
      <c r="I67" s="33">
        <f>SUM(I68:I70)</f>
        <v>122020.20000000001</v>
      </c>
    </row>
    <row r="68" spans="1:9" ht="47.25" x14ac:dyDescent="0.25">
      <c r="A68" s="3" t="s">
        <v>47</v>
      </c>
      <c r="B68" s="47"/>
      <c r="C68" s="36" t="s">
        <v>30</v>
      </c>
      <c r="D68" s="36" t="s">
        <v>12</v>
      </c>
      <c r="E68" s="36" t="s">
        <v>206</v>
      </c>
      <c r="F68" s="36" t="s">
        <v>85</v>
      </c>
      <c r="G68" s="33">
        <f>123365.4+4626.7</f>
        <v>127992.09999999999</v>
      </c>
      <c r="H68" s="33">
        <f>121928.1</f>
        <v>121928.1</v>
      </c>
      <c r="I68" s="33">
        <v>121928.1</v>
      </c>
    </row>
    <row r="69" spans="1:9" ht="29.25" customHeight="1" x14ac:dyDescent="0.25">
      <c r="A69" s="27" t="s">
        <v>48</v>
      </c>
      <c r="B69" s="47"/>
      <c r="C69" s="36" t="s">
        <v>30</v>
      </c>
      <c r="D69" s="36" t="s">
        <v>12</v>
      </c>
      <c r="E69" s="36" t="s">
        <v>206</v>
      </c>
      <c r="F69" s="36" t="s">
        <v>87</v>
      </c>
      <c r="G69" s="33">
        <v>92.1</v>
      </c>
      <c r="H69" s="33">
        <v>92.1</v>
      </c>
      <c r="I69" s="33">
        <v>92.1</v>
      </c>
    </row>
    <row r="70" spans="1:9" x14ac:dyDescent="0.25">
      <c r="A70" s="27" t="s">
        <v>38</v>
      </c>
      <c r="B70" s="47"/>
      <c r="C70" s="36" t="s">
        <v>30</v>
      </c>
      <c r="D70" s="36" t="s">
        <v>12</v>
      </c>
      <c r="E70" s="36" t="s">
        <v>206</v>
      </c>
      <c r="F70" s="36" t="s">
        <v>95</v>
      </c>
      <c r="G70" s="33"/>
      <c r="H70" s="33"/>
      <c r="I70" s="33"/>
    </row>
    <row r="71" spans="1:9" ht="31.5" x14ac:dyDescent="0.25">
      <c r="A71" s="27" t="s">
        <v>603</v>
      </c>
      <c r="B71" s="47"/>
      <c r="C71" s="36" t="s">
        <v>30</v>
      </c>
      <c r="D71" s="36" t="s">
        <v>12</v>
      </c>
      <c r="E71" s="36" t="s">
        <v>219</v>
      </c>
      <c r="F71" s="36"/>
      <c r="G71" s="33">
        <f>SUM(G72)</f>
        <v>1505.8</v>
      </c>
      <c r="H71" s="33">
        <f>SUM(H72)</f>
        <v>1505.8</v>
      </c>
      <c r="I71" s="33">
        <f>SUM(I72)</f>
        <v>1505.8</v>
      </c>
    </row>
    <row r="72" spans="1:9" ht="31.5" x14ac:dyDescent="0.25">
      <c r="A72" s="27" t="s">
        <v>534</v>
      </c>
      <c r="B72" s="47"/>
      <c r="C72" s="36" t="s">
        <v>30</v>
      </c>
      <c r="D72" s="36" t="s">
        <v>12</v>
      </c>
      <c r="E72" s="36" t="s">
        <v>542</v>
      </c>
      <c r="F72" s="36"/>
      <c r="G72" s="33">
        <f>SUM(G73:G74)</f>
        <v>1505.8</v>
      </c>
      <c r="H72" s="33">
        <f>SUM(H73:H74)</f>
        <v>1505.8</v>
      </c>
      <c r="I72" s="33">
        <f>SUM(I73:I74)</f>
        <v>1505.8</v>
      </c>
    </row>
    <row r="73" spans="1:9" ht="47.25" x14ac:dyDescent="0.25">
      <c r="A73" s="3" t="s">
        <v>47</v>
      </c>
      <c r="B73" s="47"/>
      <c r="C73" s="36" t="s">
        <v>30</v>
      </c>
      <c r="D73" s="36" t="s">
        <v>12</v>
      </c>
      <c r="E73" s="36" t="s">
        <v>542</v>
      </c>
      <c r="F73" s="57">
        <v>100</v>
      </c>
      <c r="G73" s="33">
        <v>1505.8</v>
      </c>
      <c r="H73" s="33">
        <v>1505.8</v>
      </c>
      <c r="I73" s="33">
        <v>1505.8</v>
      </c>
    </row>
    <row r="74" spans="1:9" ht="31.5" hidden="1" x14ac:dyDescent="0.25">
      <c r="A74" s="27" t="s">
        <v>48</v>
      </c>
      <c r="B74" s="47"/>
      <c r="C74" s="36" t="s">
        <v>30</v>
      </c>
      <c r="D74" s="36" t="s">
        <v>12</v>
      </c>
      <c r="E74" s="36" t="s">
        <v>542</v>
      </c>
      <c r="F74" s="36" t="s">
        <v>87</v>
      </c>
      <c r="G74" s="33"/>
      <c r="H74" s="33"/>
      <c r="I74" s="33"/>
    </row>
    <row r="75" spans="1:9" x14ac:dyDescent="0.25">
      <c r="A75" s="27" t="s">
        <v>187</v>
      </c>
      <c r="B75" s="47"/>
      <c r="C75" s="36" t="s">
        <v>30</v>
      </c>
      <c r="D75" s="36" t="s">
        <v>12</v>
      </c>
      <c r="E75" s="36" t="s">
        <v>188</v>
      </c>
      <c r="F75" s="36"/>
      <c r="G75" s="33">
        <f>SUM(G76)</f>
        <v>102.8</v>
      </c>
      <c r="H75" s="33">
        <f>SUM(H76)</f>
        <v>102.8</v>
      </c>
      <c r="I75" s="33">
        <f>SUM(I76)</f>
        <v>102.8</v>
      </c>
    </row>
    <row r="76" spans="1:9" ht="189.75" customHeight="1" x14ac:dyDescent="0.25">
      <c r="A76" s="27" t="s">
        <v>535</v>
      </c>
      <c r="B76" s="47"/>
      <c r="C76" s="36" t="s">
        <v>30</v>
      </c>
      <c r="D76" s="36" t="s">
        <v>12</v>
      </c>
      <c r="E76" s="36" t="s">
        <v>536</v>
      </c>
      <c r="F76" s="57"/>
      <c r="G76" s="33">
        <f>SUM(G77:G78)</f>
        <v>102.8</v>
      </c>
      <c r="H76" s="33">
        <f>SUM(H77:H78)</f>
        <v>102.8</v>
      </c>
      <c r="I76" s="33">
        <f>SUM(I77:I78)</f>
        <v>102.8</v>
      </c>
    </row>
    <row r="77" spans="1:9" ht="47.25" x14ac:dyDescent="0.25">
      <c r="A77" s="3" t="s">
        <v>47</v>
      </c>
      <c r="B77" s="47"/>
      <c r="C77" s="36" t="s">
        <v>30</v>
      </c>
      <c r="D77" s="36" t="s">
        <v>12</v>
      </c>
      <c r="E77" s="36" t="s">
        <v>536</v>
      </c>
      <c r="F77" s="36" t="s">
        <v>85</v>
      </c>
      <c r="G77" s="33">
        <v>102.8</v>
      </c>
      <c r="H77" s="33">
        <v>102.8</v>
      </c>
      <c r="I77" s="33">
        <v>102.8</v>
      </c>
    </row>
    <row r="78" spans="1:9" ht="27.75" hidden="1" customHeight="1" x14ac:dyDescent="0.25">
      <c r="A78" s="27" t="s">
        <v>48</v>
      </c>
      <c r="B78" s="47"/>
      <c r="C78" s="36" t="s">
        <v>30</v>
      </c>
      <c r="D78" s="36" t="s">
        <v>12</v>
      </c>
      <c r="E78" s="36" t="s">
        <v>207</v>
      </c>
      <c r="F78" s="36" t="s">
        <v>87</v>
      </c>
      <c r="G78" s="33"/>
      <c r="H78" s="33"/>
      <c r="I78" s="33"/>
    </row>
    <row r="79" spans="1:9" ht="47.25" hidden="1" x14ac:dyDescent="0.25">
      <c r="A79" s="27" t="s">
        <v>352</v>
      </c>
      <c r="B79" s="36"/>
      <c r="C79" s="36" t="s">
        <v>30</v>
      </c>
      <c r="D79" s="36" t="s">
        <v>12</v>
      </c>
      <c r="E79" s="36" t="s">
        <v>353</v>
      </c>
      <c r="F79" s="57"/>
      <c r="G79" s="33">
        <f>SUM(G80:G81)</f>
        <v>0</v>
      </c>
      <c r="H79" s="33">
        <f>SUM(H80:H81)</f>
        <v>0</v>
      </c>
      <c r="I79" s="33">
        <f>SUM(I80:I81)</f>
        <v>0</v>
      </c>
    </row>
    <row r="80" spans="1:9" ht="47.25" hidden="1" x14ac:dyDescent="0.25">
      <c r="A80" s="3" t="s">
        <v>47</v>
      </c>
      <c r="B80" s="36"/>
      <c r="C80" s="36" t="s">
        <v>30</v>
      </c>
      <c r="D80" s="36" t="s">
        <v>12</v>
      </c>
      <c r="E80" s="36" t="s">
        <v>353</v>
      </c>
      <c r="F80" s="36" t="s">
        <v>85</v>
      </c>
      <c r="G80" s="33"/>
      <c r="H80" s="33"/>
      <c r="I80" s="33"/>
    </row>
    <row r="81" spans="1:9" ht="31.5" hidden="1" x14ac:dyDescent="0.25">
      <c r="A81" s="27" t="s">
        <v>48</v>
      </c>
      <c r="B81" s="36"/>
      <c r="C81" s="36" t="s">
        <v>30</v>
      </c>
      <c r="D81" s="36" t="s">
        <v>12</v>
      </c>
      <c r="E81" s="36" t="s">
        <v>353</v>
      </c>
      <c r="F81" s="36" t="s">
        <v>87</v>
      </c>
      <c r="G81" s="33"/>
      <c r="H81" s="33"/>
      <c r="I81" s="33"/>
    </row>
    <row r="82" spans="1:9" x14ac:dyDescent="0.25">
      <c r="A82" s="27" t="s">
        <v>164</v>
      </c>
      <c r="B82" s="47"/>
      <c r="C82" s="36" t="s">
        <v>30</v>
      </c>
      <c r="D82" s="36" t="s">
        <v>165</v>
      </c>
      <c r="E82" s="36"/>
      <c r="F82" s="36"/>
      <c r="G82" s="33">
        <f t="shared" ref="G82:I84" si="8">SUM(G83)</f>
        <v>23.4</v>
      </c>
      <c r="H82" s="33">
        <f t="shared" si="8"/>
        <v>138.6</v>
      </c>
      <c r="I82" s="33">
        <f t="shared" si="8"/>
        <v>9.5</v>
      </c>
    </row>
    <row r="83" spans="1:9" x14ac:dyDescent="0.25">
      <c r="A83" s="27" t="s">
        <v>528</v>
      </c>
      <c r="B83" s="47"/>
      <c r="C83" s="36" t="s">
        <v>30</v>
      </c>
      <c r="D83" s="36" t="s">
        <v>165</v>
      </c>
      <c r="E83" s="36" t="s">
        <v>188</v>
      </c>
      <c r="F83" s="36"/>
      <c r="G83" s="33">
        <f t="shared" si="8"/>
        <v>23.4</v>
      </c>
      <c r="H83" s="33">
        <f t="shared" si="8"/>
        <v>138.6</v>
      </c>
      <c r="I83" s="33">
        <f t="shared" si="8"/>
        <v>9.5</v>
      </c>
    </row>
    <row r="84" spans="1:9" ht="47.25" x14ac:dyDescent="0.25">
      <c r="A84" s="27" t="s">
        <v>209</v>
      </c>
      <c r="B84" s="47"/>
      <c r="C84" s="36" t="s">
        <v>30</v>
      </c>
      <c r="D84" s="36" t="s">
        <v>165</v>
      </c>
      <c r="E84" s="36" t="s">
        <v>533</v>
      </c>
      <c r="F84" s="36"/>
      <c r="G84" s="33">
        <f t="shared" si="8"/>
        <v>23.4</v>
      </c>
      <c r="H84" s="33">
        <f t="shared" si="8"/>
        <v>138.6</v>
      </c>
      <c r="I84" s="33">
        <f t="shared" si="8"/>
        <v>9.5</v>
      </c>
    </row>
    <row r="85" spans="1:9" ht="31.5" x14ac:dyDescent="0.25">
      <c r="A85" s="27" t="s">
        <v>48</v>
      </c>
      <c r="B85" s="47"/>
      <c r="C85" s="36" t="s">
        <v>30</v>
      </c>
      <c r="D85" s="36" t="s">
        <v>165</v>
      </c>
      <c r="E85" s="36" t="s">
        <v>533</v>
      </c>
      <c r="F85" s="36" t="s">
        <v>87</v>
      </c>
      <c r="G85" s="33">
        <v>23.4</v>
      </c>
      <c r="H85" s="33">
        <v>138.6</v>
      </c>
      <c r="I85" s="33">
        <v>9.5</v>
      </c>
    </row>
    <row r="86" spans="1:9" hidden="1" x14ac:dyDescent="0.25">
      <c r="A86" s="27" t="s">
        <v>596</v>
      </c>
      <c r="B86" s="47"/>
      <c r="C86" s="36" t="s">
        <v>30</v>
      </c>
      <c r="D86" s="36" t="s">
        <v>109</v>
      </c>
      <c r="E86" s="36"/>
      <c r="F86" s="36"/>
      <c r="G86" s="33">
        <f t="shared" ref="G86:I88" si="9">SUM(G87)</f>
        <v>0</v>
      </c>
      <c r="H86" s="33">
        <f t="shared" si="9"/>
        <v>0</v>
      </c>
      <c r="I86" s="33">
        <f t="shared" si="9"/>
        <v>0</v>
      </c>
    </row>
    <row r="87" spans="1:9" hidden="1" x14ac:dyDescent="0.25">
      <c r="A87" s="27" t="s">
        <v>187</v>
      </c>
      <c r="B87" s="47"/>
      <c r="C87" s="36" t="s">
        <v>30</v>
      </c>
      <c r="D87" s="36" t="s">
        <v>109</v>
      </c>
      <c r="E87" s="36" t="s">
        <v>188</v>
      </c>
      <c r="F87" s="36"/>
      <c r="G87" s="33">
        <f t="shared" si="9"/>
        <v>0</v>
      </c>
      <c r="H87" s="33">
        <f t="shared" si="9"/>
        <v>0</v>
      </c>
      <c r="I87" s="33">
        <f t="shared" si="9"/>
        <v>0</v>
      </c>
    </row>
    <row r="88" spans="1:9" ht="31.5" hidden="1" x14ac:dyDescent="0.25">
      <c r="A88" s="27" t="s">
        <v>94</v>
      </c>
      <c r="B88" s="47"/>
      <c r="C88" s="36" t="s">
        <v>30</v>
      </c>
      <c r="D88" s="36" t="s">
        <v>109</v>
      </c>
      <c r="E88" s="36" t="s">
        <v>104</v>
      </c>
      <c r="F88" s="36"/>
      <c r="G88" s="33">
        <f t="shared" si="9"/>
        <v>0</v>
      </c>
      <c r="H88" s="33">
        <f t="shared" si="9"/>
        <v>0</v>
      </c>
      <c r="I88" s="33">
        <f t="shared" si="9"/>
        <v>0</v>
      </c>
    </row>
    <row r="89" spans="1:9" hidden="1" x14ac:dyDescent="0.25">
      <c r="A89" s="27" t="s">
        <v>21</v>
      </c>
      <c r="B89" s="47"/>
      <c r="C89" s="36" t="s">
        <v>30</v>
      </c>
      <c r="D89" s="36" t="s">
        <v>109</v>
      </c>
      <c r="E89" s="36" t="s">
        <v>104</v>
      </c>
      <c r="F89" s="36" t="s">
        <v>92</v>
      </c>
      <c r="G89" s="33"/>
      <c r="H89" s="33"/>
      <c r="I89" s="33"/>
    </row>
    <row r="90" spans="1:9" x14ac:dyDescent="0.25">
      <c r="A90" s="27" t="s">
        <v>89</v>
      </c>
      <c r="B90" s="47"/>
      <c r="C90" s="36" t="s">
        <v>30</v>
      </c>
      <c r="D90" s="36" t="s">
        <v>90</v>
      </c>
      <c r="E90" s="36"/>
      <c r="F90" s="57"/>
      <c r="G90" s="33">
        <f>SUM(G91+G94+G104+G113+G117+G120+G131)+G128</f>
        <v>68645.899999999994</v>
      </c>
      <c r="H90" s="33">
        <f t="shared" ref="H90:I90" si="10">SUM(H91+H94+H104+H113+H117+H120+H131)+H128</f>
        <v>39422</v>
      </c>
      <c r="I90" s="33">
        <f t="shared" si="10"/>
        <v>53782</v>
      </c>
    </row>
    <row r="91" spans="1:9" ht="31.5" x14ac:dyDescent="0.25">
      <c r="A91" s="27" t="s">
        <v>805</v>
      </c>
      <c r="B91" s="47"/>
      <c r="C91" s="36" t="s">
        <v>30</v>
      </c>
      <c r="D91" s="36" t="s">
        <v>90</v>
      </c>
      <c r="E91" s="36" t="s">
        <v>211</v>
      </c>
      <c r="F91" s="57"/>
      <c r="G91" s="33">
        <f t="shared" ref="G91:I92" si="11">SUM(G92)</f>
        <v>142.5</v>
      </c>
      <c r="H91" s="33">
        <f t="shared" si="11"/>
        <v>150</v>
      </c>
      <c r="I91" s="33">
        <f t="shared" si="11"/>
        <v>150</v>
      </c>
    </row>
    <row r="92" spans="1:9" ht="25.5" customHeight="1" x14ac:dyDescent="0.25">
      <c r="A92" s="27" t="s">
        <v>94</v>
      </c>
      <c r="B92" s="47"/>
      <c r="C92" s="36" t="s">
        <v>30</v>
      </c>
      <c r="D92" s="36" t="s">
        <v>90</v>
      </c>
      <c r="E92" s="57" t="s">
        <v>650</v>
      </c>
      <c r="F92" s="57"/>
      <c r="G92" s="33">
        <f t="shared" si="11"/>
        <v>142.5</v>
      </c>
      <c r="H92" s="33">
        <f t="shared" si="11"/>
        <v>150</v>
      </c>
      <c r="I92" s="33">
        <f t="shared" si="11"/>
        <v>150</v>
      </c>
    </row>
    <row r="93" spans="1:9" ht="30.75" customHeight="1" x14ac:dyDescent="0.25">
      <c r="A93" s="27" t="s">
        <v>48</v>
      </c>
      <c r="B93" s="47"/>
      <c r="C93" s="36" t="s">
        <v>30</v>
      </c>
      <c r="D93" s="36" t="s">
        <v>90</v>
      </c>
      <c r="E93" s="57" t="s">
        <v>650</v>
      </c>
      <c r="F93" s="57">
        <v>200</v>
      </c>
      <c r="G93" s="33">
        <v>142.5</v>
      </c>
      <c r="H93" s="33">
        <v>150</v>
      </c>
      <c r="I93" s="33">
        <v>150</v>
      </c>
    </row>
    <row r="94" spans="1:9" ht="31.5" x14ac:dyDescent="0.25">
      <c r="A94" s="27" t="s">
        <v>601</v>
      </c>
      <c r="B94" s="47"/>
      <c r="C94" s="36" t="s">
        <v>30</v>
      </c>
      <c r="D94" s="36" t="s">
        <v>90</v>
      </c>
      <c r="E94" s="57" t="s">
        <v>202</v>
      </c>
      <c r="F94" s="57"/>
      <c r="G94" s="33">
        <f>SUM(G95+G98+G100)</f>
        <v>32764.6</v>
      </c>
      <c r="H94" s="33">
        <f>SUM(H95+H98+H100)</f>
        <v>22948.5</v>
      </c>
      <c r="I94" s="33">
        <f>SUM(I95+I98+I100)</f>
        <v>29348.5</v>
      </c>
    </row>
    <row r="95" spans="1:9" x14ac:dyDescent="0.25">
      <c r="A95" s="27" t="s">
        <v>91</v>
      </c>
      <c r="B95" s="47"/>
      <c r="C95" s="36" t="s">
        <v>30</v>
      </c>
      <c r="D95" s="36" t="s">
        <v>90</v>
      </c>
      <c r="E95" s="57" t="s">
        <v>212</v>
      </c>
      <c r="F95" s="57"/>
      <c r="G95" s="33">
        <f>SUM(G96:G97)</f>
        <v>5799.4000000000005</v>
      </c>
      <c r="H95" s="33">
        <f>SUM(H96:H97)</f>
        <v>5799.4000000000005</v>
      </c>
      <c r="I95" s="33">
        <f>SUM(I96:I97)</f>
        <v>5799.4000000000005</v>
      </c>
    </row>
    <row r="96" spans="1:9" ht="31.5" x14ac:dyDescent="0.25">
      <c r="A96" s="27" t="s">
        <v>48</v>
      </c>
      <c r="B96" s="47"/>
      <c r="C96" s="36" t="s">
        <v>30</v>
      </c>
      <c r="D96" s="36" t="s">
        <v>90</v>
      </c>
      <c r="E96" s="57" t="s">
        <v>212</v>
      </c>
      <c r="F96" s="57">
        <v>200</v>
      </c>
      <c r="G96" s="33">
        <v>5717.8</v>
      </c>
      <c r="H96" s="33">
        <v>5717.8</v>
      </c>
      <c r="I96" s="33">
        <v>5717.8</v>
      </c>
    </row>
    <row r="97" spans="1:9" x14ac:dyDescent="0.25">
      <c r="A97" s="27" t="s">
        <v>21</v>
      </c>
      <c r="B97" s="47"/>
      <c r="C97" s="36" t="s">
        <v>30</v>
      </c>
      <c r="D97" s="36" t="s">
        <v>90</v>
      </c>
      <c r="E97" s="57" t="s">
        <v>212</v>
      </c>
      <c r="F97" s="57">
        <v>800</v>
      </c>
      <c r="G97" s="33">
        <v>81.599999999999994</v>
      </c>
      <c r="H97" s="33">
        <v>81.599999999999994</v>
      </c>
      <c r="I97" s="33">
        <v>81.599999999999994</v>
      </c>
    </row>
    <row r="98" spans="1:9" ht="31.5" x14ac:dyDescent="0.25">
      <c r="A98" s="27" t="s">
        <v>93</v>
      </c>
      <c r="B98" s="47"/>
      <c r="C98" s="36" t="s">
        <v>30</v>
      </c>
      <c r="D98" s="36" t="s">
        <v>90</v>
      </c>
      <c r="E98" s="57" t="s">
        <v>213</v>
      </c>
      <c r="F98" s="57"/>
      <c r="G98" s="33">
        <f>SUM(G99)</f>
        <v>13367.6</v>
      </c>
      <c r="H98" s="33">
        <f>SUM(H99)</f>
        <v>8647.6</v>
      </c>
      <c r="I98" s="33">
        <f>SUM(I99)</f>
        <v>13367.6</v>
      </c>
    </row>
    <row r="99" spans="1:9" ht="31.5" x14ac:dyDescent="0.25">
      <c r="A99" s="27" t="s">
        <v>48</v>
      </c>
      <c r="B99" s="47"/>
      <c r="C99" s="36" t="s">
        <v>30</v>
      </c>
      <c r="D99" s="36" t="s">
        <v>90</v>
      </c>
      <c r="E99" s="57" t="s">
        <v>213</v>
      </c>
      <c r="F99" s="57">
        <v>200</v>
      </c>
      <c r="G99" s="33">
        <v>13367.6</v>
      </c>
      <c r="H99" s="33">
        <f>8647.6</f>
        <v>8647.6</v>
      </c>
      <c r="I99" s="33">
        <v>13367.6</v>
      </c>
    </row>
    <row r="100" spans="1:9" ht="31.5" x14ac:dyDescent="0.25">
      <c r="A100" s="27" t="s">
        <v>94</v>
      </c>
      <c r="B100" s="47"/>
      <c r="C100" s="36" t="s">
        <v>30</v>
      </c>
      <c r="D100" s="36" t="s">
        <v>90</v>
      </c>
      <c r="E100" s="57" t="s">
        <v>214</v>
      </c>
      <c r="F100" s="57"/>
      <c r="G100" s="33">
        <f>SUM(G101:G103)</f>
        <v>13597.6</v>
      </c>
      <c r="H100" s="33">
        <f>SUM(H101:H103)</f>
        <v>8501.5</v>
      </c>
      <c r="I100" s="33">
        <f>SUM(I101:I103)</f>
        <v>10181.5</v>
      </c>
    </row>
    <row r="101" spans="1:9" ht="33" customHeight="1" x14ac:dyDescent="0.25">
      <c r="A101" s="27" t="s">
        <v>48</v>
      </c>
      <c r="B101" s="47"/>
      <c r="C101" s="36" t="s">
        <v>30</v>
      </c>
      <c r="D101" s="36" t="s">
        <v>90</v>
      </c>
      <c r="E101" s="57" t="s">
        <v>214</v>
      </c>
      <c r="F101" s="57">
        <v>200</v>
      </c>
      <c r="G101" s="33">
        <v>10096.1</v>
      </c>
      <c r="H101" s="33">
        <f>5000</f>
        <v>5000</v>
      </c>
      <c r="I101" s="33">
        <v>6680</v>
      </c>
    </row>
    <row r="102" spans="1:9" x14ac:dyDescent="0.25">
      <c r="A102" s="27" t="s">
        <v>38</v>
      </c>
      <c r="B102" s="47"/>
      <c r="C102" s="36" t="s">
        <v>30</v>
      </c>
      <c r="D102" s="36" t="s">
        <v>90</v>
      </c>
      <c r="E102" s="57" t="s">
        <v>214</v>
      </c>
      <c r="F102" s="57">
        <v>300</v>
      </c>
      <c r="G102" s="33">
        <v>600</v>
      </c>
      <c r="H102" s="33">
        <v>600</v>
      </c>
      <c r="I102" s="33">
        <v>600</v>
      </c>
    </row>
    <row r="103" spans="1:9" x14ac:dyDescent="0.25">
      <c r="A103" s="27" t="s">
        <v>21</v>
      </c>
      <c r="B103" s="47"/>
      <c r="C103" s="36" t="s">
        <v>30</v>
      </c>
      <c r="D103" s="36" t="s">
        <v>90</v>
      </c>
      <c r="E103" s="57" t="s">
        <v>214</v>
      </c>
      <c r="F103" s="57">
        <v>800</v>
      </c>
      <c r="G103" s="33">
        <v>2901.5</v>
      </c>
      <c r="H103" s="33">
        <v>2901.5</v>
      </c>
      <c r="I103" s="33">
        <v>2901.5</v>
      </c>
    </row>
    <row r="104" spans="1:9" ht="31.5" x14ac:dyDescent="0.25">
      <c r="A104" s="27" t="s">
        <v>605</v>
      </c>
      <c r="B104" s="47"/>
      <c r="C104" s="36" t="s">
        <v>30</v>
      </c>
      <c r="D104" s="36" t="s">
        <v>90</v>
      </c>
      <c r="E104" s="57" t="s">
        <v>215</v>
      </c>
      <c r="F104" s="57"/>
      <c r="G104" s="33">
        <f>SUM(G105)+G109</f>
        <v>16469</v>
      </c>
      <c r="H104" s="33">
        <f>SUM(H105)+H109</f>
        <v>9729.1999999999989</v>
      </c>
      <c r="I104" s="33">
        <f>SUM(I105)+I109</f>
        <v>12279.199999999999</v>
      </c>
    </row>
    <row r="105" spans="1:9" ht="47.25" x14ac:dyDescent="0.25">
      <c r="A105" s="27" t="s">
        <v>606</v>
      </c>
      <c r="B105" s="47"/>
      <c r="C105" s="36" t="s">
        <v>30</v>
      </c>
      <c r="D105" s="36" t="s">
        <v>90</v>
      </c>
      <c r="E105" s="57" t="s">
        <v>216</v>
      </c>
      <c r="F105" s="57"/>
      <c r="G105" s="33">
        <f>SUM(G106)</f>
        <v>15368.999999999998</v>
      </c>
      <c r="H105" s="33">
        <f>SUM(H106)</f>
        <v>8629.1999999999989</v>
      </c>
      <c r="I105" s="33">
        <f>SUM(I106)</f>
        <v>11179.199999999999</v>
      </c>
    </row>
    <row r="106" spans="1:9" ht="31.5" x14ac:dyDescent="0.25">
      <c r="A106" s="27" t="s">
        <v>478</v>
      </c>
      <c r="B106" s="47"/>
      <c r="C106" s="36" t="s">
        <v>30</v>
      </c>
      <c r="D106" s="36" t="s">
        <v>90</v>
      </c>
      <c r="E106" s="57" t="s">
        <v>217</v>
      </c>
      <c r="F106" s="57"/>
      <c r="G106" s="33">
        <f>SUM(G107:G108)</f>
        <v>15368.999999999998</v>
      </c>
      <c r="H106" s="33">
        <f>SUM(H107:H108)</f>
        <v>8629.1999999999989</v>
      </c>
      <c r="I106" s="33">
        <f>SUM(I107:I108)</f>
        <v>11179.199999999999</v>
      </c>
    </row>
    <row r="107" spans="1:9" ht="31.5" x14ac:dyDescent="0.25">
      <c r="A107" s="27" t="s">
        <v>48</v>
      </c>
      <c r="B107" s="47"/>
      <c r="C107" s="36" t="s">
        <v>30</v>
      </c>
      <c r="D107" s="36" t="s">
        <v>90</v>
      </c>
      <c r="E107" s="57" t="s">
        <v>217</v>
      </c>
      <c r="F107" s="57">
        <v>200</v>
      </c>
      <c r="G107" s="33">
        <f>12327.9+349.3+2128.7+600-55.4-1.5</f>
        <v>15348.999999999998</v>
      </c>
      <c r="H107" s="33">
        <f>8790.8-100-72-9.6</f>
        <v>8609.1999999999989</v>
      </c>
      <c r="I107" s="33">
        <f>11322.8-100-72+8.4</f>
        <v>11159.199999999999</v>
      </c>
    </row>
    <row r="108" spans="1:9" x14ac:dyDescent="0.25">
      <c r="A108" s="27" t="s">
        <v>21</v>
      </c>
      <c r="B108" s="47"/>
      <c r="C108" s="36" t="s">
        <v>30</v>
      </c>
      <c r="D108" s="36" t="s">
        <v>90</v>
      </c>
      <c r="E108" s="57" t="s">
        <v>217</v>
      </c>
      <c r="F108" s="57">
        <v>800</v>
      </c>
      <c r="G108" s="33">
        <v>20</v>
      </c>
      <c r="H108" s="33">
        <v>20</v>
      </c>
      <c r="I108" s="33">
        <v>20</v>
      </c>
    </row>
    <row r="109" spans="1:9" ht="31.5" x14ac:dyDescent="0.25">
      <c r="A109" s="27" t="s">
        <v>607</v>
      </c>
      <c r="B109" s="47"/>
      <c r="C109" s="36" t="s">
        <v>30</v>
      </c>
      <c r="D109" s="36" t="s">
        <v>90</v>
      </c>
      <c r="E109" s="57" t="s">
        <v>229</v>
      </c>
      <c r="F109" s="57"/>
      <c r="G109" s="33">
        <f>SUM(G110)</f>
        <v>1100</v>
      </c>
      <c r="H109" s="33">
        <f>SUM(H110)</f>
        <v>1100</v>
      </c>
      <c r="I109" s="33">
        <f>SUM(I110)</f>
        <v>1100</v>
      </c>
    </row>
    <row r="110" spans="1:9" ht="45" customHeight="1" x14ac:dyDescent="0.25">
      <c r="A110" s="27" t="s">
        <v>478</v>
      </c>
      <c r="B110" s="47"/>
      <c r="C110" s="36" t="s">
        <v>30</v>
      </c>
      <c r="D110" s="36" t="s">
        <v>90</v>
      </c>
      <c r="E110" s="57" t="s">
        <v>630</v>
      </c>
      <c r="F110" s="57"/>
      <c r="G110" s="33">
        <f>SUM(G111:G112)</f>
        <v>1100</v>
      </c>
      <c r="H110" s="33">
        <f>SUM(H111:H112)</f>
        <v>1100</v>
      </c>
      <c r="I110" s="33">
        <f>SUM(I111:I112)</f>
        <v>1100</v>
      </c>
    </row>
    <row r="111" spans="1:9" ht="28.5" customHeight="1" x14ac:dyDescent="0.25">
      <c r="A111" s="27" t="s">
        <v>48</v>
      </c>
      <c r="B111" s="47"/>
      <c r="C111" s="36" t="s">
        <v>30</v>
      </c>
      <c r="D111" s="36" t="s">
        <v>90</v>
      </c>
      <c r="E111" s="57" t="s">
        <v>630</v>
      </c>
      <c r="F111" s="57">
        <v>200</v>
      </c>
      <c r="G111" s="33">
        <v>640</v>
      </c>
      <c r="H111" s="33">
        <v>640</v>
      </c>
      <c r="I111" s="33">
        <v>640</v>
      </c>
    </row>
    <row r="112" spans="1:9" x14ac:dyDescent="0.25">
      <c r="A112" s="27" t="s">
        <v>21</v>
      </c>
      <c r="B112" s="47"/>
      <c r="C112" s="36" t="s">
        <v>30</v>
      </c>
      <c r="D112" s="36" t="s">
        <v>90</v>
      </c>
      <c r="E112" s="57" t="s">
        <v>630</v>
      </c>
      <c r="F112" s="57">
        <v>800</v>
      </c>
      <c r="G112" s="33">
        <v>460</v>
      </c>
      <c r="H112" s="33">
        <v>460</v>
      </c>
      <c r="I112" s="33">
        <v>460</v>
      </c>
    </row>
    <row r="113" spans="1:9" ht="39.75" customHeight="1" x14ac:dyDescent="0.25">
      <c r="A113" s="27" t="s">
        <v>806</v>
      </c>
      <c r="B113" s="47"/>
      <c r="C113" s="36" t="s">
        <v>30</v>
      </c>
      <c r="D113" s="36" t="s">
        <v>90</v>
      </c>
      <c r="E113" s="57" t="s">
        <v>219</v>
      </c>
      <c r="F113" s="57"/>
      <c r="G113" s="33">
        <f>SUM(G114)</f>
        <v>414.4</v>
      </c>
      <c r="H113" s="33">
        <f>SUM(H114)</f>
        <v>150</v>
      </c>
      <c r="I113" s="33">
        <f>SUM(I114)</f>
        <v>150</v>
      </c>
    </row>
    <row r="114" spans="1:9" ht="42.75" customHeight="1" x14ac:dyDescent="0.25">
      <c r="A114" s="27" t="s">
        <v>94</v>
      </c>
      <c r="B114" s="47"/>
      <c r="C114" s="36" t="s">
        <v>30</v>
      </c>
      <c r="D114" s="36" t="s">
        <v>90</v>
      </c>
      <c r="E114" s="57" t="s">
        <v>544</v>
      </c>
      <c r="F114" s="57"/>
      <c r="G114" s="33">
        <f>SUM(G115:G116)</f>
        <v>414.4</v>
      </c>
      <c r="H114" s="33">
        <f>SUM(H115:H116)</f>
        <v>150</v>
      </c>
      <c r="I114" s="33">
        <f>SUM(I115:I116)</f>
        <v>150</v>
      </c>
    </row>
    <row r="115" spans="1:9" ht="31.5" x14ac:dyDescent="0.25">
      <c r="A115" s="27" t="s">
        <v>48</v>
      </c>
      <c r="B115" s="47"/>
      <c r="C115" s="36" t="s">
        <v>30</v>
      </c>
      <c r="D115" s="36" t="s">
        <v>90</v>
      </c>
      <c r="E115" s="57" t="s">
        <v>544</v>
      </c>
      <c r="F115" s="57">
        <v>200</v>
      </c>
      <c r="G115" s="33">
        <v>264.39999999999998</v>
      </c>
      <c r="H115" s="33"/>
      <c r="I115" s="33"/>
    </row>
    <row r="116" spans="1:9" x14ac:dyDescent="0.25">
      <c r="A116" s="27" t="s">
        <v>38</v>
      </c>
      <c r="B116" s="47"/>
      <c r="C116" s="36" t="s">
        <v>30</v>
      </c>
      <c r="D116" s="36" t="s">
        <v>90</v>
      </c>
      <c r="E116" s="57" t="s">
        <v>544</v>
      </c>
      <c r="F116" s="57">
        <v>300</v>
      </c>
      <c r="G116" s="33">
        <v>150</v>
      </c>
      <c r="H116" s="33">
        <v>150</v>
      </c>
      <c r="I116" s="33">
        <v>150</v>
      </c>
    </row>
    <row r="117" spans="1:9" x14ac:dyDescent="0.25">
      <c r="A117" s="27" t="s">
        <v>608</v>
      </c>
      <c r="B117" s="47"/>
      <c r="C117" s="36" t="s">
        <v>30</v>
      </c>
      <c r="D117" s="36" t="s">
        <v>90</v>
      </c>
      <c r="E117" s="57" t="s">
        <v>220</v>
      </c>
      <c r="F117" s="57"/>
      <c r="G117" s="33">
        <f t="shared" ref="G117:I118" si="12">SUM(G118)</f>
        <v>290</v>
      </c>
      <c r="H117" s="33">
        <f t="shared" si="12"/>
        <v>100</v>
      </c>
      <c r="I117" s="33">
        <f t="shared" si="12"/>
        <v>100</v>
      </c>
    </row>
    <row r="118" spans="1:9" x14ac:dyDescent="0.25">
      <c r="A118" s="3" t="s">
        <v>31</v>
      </c>
      <c r="B118" s="47"/>
      <c r="C118" s="36" t="s">
        <v>30</v>
      </c>
      <c r="D118" s="36" t="s">
        <v>90</v>
      </c>
      <c r="E118" s="57" t="s">
        <v>651</v>
      </c>
      <c r="F118" s="57"/>
      <c r="G118" s="33">
        <f t="shared" si="12"/>
        <v>290</v>
      </c>
      <c r="H118" s="33">
        <f t="shared" si="12"/>
        <v>100</v>
      </c>
      <c r="I118" s="33">
        <f t="shared" si="12"/>
        <v>100</v>
      </c>
    </row>
    <row r="119" spans="1:9" ht="31.5" x14ac:dyDescent="0.25">
      <c r="A119" s="27" t="s">
        <v>48</v>
      </c>
      <c r="B119" s="47"/>
      <c r="C119" s="36" t="s">
        <v>30</v>
      </c>
      <c r="D119" s="36" t="s">
        <v>90</v>
      </c>
      <c r="E119" s="57" t="s">
        <v>651</v>
      </c>
      <c r="F119" s="57">
        <v>200</v>
      </c>
      <c r="G119" s="33">
        <v>290</v>
      </c>
      <c r="H119" s="33">
        <v>100</v>
      </c>
      <c r="I119" s="33">
        <v>100</v>
      </c>
    </row>
    <row r="120" spans="1:9" ht="31.5" x14ac:dyDescent="0.25">
      <c r="A120" s="27" t="s">
        <v>609</v>
      </c>
      <c r="B120" s="47"/>
      <c r="C120" s="36" t="s">
        <v>30</v>
      </c>
      <c r="D120" s="36" t="s">
        <v>90</v>
      </c>
      <c r="E120" s="57" t="s">
        <v>221</v>
      </c>
      <c r="F120" s="57"/>
      <c r="G120" s="33">
        <f>SUM(G121)+G123</f>
        <v>5470.2</v>
      </c>
      <c r="H120" s="33">
        <f>SUM(H121)+H123</f>
        <v>5344.3</v>
      </c>
      <c r="I120" s="33">
        <f>SUM(I121)+I123</f>
        <v>5404.3</v>
      </c>
    </row>
    <row r="121" spans="1:9" ht="31.5" x14ac:dyDescent="0.25">
      <c r="A121" s="27" t="s">
        <v>354</v>
      </c>
      <c r="B121" s="47"/>
      <c r="C121" s="36" t="s">
        <v>30</v>
      </c>
      <c r="D121" s="36" t="s">
        <v>90</v>
      </c>
      <c r="E121" s="57" t="s">
        <v>537</v>
      </c>
      <c r="F121" s="57"/>
      <c r="G121" s="33">
        <f>SUM(G122)</f>
        <v>234.7</v>
      </c>
      <c r="H121" s="33">
        <f>SUM(H122)</f>
        <v>234.7</v>
      </c>
      <c r="I121" s="33">
        <f>SUM(I122)</f>
        <v>234.7</v>
      </c>
    </row>
    <row r="122" spans="1:9" ht="31.5" x14ac:dyDescent="0.25">
      <c r="A122" s="27" t="s">
        <v>223</v>
      </c>
      <c r="B122" s="47"/>
      <c r="C122" s="36" t="s">
        <v>30</v>
      </c>
      <c r="D122" s="36" t="s">
        <v>90</v>
      </c>
      <c r="E122" s="57" t="s">
        <v>537</v>
      </c>
      <c r="F122" s="57">
        <v>600</v>
      </c>
      <c r="G122" s="33">
        <v>234.7</v>
      </c>
      <c r="H122" s="33">
        <v>234.7</v>
      </c>
      <c r="I122" s="33">
        <v>234.7</v>
      </c>
    </row>
    <row r="123" spans="1:9" ht="47.25" x14ac:dyDescent="0.25">
      <c r="A123" s="27" t="s">
        <v>24</v>
      </c>
      <c r="B123" s="47"/>
      <c r="C123" s="36" t="s">
        <v>30</v>
      </c>
      <c r="D123" s="36" t="s">
        <v>90</v>
      </c>
      <c r="E123" s="57" t="s">
        <v>222</v>
      </c>
      <c r="F123" s="57"/>
      <c r="G123" s="33">
        <f>SUM(G124)</f>
        <v>5235.5</v>
      </c>
      <c r="H123" s="33">
        <f>SUM(H124)</f>
        <v>5109.6000000000004</v>
      </c>
      <c r="I123" s="33">
        <f>SUM(I124)</f>
        <v>5169.6000000000004</v>
      </c>
    </row>
    <row r="124" spans="1:9" ht="31.5" x14ac:dyDescent="0.25">
      <c r="A124" s="27" t="s">
        <v>223</v>
      </c>
      <c r="B124" s="47"/>
      <c r="C124" s="36" t="s">
        <v>30</v>
      </c>
      <c r="D124" s="36" t="s">
        <v>90</v>
      </c>
      <c r="E124" s="57" t="s">
        <v>222</v>
      </c>
      <c r="F124" s="57">
        <v>600</v>
      </c>
      <c r="G124" s="33">
        <v>5235.5</v>
      </c>
      <c r="H124" s="33">
        <v>5109.6000000000004</v>
      </c>
      <c r="I124" s="33">
        <v>5169.6000000000004</v>
      </c>
    </row>
    <row r="125" spans="1:9" hidden="1" x14ac:dyDescent="0.25">
      <c r="A125" s="27" t="s">
        <v>147</v>
      </c>
      <c r="B125" s="47"/>
      <c r="C125" s="36" t="s">
        <v>30</v>
      </c>
      <c r="D125" s="36" t="s">
        <v>90</v>
      </c>
      <c r="E125" s="57" t="s">
        <v>439</v>
      </c>
      <c r="F125" s="57"/>
      <c r="G125" s="33">
        <f t="shared" ref="G125:I126" si="13">SUM(G126)</f>
        <v>0</v>
      </c>
      <c r="H125" s="33">
        <f t="shared" si="13"/>
        <v>0</v>
      </c>
      <c r="I125" s="33">
        <f t="shared" si="13"/>
        <v>0</v>
      </c>
    </row>
    <row r="126" spans="1:9" hidden="1" x14ac:dyDescent="0.25">
      <c r="A126" s="27" t="s">
        <v>411</v>
      </c>
      <c r="B126" s="47"/>
      <c r="C126" s="36" t="s">
        <v>30</v>
      </c>
      <c r="D126" s="36" t="s">
        <v>90</v>
      </c>
      <c r="E126" s="57" t="s">
        <v>440</v>
      </c>
      <c r="F126" s="57"/>
      <c r="G126" s="33">
        <f t="shared" si="13"/>
        <v>0</v>
      </c>
      <c r="H126" s="33">
        <f t="shared" si="13"/>
        <v>0</v>
      </c>
      <c r="I126" s="33">
        <f t="shared" si="13"/>
        <v>0</v>
      </c>
    </row>
    <row r="127" spans="1:9" ht="31.5" hidden="1" x14ac:dyDescent="0.25">
      <c r="A127" s="27" t="s">
        <v>223</v>
      </c>
      <c r="B127" s="47"/>
      <c r="C127" s="36" t="s">
        <v>30</v>
      </c>
      <c r="D127" s="36" t="s">
        <v>90</v>
      </c>
      <c r="E127" s="57" t="s">
        <v>440</v>
      </c>
      <c r="F127" s="57">
        <v>600</v>
      </c>
      <c r="G127" s="33"/>
      <c r="H127" s="33"/>
      <c r="I127" s="33"/>
    </row>
    <row r="128" spans="1:9" ht="31.5" x14ac:dyDescent="0.25">
      <c r="A128" s="3" t="s">
        <v>680</v>
      </c>
      <c r="B128" s="47"/>
      <c r="C128" s="36" t="s">
        <v>30</v>
      </c>
      <c r="D128" s="36" t="s">
        <v>90</v>
      </c>
      <c r="E128" s="57" t="s">
        <v>678</v>
      </c>
      <c r="F128" s="57"/>
      <c r="G128" s="33">
        <f t="shared" ref="G128:I129" si="14">SUM(G129)</f>
        <v>9841.2999999999993</v>
      </c>
      <c r="H128" s="33">
        <f t="shared" si="14"/>
        <v>1000</v>
      </c>
      <c r="I128" s="33">
        <f t="shared" si="14"/>
        <v>6350</v>
      </c>
    </row>
    <row r="129" spans="1:12" ht="31.5" x14ac:dyDescent="0.25">
      <c r="A129" s="27" t="s">
        <v>94</v>
      </c>
      <c r="B129" s="47"/>
      <c r="C129" s="36" t="s">
        <v>30</v>
      </c>
      <c r="D129" s="36" t="s">
        <v>90</v>
      </c>
      <c r="E129" s="57" t="s">
        <v>679</v>
      </c>
      <c r="F129" s="57"/>
      <c r="G129" s="33">
        <f t="shared" si="14"/>
        <v>9841.2999999999993</v>
      </c>
      <c r="H129" s="33">
        <f t="shared" si="14"/>
        <v>1000</v>
      </c>
      <c r="I129" s="33">
        <f t="shared" si="14"/>
        <v>6350</v>
      </c>
    </row>
    <row r="130" spans="1:12" ht="31.5" x14ac:dyDescent="0.25">
      <c r="A130" s="3" t="s">
        <v>48</v>
      </c>
      <c r="B130" s="47"/>
      <c r="C130" s="36" t="s">
        <v>30</v>
      </c>
      <c r="D130" s="36" t="s">
        <v>90</v>
      </c>
      <c r="E130" s="57" t="s">
        <v>679</v>
      </c>
      <c r="F130" s="57">
        <v>200</v>
      </c>
      <c r="G130" s="33">
        <v>9841.2999999999993</v>
      </c>
      <c r="H130" s="33">
        <v>1000</v>
      </c>
      <c r="I130" s="33">
        <v>6350</v>
      </c>
    </row>
    <row r="131" spans="1:12" x14ac:dyDescent="0.25">
      <c r="A131" s="27" t="s">
        <v>187</v>
      </c>
      <c r="B131" s="47"/>
      <c r="C131" s="36" t="s">
        <v>30</v>
      </c>
      <c r="D131" s="36" t="s">
        <v>90</v>
      </c>
      <c r="E131" s="57" t="s">
        <v>188</v>
      </c>
      <c r="F131" s="57"/>
      <c r="G131" s="33">
        <f>G132+G134</f>
        <v>3253.9</v>
      </c>
      <c r="H131" s="33">
        <f t="shared" ref="H131:I131" si="15">H132+H134</f>
        <v>0</v>
      </c>
      <c r="I131" s="33">
        <f t="shared" si="15"/>
        <v>0</v>
      </c>
    </row>
    <row r="132" spans="1:12" ht="31.5" x14ac:dyDescent="0.25">
      <c r="A132" s="27" t="s">
        <v>94</v>
      </c>
      <c r="B132" s="47"/>
      <c r="C132" s="36" t="s">
        <v>30</v>
      </c>
      <c r="D132" s="36" t="s">
        <v>90</v>
      </c>
      <c r="E132" s="57" t="s">
        <v>104</v>
      </c>
      <c r="F132" s="57"/>
      <c r="G132" s="33">
        <f t="shared" ref="G132:I132" si="16">G133</f>
        <v>3036.6</v>
      </c>
      <c r="H132" s="33">
        <f t="shared" si="16"/>
        <v>0</v>
      </c>
      <c r="I132" s="33">
        <f t="shared" si="16"/>
        <v>0</v>
      </c>
    </row>
    <row r="133" spans="1:12" x14ac:dyDescent="0.25">
      <c r="A133" s="27" t="s">
        <v>21</v>
      </c>
      <c r="B133" s="47"/>
      <c r="C133" s="36" t="s">
        <v>30</v>
      </c>
      <c r="D133" s="36" t="s">
        <v>90</v>
      </c>
      <c r="E133" s="57" t="s">
        <v>104</v>
      </c>
      <c r="F133" s="57">
        <v>800</v>
      </c>
      <c r="G133" s="33">
        <v>3036.6</v>
      </c>
      <c r="H133" s="33"/>
      <c r="I133" s="33"/>
    </row>
    <row r="134" spans="1:12" x14ac:dyDescent="0.25">
      <c r="A134" s="59" t="s">
        <v>147</v>
      </c>
      <c r="B134" s="47"/>
      <c r="C134" s="36" t="s">
        <v>30</v>
      </c>
      <c r="D134" s="36" t="s">
        <v>90</v>
      </c>
      <c r="E134" s="57" t="s">
        <v>1006</v>
      </c>
      <c r="F134" s="57"/>
      <c r="G134" s="33">
        <f>SUM(G135)</f>
        <v>217.3</v>
      </c>
      <c r="H134" s="33">
        <f t="shared" ref="H134:I135" si="17">SUM(H135)</f>
        <v>0</v>
      </c>
      <c r="I134" s="33">
        <f t="shared" si="17"/>
        <v>0</v>
      </c>
    </row>
    <row r="135" spans="1:12" x14ac:dyDescent="0.25">
      <c r="A135" s="27" t="s">
        <v>259</v>
      </c>
      <c r="B135" s="47"/>
      <c r="C135" s="36" t="s">
        <v>30</v>
      </c>
      <c r="D135" s="36" t="s">
        <v>90</v>
      </c>
      <c r="E135" s="57" t="s">
        <v>1005</v>
      </c>
      <c r="F135" s="57"/>
      <c r="G135" s="33">
        <f>SUM(G136)</f>
        <v>217.3</v>
      </c>
      <c r="H135" s="33">
        <f t="shared" si="17"/>
        <v>0</v>
      </c>
      <c r="I135" s="33">
        <f t="shared" si="17"/>
        <v>0</v>
      </c>
    </row>
    <row r="136" spans="1:12" ht="31.5" x14ac:dyDescent="0.25">
      <c r="A136" s="27" t="s">
        <v>223</v>
      </c>
      <c r="B136" s="47"/>
      <c r="C136" s="36" t="s">
        <v>30</v>
      </c>
      <c r="D136" s="36" t="s">
        <v>90</v>
      </c>
      <c r="E136" s="57" t="s">
        <v>1005</v>
      </c>
      <c r="F136" s="57">
        <v>600</v>
      </c>
      <c r="G136" s="33">
        <v>217.3</v>
      </c>
      <c r="H136" s="33"/>
      <c r="I136" s="33"/>
    </row>
    <row r="137" spans="1:12" x14ac:dyDescent="0.25">
      <c r="A137" s="27" t="s">
        <v>224</v>
      </c>
      <c r="B137" s="47"/>
      <c r="C137" s="36" t="s">
        <v>50</v>
      </c>
      <c r="D137" s="36"/>
      <c r="E137" s="36"/>
      <c r="F137" s="36"/>
      <c r="G137" s="33">
        <f>SUM(G138)+G144+G154</f>
        <v>29463.200000000001</v>
      </c>
      <c r="H137" s="33">
        <f t="shared" ref="H137:I137" si="18">SUM(H138)+H144+H154</f>
        <v>26611.1</v>
      </c>
      <c r="I137" s="33">
        <f t="shared" si="18"/>
        <v>27047.699999999997</v>
      </c>
    </row>
    <row r="138" spans="1:12" x14ac:dyDescent="0.25">
      <c r="A138" s="60" t="s">
        <v>167</v>
      </c>
      <c r="B138" s="57"/>
      <c r="C138" s="36" t="s">
        <v>50</v>
      </c>
      <c r="D138" s="36" t="s">
        <v>12</v>
      </c>
      <c r="E138" s="36"/>
      <c r="F138" s="36"/>
      <c r="G138" s="33">
        <f t="shared" ref="G138:L139" si="19">SUM(G139)</f>
        <v>4958.4000000000005</v>
      </c>
      <c r="H138" s="33">
        <f t="shared" si="19"/>
        <v>5109.5</v>
      </c>
      <c r="I138" s="33">
        <f t="shared" si="19"/>
        <v>4176.1000000000004</v>
      </c>
    </row>
    <row r="139" spans="1:12" x14ac:dyDescent="0.25">
      <c r="A139" s="27" t="s">
        <v>187</v>
      </c>
      <c r="B139" s="47"/>
      <c r="C139" s="36" t="s">
        <v>50</v>
      </c>
      <c r="D139" s="36" t="s">
        <v>12</v>
      </c>
      <c r="E139" s="57" t="s">
        <v>188</v>
      </c>
      <c r="F139" s="36"/>
      <c r="G139" s="33">
        <f>SUM(G140)</f>
        <v>4958.4000000000005</v>
      </c>
      <c r="H139" s="33">
        <f t="shared" si="19"/>
        <v>5109.5</v>
      </c>
      <c r="I139" s="33">
        <f t="shared" si="19"/>
        <v>4176.1000000000004</v>
      </c>
      <c r="J139" s="33">
        <f t="shared" si="19"/>
        <v>0</v>
      </c>
      <c r="K139" s="33">
        <f t="shared" si="19"/>
        <v>0</v>
      </c>
      <c r="L139" s="33">
        <f t="shared" si="19"/>
        <v>0</v>
      </c>
    </row>
    <row r="140" spans="1:12" ht="31.5" x14ac:dyDescent="0.25">
      <c r="A140" s="27" t="s">
        <v>225</v>
      </c>
      <c r="B140" s="47"/>
      <c r="C140" s="36" t="s">
        <v>50</v>
      </c>
      <c r="D140" s="36" t="s">
        <v>12</v>
      </c>
      <c r="E140" s="36" t="s">
        <v>687</v>
      </c>
      <c r="F140" s="36"/>
      <c r="G140" s="33">
        <f>SUM(G141:G143)</f>
        <v>4958.4000000000005</v>
      </c>
      <c r="H140" s="33">
        <f>SUM(H141:H143)</f>
        <v>5109.5</v>
      </c>
      <c r="I140" s="33">
        <f>SUM(I141:I143)</f>
        <v>4176.1000000000004</v>
      </c>
    </row>
    <row r="141" spans="1:12" ht="47.25" x14ac:dyDescent="0.25">
      <c r="A141" s="3" t="s">
        <v>47</v>
      </c>
      <c r="B141" s="47"/>
      <c r="C141" s="36" t="s">
        <v>50</v>
      </c>
      <c r="D141" s="36" t="s">
        <v>12</v>
      </c>
      <c r="E141" s="36" t="s">
        <v>687</v>
      </c>
      <c r="F141" s="36" t="s">
        <v>85</v>
      </c>
      <c r="G141" s="33">
        <v>4608.3</v>
      </c>
      <c r="H141" s="33">
        <v>4608.3</v>
      </c>
      <c r="I141" s="33">
        <v>4176.1000000000004</v>
      </c>
    </row>
    <row r="142" spans="1:12" ht="31.5" x14ac:dyDescent="0.25">
      <c r="A142" s="27" t="s">
        <v>48</v>
      </c>
      <c r="B142" s="47"/>
      <c r="C142" s="36" t="s">
        <v>50</v>
      </c>
      <c r="D142" s="36" t="s">
        <v>12</v>
      </c>
      <c r="E142" s="36" t="s">
        <v>687</v>
      </c>
      <c r="F142" s="36" t="s">
        <v>87</v>
      </c>
      <c r="G142" s="33">
        <f>95.8+174.3</f>
        <v>270.10000000000002</v>
      </c>
      <c r="H142" s="33">
        <f>251+170.2</f>
        <v>421.2</v>
      </c>
      <c r="I142" s="33"/>
    </row>
    <row r="143" spans="1:12" x14ac:dyDescent="0.25">
      <c r="A143" s="27" t="s">
        <v>21</v>
      </c>
      <c r="B143" s="47"/>
      <c r="C143" s="36" t="s">
        <v>50</v>
      </c>
      <c r="D143" s="36" t="s">
        <v>12</v>
      </c>
      <c r="E143" s="36" t="s">
        <v>687</v>
      </c>
      <c r="F143" s="36" t="s">
        <v>92</v>
      </c>
      <c r="G143" s="33">
        <v>80</v>
      </c>
      <c r="H143" s="33">
        <v>80</v>
      </c>
      <c r="I143" s="33"/>
    </row>
    <row r="144" spans="1:12" x14ac:dyDescent="0.25">
      <c r="A144" s="3" t="s">
        <v>939</v>
      </c>
      <c r="B144" s="28"/>
      <c r="C144" s="28" t="s">
        <v>50</v>
      </c>
      <c r="D144" s="28" t="s">
        <v>168</v>
      </c>
      <c r="E144" s="28"/>
      <c r="F144" s="28"/>
      <c r="G144" s="31">
        <f>SUM(G145)</f>
        <v>20357.599999999999</v>
      </c>
      <c r="H144" s="31">
        <f t="shared" ref="H144:I144" si="20">SUM(H145)</f>
        <v>20275.099999999999</v>
      </c>
      <c r="I144" s="31">
        <f t="shared" si="20"/>
        <v>20275.099999999999</v>
      </c>
    </row>
    <row r="145" spans="1:9" ht="31.5" x14ac:dyDescent="0.25">
      <c r="A145" s="3" t="s">
        <v>610</v>
      </c>
      <c r="B145" s="28"/>
      <c r="C145" s="28" t="s">
        <v>50</v>
      </c>
      <c r="D145" s="28" t="s">
        <v>168</v>
      </c>
      <c r="E145" s="28" t="s">
        <v>274</v>
      </c>
      <c r="F145" s="28"/>
      <c r="G145" s="31">
        <f>SUM(G146)</f>
        <v>20357.599999999999</v>
      </c>
      <c r="H145" s="31">
        <f t="shared" ref="H145:I145" si="21">SUM(H146)</f>
        <v>20275.099999999999</v>
      </c>
      <c r="I145" s="31">
        <f t="shared" si="21"/>
        <v>20275.099999999999</v>
      </c>
    </row>
    <row r="146" spans="1:9" ht="31.5" x14ac:dyDescent="0.25">
      <c r="A146" s="3" t="s">
        <v>611</v>
      </c>
      <c r="B146" s="28"/>
      <c r="C146" s="28" t="s">
        <v>50</v>
      </c>
      <c r="D146" s="28" t="s">
        <v>168</v>
      </c>
      <c r="E146" s="28" t="s">
        <v>275</v>
      </c>
      <c r="F146" s="28"/>
      <c r="G146" s="31">
        <f>SUM(G147,G150)</f>
        <v>20357.599999999999</v>
      </c>
      <c r="H146" s="31">
        <f>SUM(H147,H150)</f>
        <v>20275.099999999999</v>
      </c>
      <c r="I146" s="31">
        <f>SUM(I147,I150)</f>
        <v>20275.099999999999</v>
      </c>
    </row>
    <row r="147" spans="1:9" x14ac:dyDescent="0.25">
      <c r="A147" s="3" t="s">
        <v>31</v>
      </c>
      <c r="B147" s="28"/>
      <c r="C147" s="28" t="s">
        <v>50</v>
      </c>
      <c r="D147" s="28" t="s">
        <v>168</v>
      </c>
      <c r="E147" s="28" t="s">
        <v>276</v>
      </c>
      <c r="F147" s="28"/>
      <c r="G147" s="31">
        <f>SUM(G148)</f>
        <v>42.4</v>
      </c>
      <c r="H147" s="31">
        <f t="shared" ref="H147:I147" si="22">SUM(H148)</f>
        <v>42.4</v>
      </c>
      <c r="I147" s="31">
        <f t="shared" si="22"/>
        <v>42.4</v>
      </c>
    </row>
    <row r="148" spans="1:9" ht="31.5" x14ac:dyDescent="0.25">
      <c r="A148" s="3" t="s">
        <v>272</v>
      </c>
      <c r="B148" s="28"/>
      <c r="C148" s="28" t="s">
        <v>50</v>
      </c>
      <c r="D148" s="28" t="s">
        <v>168</v>
      </c>
      <c r="E148" s="28" t="s">
        <v>278</v>
      </c>
      <c r="F148" s="28"/>
      <c r="G148" s="31">
        <f>SUM(G149)</f>
        <v>42.4</v>
      </c>
      <c r="H148" s="31">
        <f>SUM(H149)</f>
        <v>42.4</v>
      </c>
      <c r="I148" s="31">
        <f>SUM(I149)</f>
        <v>42.4</v>
      </c>
    </row>
    <row r="149" spans="1:9" ht="31.5" x14ac:dyDescent="0.25">
      <c r="A149" s="3" t="s">
        <v>48</v>
      </c>
      <c r="B149" s="28"/>
      <c r="C149" s="28" t="s">
        <v>50</v>
      </c>
      <c r="D149" s="28" t="s">
        <v>168</v>
      </c>
      <c r="E149" s="28" t="s">
        <v>278</v>
      </c>
      <c r="F149" s="28" t="s">
        <v>87</v>
      </c>
      <c r="G149" s="31">
        <v>42.4</v>
      </c>
      <c r="H149" s="31">
        <v>42.4</v>
      </c>
      <c r="I149" s="31">
        <v>42.4</v>
      </c>
    </row>
    <row r="150" spans="1:9" ht="31.5" x14ac:dyDescent="0.25">
      <c r="A150" s="3" t="s">
        <v>41</v>
      </c>
      <c r="B150" s="28"/>
      <c r="C150" s="28" t="s">
        <v>50</v>
      </c>
      <c r="D150" s="28" t="s">
        <v>168</v>
      </c>
      <c r="E150" s="28" t="s">
        <v>279</v>
      </c>
      <c r="F150" s="28"/>
      <c r="G150" s="31">
        <f>SUM(G151:G153)</f>
        <v>20315.199999999997</v>
      </c>
      <c r="H150" s="31">
        <f>SUM(H151:H153)</f>
        <v>20232.699999999997</v>
      </c>
      <c r="I150" s="31">
        <f>SUM(I151:I153)</f>
        <v>20232.699999999997</v>
      </c>
    </row>
    <row r="151" spans="1:9" ht="47.25" x14ac:dyDescent="0.25">
      <c r="A151" s="3" t="s">
        <v>47</v>
      </c>
      <c r="B151" s="28"/>
      <c r="C151" s="28" t="s">
        <v>50</v>
      </c>
      <c r="D151" s="28" t="s">
        <v>168</v>
      </c>
      <c r="E151" s="28" t="s">
        <v>279</v>
      </c>
      <c r="F151" s="28" t="s">
        <v>85</v>
      </c>
      <c r="G151" s="31">
        <v>16959.599999999999</v>
      </c>
      <c r="H151" s="31">
        <v>16959.599999999999</v>
      </c>
      <c r="I151" s="31">
        <v>16959.599999999999</v>
      </c>
    </row>
    <row r="152" spans="1:9" ht="31.5" x14ac:dyDescent="0.25">
      <c r="A152" s="3" t="s">
        <v>48</v>
      </c>
      <c r="B152" s="28"/>
      <c r="C152" s="28" t="s">
        <v>50</v>
      </c>
      <c r="D152" s="28" t="s">
        <v>168</v>
      </c>
      <c r="E152" s="28" t="s">
        <v>279</v>
      </c>
      <c r="F152" s="28" t="s">
        <v>87</v>
      </c>
      <c r="G152" s="31">
        <v>3300.6</v>
      </c>
      <c r="H152" s="31">
        <v>3218.1</v>
      </c>
      <c r="I152" s="31">
        <v>3218.1</v>
      </c>
    </row>
    <row r="153" spans="1:9" x14ac:dyDescent="0.25">
      <c r="A153" s="3" t="s">
        <v>21</v>
      </c>
      <c r="B153" s="28"/>
      <c r="C153" s="28" t="s">
        <v>50</v>
      </c>
      <c r="D153" s="28" t="s">
        <v>168</v>
      </c>
      <c r="E153" s="28" t="s">
        <v>279</v>
      </c>
      <c r="F153" s="28" t="s">
        <v>92</v>
      </c>
      <c r="G153" s="31">
        <v>55</v>
      </c>
      <c r="H153" s="31">
        <v>55</v>
      </c>
      <c r="I153" s="31">
        <v>55</v>
      </c>
    </row>
    <row r="154" spans="1:9" ht="31.5" x14ac:dyDescent="0.25">
      <c r="A154" s="3" t="s">
        <v>940</v>
      </c>
      <c r="B154" s="28"/>
      <c r="C154" s="28" t="s">
        <v>50</v>
      </c>
      <c r="D154" s="28" t="s">
        <v>27</v>
      </c>
      <c r="E154" s="28"/>
      <c r="F154" s="28"/>
      <c r="G154" s="31">
        <f>SUM(G155)+G167</f>
        <v>4147.2</v>
      </c>
      <c r="H154" s="31">
        <f t="shared" ref="H154:I154" si="23">SUM(H155)+H167</f>
        <v>1226.5</v>
      </c>
      <c r="I154" s="31">
        <f t="shared" si="23"/>
        <v>2596.5</v>
      </c>
    </row>
    <row r="155" spans="1:9" ht="31.5" x14ac:dyDescent="0.25">
      <c r="A155" s="3" t="s">
        <v>610</v>
      </c>
      <c r="B155" s="28"/>
      <c r="C155" s="28" t="s">
        <v>50</v>
      </c>
      <c r="D155" s="28" t="s">
        <v>27</v>
      </c>
      <c r="E155" s="28" t="s">
        <v>274</v>
      </c>
      <c r="F155" s="28"/>
      <c r="G155" s="31">
        <f>SUM(G156+G160)+G164</f>
        <v>3647.2</v>
      </c>
      <c r="H155" s="31">
        <f t="shared" ref="H155:I155" si="24">SUM(H156+H160)+H164</f>
        <v>726.5</v>
      </c>
      <c r="I155" s="31">
        <f t="shared" si="24"/>
        <v>2096.5</v>
      </c>
    </row>
    <row r="156" spans="1:9" ht="31.5" x14ac:dyDescent="0.25">
      <c r="A156" s="3" t="s">
        <v>611</v>
      </c>
      <c r="B156" s="28"/>
      <c r="C156" s="28" t="s">
        <v>50</v>
      </c>
      <c r="D156" s="28" t="s">
        <v>27</v>
      </c>
      <c r="E156" s="28" t="s">
        <v>275</v>
      </c>
      <c r="F156" s="28"/>
      <c r="G156" s="31">
        <f>SUM(G157)</f>
        <v>1170</v>
      </c>
      <c r="H156" s="31">
        <f t="shared" ref="H156:I157" si="25">SUM(H157)</f>
        <v>239.3</v>
      </c>
      <c r="I156" s="31">
        <f t="shared" si="25"/>
        <v>1170</v>
      </c>
    </row>
    <row r="157" spans="1:9" x14ac:dyDescent="0.25">
      <c r="A157" s="3" t="s">
        <v>31</v>
      </c>
      <c r="B157" s="28"/>
      <c r="C157" s="28" t="s">
        <v>50</v>
      </c>
      <c r="D157" s="28" t="s">
        <v>27</v>
      </c>
      <c r="E157" s="28" t="s">
        <v>276</v>
      </c>
      <c r="F157" s="28"/>
      <c r="G157" s="31">
        <f>SUM(G158)</f>
        <v>1170</v>
      </c>
      <c r="H157" s="31">
        <f t="shared" si="25"/>
        <v>239.3</v>
      </c>
      <c r="I157" s="31">
        <f t="shared" si="25"/>
        <v>1170</v>
      </c>
    </row>
    <row r="158" spans="1:9" ht="31.5" x14ac:dyDescent="0.25">
      <c r="A158" s="3" t="s">
        <v>271</v>
      </c>
      <c r="B158" s="28"/>
      <c r="C158" s="28" t="s">
        <v>50</v>
      </c>
      <c r="D158" s="28" t="s">
        <v>27</v>
      </c>
      <c r="E158" s="28" t="s">
        <v>277</v>
      </c>
      <c r="F158" s="28"/>
      <c r="G158" s="31">
        <f>SUM(G159)</f>
        <v>1170</v>
      </c>
      <c r="H158" s="31">
        <f t="shared" ref="H158:I158" si="26">SUM(H159)</f>
        <v>239.3</v>
      </c>
      <c r="I158" s="31">
        <f t="shared" si="26"/>
        <v>1170</v>
      </c>
    </row>
    <row r="159" spans="1:9" ht="31.5" x14ac:dyDescent="0.25">
      <c r="A159" s="3" t="s">
        <v>48</v>
      </c>
      <c r="B159" s="28"/>
      <c r="C159" s="28" t="s">
        <v>50</v>
      </c>
      <c r="D159" s="28" t="s">
        <v>27</v>
      </c>
      <c r="E159" s="28" t="s">
        <v>277</v>
      </c>
      <c r="F159" s="28" t="s">
        <v>87</v>
      </c>
      <c r="G159" s="31">
        <v>1170</v>
      </c>
      <c r="H159" s="31">
        <v>239.3</v>
      </c>
      <c r="I159" s="31">
        <v>1170</v>
      </c>
    </row>
    <row r="160" spans="1:9" ht="47.25" x14ac:dyDescent="0.25">
      <c r="A160" s="3" t="s">
        <v>273</v>
      </c>
      <c r="B160" s="28"/>
      <c r="C160" s="28" t="s">
        <v>50</v>
      </c>
      <c r="D160" s="28" t="s">
        <v>27</v>
      </c>
      <c r="E160" s="28" t="s">
        <v>280</v>
      </c>
      <c r="F160" s="28"/>
      <c r="G160" s="31">
        <f t="shared" ref="G160:I162" si="27">SUM(G161)</f>
        <v>2065</v>
      </c>
      <c r="H160" s="31">
        <f t="shared" si="27"/>
        <v>75</v>
      </c>
      <c r="I160" s="31">
        <f t="shared" si="27"/>
        <v>514.29999999999995</v>
      </c>
    </row>
    <row r="161" spans="1:9" x14ac:dyDescent="0.25">
      <c r="A161" s="3" t="s">
        <v>31</v>
      </c>
      <c r="B161" s="28"/>
      <c r="C161" s="28" t="s">
        <v>50</v>
      </c>
      <c r="D161" s="28" t="s">
        <v>27</v>
      </c>
      <c r="E161" s="28" t="s">
        <v>281</v>
      </c>
      <c r="F161" s="28"/>
      <c r="G161" s="31">
        <f t="shared" si="27"/>
        <v>2065</v>
      </c>
      <c r="H161" s="31">
        <f t="shared" si="27"/>
        <v>75</v>
      </c>
      <c r="I161" s="31">
        <f t="shared" si="27"/>
        <v>514.29999999999995</v>
      </c>
    </row>
    <row r="162" spans="1:9" ht="31.5" x14ac:dyDescent="0.25">
      <c r="A162" s="3" t="s">
        <v>272</v>
      </c>
      <c r="B162" s="28"/>
      <c r="C162" s="28" t="s">
        <v>50</v>
      </c>
      <c r="D162" s="28" t="s">
        <v>27</v>
      </c>
      <c r="E162" s="28" t="s">
        <v>282</v>
      </c>
      <c r="F162" s="28"/>
      <c r="G162" s="31">
        <f t="shared" si="27"/>
        <v>2065</v>
      </c>
      <c r="H162" s="31">
        <f t="shared" si="27"/>
        <v>75</v>
      </c>
      <c r="I162" s="31">
        <f t="shared" si="27"/>
        <v>514.29999999999995</v>
      </c>
    </row>
    <row r="163" spans="1:9" ht="31.5" x14ac:dyDescent="0.25">
      <c r="A163" s="3" t="s">
        <v>48</v>
      </c>
      <c r="B163" s="28"/>
      <c r="C163" s="28" t="s">
        <v>50</v>
      </c>
      <c r="D163" s="28" t="s">
        <v>27</v>
      </c>
      <c r="E163" s="28" t="s">
        <v>282</v>
      </c>
      <c r="F163" s="28" t="s">
        <v>87</v>
      </c>
      <c r="G163" s="31">
        <v>2065</v>
      </c>
      <c r="H163" s="31">
        <v>75</v>
      </c>
      <c r="I163" s="31">
        <v>514.29999999999995</v>
      </c>
    </row>
    <row r="164" spans="1:9" ht="31.5" x14ac:dyDescent="0.25">
      <c r="A164" s="3" t="s">
        <v>612</v>
      </c>
      <c r="B164" s="28"/>
      <c r="C164" s="28" t="s">
        <v>50</v>
      </c>
      <c r="D164" s="28" t="s">
        <v>27</v>
      </c>
      <c r="E164" s="28" t="s">
        <v>283</v>
      </c>
      <c r="F164" s="28"/>
      <c r="G164" s="31">
        <f t="shared" ref="G164:I165" si="28">SUM(G165)</f>
        <v>412.2</v>
      </c>
      <c r="H164" s="31">
        <f t="shared" si="28"/>
        <v>412.2</v>
      </c>
      <c r="I164" s="31">
        <f t="shared" si="28"/>
        <v>412.2</v>
      </c>
    </row>
    <row r="165" spans="1:9" x14ac:dyDescent="0.25">
      <c r="A165" s="3" t="s">
        <v>31</v>
      </c>
      <c r="B165" s="28"/>
      <c r="C165" s="28" t="s">
        <v>50</v>
      </c>
      <c r="D165" s="28" t="s">
        <v>27</v>
      </c>
      <c r="E165" s="28" t="s">
        <v>284</v>
      </c>
      <c r="F165" s="28"/>
      <c r="G165" s="31">
        <f>SUM(G166)</f>
        <v>412.2</v>
      </c>
      <c r="H165" s="31">
        <f t="shared" si="28"/>
        <v>412.2</v>
      </c>
      <c r="I165" s="31">
        <f t="shared" si="28"/>
        <v>412.2</v>
      </c>
    </row>
    <row r="166" spans="1:9" ht="31.5" x14ac:dyDescent="0.25">
      <c r="A166" s="3" t="s">
        <v>48</v>
      </c>
      <c r="B166" s="28"/>
      <c r="C166" s="28" t="s">
        <v>50</v>
      </c>
      <c r="D166" s="28" t="s">
        <v>27</v>
      </c>
      <c r="E166" s="28" t="s">
        <v>284</v>
      </c>
      <c r="F166" s="28" t="s">
        <v>87</v>
      </c>
      <c r="G166" s="31">
        <v>412.2</v>
      </c>
      <c r="H166" s="31">
        <v>412.2</v>
      </c>
      <c r="I166" s="31">
        <v>412.2</v>
      </c>
    </row>
    <row r="167" spans="1:9" x14ac:dyDescent="0.25">
      <c r="A167" s="3" t="s">
        <v>187</v>
      </c>
      <c r="B167" s="28"/>
      <c r="C167" s="28" t="s">
        <v>50</v>
      </c>
      <c r="D167" s="28" t="s">
        <v>27</v>
      </c>
      <c r="E167" s="28" t="s">
        <v>188</v>
      </c>
      <c r="F167" s="28"/>
      <c r="G167" s="31">
        <f>SUM(G168)</f>
        <v>500</v>
      </c>
      <c r="H167" s="31">
        <f t="shared" ref="H167:I167" si="29">SUM(H168)</f>
        <v>500</v>
      </c>
      <c r="I167" s="31">
        <f t="shared" si="29"/>
        <v>500</v>
      </c>
    </row>
    <row r="168" spans="1:9" ht="31.5" x14ac:dyDescent="0.25">
      <c r="A168" s="3" t="s">
        <v>304</v>
      </c>
      <c r="B168" s="28"/>
      <c r="C168" s="28" t="s">
        <v>50</v>
      </c>
      <c r="D168" s="28" t="s">
        <v>27</v>
      </c>
      <c r="E168" s="28" t="s">
        <v>305</v>
      </c>
      <c r="F168" s="28"/>
      <c r="G168" s="31">
        <f>SUM(G169)</f>
        <v>500</v>
      </c>
      <c r="H168" s="31">
        <f>SUM(H169)</f>
        <v>500</v>
      </c>
      <c r="I168" s="31">
        <f>SUM(I169)</f>
        <v>500</v>
      </c>
    </row>
    <row r="169" spans="1:9" ht="29.25" customHeight="1" x14ac:dyDescent="0.25">
      <c r="A169" s="3" t="s">
        <v>48</v>
      </c>
      <c r="B169" s="28"/>
      <c r="C169" s="28" t="s">
        <v>50</v>
      </c>
      <c r="D169" s="28" t="s">
        <v>27</v>
      </c>
      <c r="E169" s="28" t="s">
        <v>305</v>
      </c>
      <c r="F169" s="28" t="s">
        <v>87</v>
      </c>
      <c r="G169" s="31">
        <v>500</v>
      </c>
      <c r="H169" s="31">
        <v>500</v>
      </c>
      <c r="I169" s="31">
        <v>500</v>
      </c>
    </row>
    <row r="170" spans="1:9" ht="31.5" hidden="1" x14ac:dyDescent="0.25">
      <c r="A170" s="27" t="s">
        <v>94</v>
      </c>
      <c r="B170" s="47"/>
      <c r="C170" s="28" t="s">
        <v>50</v>
      </c>
      <c r="D170" s="28" t="s">
        <v>168</v>
      </c>
      <c r="E170" s="57" t="s">
        <v>452</v>
      </c>
      <c r="F170" s="57"/>
      <c r="G170" s="33">
        <f>G171</f>
        <v>0</v>
      </c>
      <c r="H170" s="33">
        <f>H171</f>
        <v>0</v>
      </c>
      <c r="I170" s="33">
        <f>I171</f>
        <v>0</v>
      </c>
    </row>
    <row r="171" spans="1:9" hidden="1" x14ac:dyDescent="0.25">
      <c r="A171" s="27" t="s">
        <v>21</v>
      </c>
      <c r="B171" s="47"/>
      <c r="C171" s="28" t="s">
        <v>50</v>
      </c>
      <c r="D171" s="28" t="s">
        <v>168</v>
      </c>
      <c r="E171" s="57" t="s">
        <v>452</v>
      </c>
      <c r="F171" s="57">
        <v>800</v>
      </c>
      <c r="G171" s="33"/>
      <c r="H171" s="33"/>
      <c r="I171" s="33"/>
    </row>
    <row r="172" spans="1:9" x14ac:dyDescent="0.25">
      <c r="A172" s="27" t="s">
        <v>11</v>
      </c>
      <c r="B172" s="47"/>
      <c r="C172" s="36" t="s">
        <v>12</v>
      </c>
      <c r="D172" s="57"/>
      <c r="E172" s="57"/>
      <c r="F172" s="57"/>
      <c r="G172" s="33">
        <f>SUM(G212)+G173+G191</f>
        <v>437229.39999999991</v>
      </c>
      <c r="H172" s="33">
        <f>SUM(H212)+H173+H191</f>
        <v>326309.90000000002</v>
      </c>
      <c r="I172" s="33">
        <f>SUM(I212)+I173+I191</f>
        <v>336019.9</v>
      </c>
    </row>
    <row r="173" spans="1:9" x14ac:dyDescent="0.25">
      <c r="A173" s="3" t="s">
        <v>13</v>
      </c>
      <c r="B173" s="28"/>
      <c r="C173" s="28" t="s">
        <v>12</v>
      </c>
      <c r="D173" s="28" t="s">
        <v>14</v>
      </c>
      <c r="E173" s="28"/>
      <c r="F173" s="28"/>
      <c r="G173" s="31">
        <f>SUM(G174)+G186+G182</f>
        <v>103413.49999999999</v>
      </c>
      <c r="H173" s="31">
        <f t="shared" ref="H173:I173" si="30">SUM(H174)+H186+H182</f>
        <v>118518.6</v>
      </c>
      <c r="I173" s="31">
        <f t="shared" si="30"/>
        <v>127268.8</v>
      </c>
    </row>
    <row r="174" spans="1:9" ht="31.5" x14ac:dyDescent="0.25">
      <c r="A174" s="61" t="s">
        <v>652</v>
      </c>
      <c r="B174" s="28"/>
      <c r="C174" s="28" t="s">
        <v>12</v>
      </c>
      <c r="D174" s="28" t="s">
        <v>14</v>
      </c>
      <c r="E174" s="28" t="s">
        <v>285</v>
      </c>
      <c r="F174" s="28"/>
      <c r="G174" s="31">
        <f>SUM(G177)+G175</f>
        <v>102233.29999999999</v>
      </c>
      <c r="H174" s="31">
        <f>SUM(H177)+H175</f>
        <v>118095.6</v>
      </c>
      <c r="I174" s="31">
        <f>SUM(I177)+I175</f>
        <v>126845.8</v>
      </c>
    </row>
    <row r="175" spans="1:9" x14ac:dyDescent="0.25">
      <c r="A175" s="61" t="s">
        <v>31</v>
      </c>
      <c r="B175" s="28"/>
      <c r="C175" s="28" t="s">
        <v>12</v>
      </c>
      <c r="D175" s="28" t="s">
        <v>14</v>
      </c>
      <c r="E175" s="29" t="s">
        <v>675</v>
      </c>
      <c r="F175" s="28"/>
      <c r="G175" s="31">
        <f>SUM(G176)</f>
        <v>1735</v>
      </c>
      <c r="H175" s="31">
        <f>SUM(H176)</f>
        <v>0</v>
      </c>
      <c r="I175" s="31">
        <f>SUM(I176)</f>
        <v>0</v>
      </c>
    </row>
    <row r="176" spans="1:9" ht="31.5" x14ac:dyDescent="0.25">
      <c r="A176" s="61" t="s">
        <v>48</v>
      </c>
      <c r="B176" s="28"/>
      <c r="C176" s="28" t="s">
        <v>12</v>
      </c>
      <c r="D176" s="28" t="s">
        <v>14</v>
      </c>
      <c r="E176" s="29" t="s">
        <v>675</v>
      </c>
      <c r="F176" s="28" t="s">
        <v>87</v>
      </c>
      <c r="G176" s="31">
        <v>1735</v>
      </c>
      <c r="H176" s="31"/>
      <c r="I176" s="31"/>
    </row>
    <row r="177" spans="1:9" ht="47.25" x14ac:dyDescent="0.25">
      <c r="A177" s="3" t="s">
        <v>17</v>
      </c>
      <c r="B177" s="28"/>
      <c r="C177" s="28" t="s">
        <v>12</v>
      </c>
      <c r="D177" s="28" t="s">
        <v>14</v>
      </c>
      <c r="E177" s="28" t="s">
        <v>653</v>
      </c>
      <c r="F177" s="28"/>
      <c r="G177" s="31">
        <f>SUM(G178+G180)</f>
        <v>100498.29999999999</v>
      </c>
      <c r="H177" s="31">
        <f>SUM(H178+H180)</f>
        <v>118095.6</v>
      </c>
      <c r="I177" s="31">
        <f>SUM(I178+I180)</f>
        <v>126845.8</v>
      </c>
    </row>
    <row r="178" spans="1:9" x14ac:dyDescent="0.25">
      <c r="A178" s="3" t="s">
        <v>19</v>
      </c>
      <c r="B178" s="28"/>
      <c r="C178" s="28" t="s">
        <v>12</v>
      </c>
      <c r="D178" s="28" t="s">
        <v>14</v>
      </c>
      <c r="E178" s="28" t="s">
        <v>654</v>
      </c>
      <c r="F178" s="28"/>
      <c r="G178" s="31">
        <f>SUM(G179)</f>
        <v>49002.1</v>
      </c>
      <c r="H178" s="31">
        <f>SUM(H179)</f>
        <v>50163.3</v>
      </c>
      <c r="I178" s="31">
        <f>SUM(I179)</f>
        <v>51870.5</v>
      </c>
    </row>
    <row r="179" spans="1:9" x14ac:dyDescent="0.25">
      <c r="A179" s="3" t="s">
        <v>21</v>
      </c>
      <c r="B179" s="28"/>
      <c r="C179" s="28" t="s">
        <v>12</v>
      </c>
      <c r="D179" s="28" t="s">
        <v>14</v>
      </c>
      <c r="E179" s="28" t="s">
        <v>654</v>
      </c>
      <c r="F179" s="28" t="s">
        <v>92</v>
      </c>
      <c r="G179" s="31">
        <v>49002.1</v>
      </c>
      <c r="H179" s="31">
        <v>50163.3</v>
      </c>
      <c r="I179" s="31">
        <v>51870.5</v>
      </c>
    </row>
    <row r="180" spans="1:9" ht="18.75" customHeight="1" x14ac:dyDescent="0.25">
      <c r="A180" s="3" t="s">
        <v>262</v>
      </c>
      <c r="B180" s="28"/>
      <c r="C180" s="28" t="s">
        <v>12</v>
      </c>
      <c r="D180" s="28" t="s">
        <v>14</v>
      </c>
      <c r="E180" s="28" t="s">
        <v>655</v>
      </c>
      <c r="F180" s="28"/>
      <c r="G180" s="31">
        <f>SUM(G181)</f>
        <v>51496.2</v>
      </c>
      <c r="H180" s="31">
        <f>SUM(H181)</f>
        <v>67932.3</v>
      </c>
      <c r="I180" s="31">
        <f>SUM(I181)</f>
        <v>74975.3</v>
      </c>
    </row>
    <row r="181" spans="1:9" ht="21" customHeight="1" x14ac:dyDescent="0.25">
      <c r="A181" s="3" t="s">
        <v>21</v>
      </c>
      <c r="B181" s="28"/>
      <c r="C181" s="28" t="s">
        <v>12</v>
      </c>
      <c r="D181" s="28" t="s">
        <v>14</v>
      </c>
      <c r="E181" s="28" t="s">
        <v>655</v>
      </c>
      <c r="F181" s="28" t="s">
        <v>92</v>
      </c>
      <c r="G181" s="31">
        <v>51496.2</v>
      </c>
      <c r="H181" s="31">
        <v>67932.3</v>
      </c>
      <c r="I181" s="31">
        <v>74975.3</v>
      </c>
    </row>
    <row r="182" spans="1:9" ht="21" customHeight="1" x14ac:dyDescent="0.25">
      <c r="A182" s="3" t="s">
        <v>605</v>
      </c>
      <c r="B182" s="28"/>
      <c r="C182" s="28" t="s">
        <v>12</v>
      </c>
      <c r="D182" s="28" t="s">
        <v>14</v>
      </c>
      <c r="E182" s="28" t="s">
        <v>215</v>
      </c>
      <c r="F182" s="28"/>
      <c r="G182" s="31">
        <f>SUM(G183)</f>
        <v>757.2</v>
      </c>
      <c r="H182" s="31">
        <f t="shared" ref="H182:I184" si="31">SUM(H183)</f>
        <v>0</v>
      </c>
      <c r="I182" s="31">
        <f t="shared" si="31"/>
        <v>0</v>
      </c>
    </row>
    <row r="183" spans="1:9" ht="21" customHeight="1" x14ac:dyDescent="0.25">
      <c r="A183" s="3" t="s">
        <v>606</v>
      </c>
      <c r="B183" s="28"/>
      <c r="C183" s="28" t="s">
        <v>12</v>
      </c>
      <c r="D183" s="28" t="s">
        <v>14</v>
      </c>
      <c r="E183" s="28" t="s">
        <v>216</v>
      </c>
      <c r="F183" s="28"/>
      <c r="G183" s="31">
        <f>SUM(G184)</f>
        <v>757.2</v>
      </c>
      <c r="H183" s="31">
        <f t="shared" si="31"/>
        <v>0</v>
      </c>
      <c r="I183" s="31">
        <f t="shared" si="31"/>
        <v>0</v>
      </c>
    </row>
    <row r="184" spans="1:9" ht="21" customHeight="1" x14ac:dyDescent="0.25">
      <c r="A184" s="3" t="s">
        <v>478</v>
      </c>
      <c r="B184" s="28"/>
      <c r="C184" s="28" t="s">
        <v>12</v>
      </c>
      <c r="D184" s="28" t="s">
        <v>14</v>
      </c>
      <c r="E184" s="28" t="s">
        <v>217</v>
      </c>
      <c r="F184" s="28"/>
      <c r="G184" s="31">
        <f>SUM(G185)</f>
        <v>757.2</v>
      </c>
      <c r="H184" s="31">
        <f t="shared" si="31"/>
        <v>0</v>
      </c>
      <c r="I184" s="31">
        <f t="shared" si="31"/>
        <v>0</v>
      </c>
    </row>
    <row r="185" spans="1:9" ht="21" customHeight="1" x14ac:dyDescent="0.25">
      <c r="A185" s="3" t="s">
        <v>48</v>
      </c>
      <c r="B185" s="28"/>
      <c r="C185" s="28" t="s">
        <v>12</v>
      </c>
      <c r="D185" s="28" t="s">
        <v>14</v>
      </c>
      <c r="E185" s="28" t="s">
        <v>217</v>
      </c>
      <c r="F185" s="28">
        <v>200</v>
      </c>
      <c r="G185" s="31">
        <f>423.9+333.3</f>
        <v>757.2</v>
      </c>
      <c r="H185" s="31"/>
      <c r="I185" s="31"/>
    </row>
    <row r="186" spans="1:9" ht="31.5" x14ac:dyDescent="0.25">
      <c r="A186" s="27" t="s">
        <v>640</v>
      </c>
      <c r="B186" s="57"/>
      <c r="C186" s="28" t="s">
        <v>12</v>
      </c>
      <c r="D186" s="28" t="s">
        <v>14</v>
      </c>
      <c r="E186" s="57" t="s">
        <v>15</v>
      </c>
      <c r="F186" s="57"/>
      <c r="G186" s="33">
        <f t="shared" ref="G186:I188" si="32">SUM(G187)</f>
        <v>423</v>
      </c>
      <c r="H186" s="33">
        <f t="shared" si="32"/>
        <v>423</v>
      </c>
      <c r="I186" s="33">
        <f t="shared" si="32"/>
        <v>423</v>
      </c>
    </row>
    <row r="187" spans="1:9" x14ac:dyDescent="0.25">
      <c r="A187" s="27" t="s">
        <v>80</v>
      </c>
      <c r="B187" s="47"/>
      <c r="C187" s="28" t="s">
        <v>12</v>
      </c>
      <c r="D187" s="28" t="s">
        <v>14</v>
      </c>
      <c r="E187" s="57" t="s">
        <v>64</v>
      </c>
      <c r="F187" s="57"/>
      <c r="G187" s="33">
        <f t="shared" si="32"/>
        <v>423</v>
      </c>
      <c r="H187" s="33">
        <f t="shared" si="32"/>
        <v>423</v>
      </c>
      <c r="I187" s="33">
        <f t="shared" si="32"/>
        <v>423</v>
      </c>
    </row>
    <row r="188" spans="1:9" x14ac:dyDescent="0.25">
      <c r="A188" s="27" t="s">
        <v>31</v>
      </c>
      <c r="B188" s="47"/>
      <c r="C188" s="28" t="s">
        <v>12</v>
      </c>
      <c r="D188" s="28" t="s">
        <v>14</v>
      </c>
      <c r="E188" s="57" t="s">
        <v>416</v>
      </c>
      <c r="F188" s="57"/>
      <c r="G188" s="33">
        <f>SUM(G189)</f>
        <v>423</v>
      </c>
      <c r="H188" s="33">
        <f t="shared" si="32"/>
        <v>423</v>
      </c>
      <c r="I188" s="33">
        <f t="shared" si="32"/>
        <v>423</v>
      </c>
    </row>
    <row r="189" spans="1:9" ht="47.25" x14ac:dyDescent="0.25">
      <c r="A189" s="27" t="s">
        <v>976</v>
      </c>
      <c r="B189" s="47"/>
      <c r="C189" s="28" t="s">
        <v>12</v>
      </c>
      <c r="D189" s="28" t="s">
        <v>14</v>
      </c>
      <c r="E189" s="57" t="s">
        <v>927</v>
      </c>
      <c r="F189" s="57"/>
      <c r="G189" s="33">
        <f>SUM(G190)</f>
        <v>423</v>
      </c>
      <c r="H189" s="33">
        <f>SUM(H190)</f>
        <v>423</v>
      </c>
      <c r="I189" s="33">
        <f>SUM(I190)</f>
        <v>423</v>
      </c>
    </row>
    <row r="190" spans="1:9" ht="31.5" x14ac:dyDescent="0.25">
      <c r="A190" s="27" t="s">
        <v>48</v>
      </c>
      <c r="B190" s="47"/>
      <c r="C190" s="28" t="s">
        <v>12</v>
      </c>
      <c r="D190" s="28" t="s">
        <v>14</v>
      </c>
      <c r="E190" s="57" t="s">
        <v>927</v>
      </c>
      <c r="F190" s="57">
        <v>200</v>
      </c>
      <c r="G190" s="33">
        <v>423</v>
      </c>
      <c r="H190" s="33">
        <v>423</v>
      </c>
      <c r="I190" s="33">
        <v>423</v>
      </c>
    </row>
    <row r="191" spans="1:9" ht="17.25" customHeight="1" x14ac:dyDescent="0.25">
      <c r="A191" s="3" t="s">
        <v>263</v>
      </c>
      <c r="B191" s="28"/>
      <c r="C191" s="28" t="s">
        <v>12</v>
      </c>
      <c r="D191" s="28" t="s">
        <v>168</v>
      </c>
      <c r="E191" s="28"/>
      <c r="F191" s="28"/>
      <c r="G191" s="31">
        <f>SUM(G195+G203)+G192+G200</f>
        <v>309262.29999999993</v>
      </c>
      <c r="H191" s="31">
        <f>SUM(H195+H203)+H192+H200</f>
        <v>194505.1</v>
      </c>
      <c r="I191" s="31">
        <f>SUM(I195+I203)+I192+I200</f>
        <v>193714.9</v>
      </c>
    </row>
    <row r="192" spans="1:9" ht="30.75" customHeight="1" x14ac:dyDescent="0.25">
      <c r="A192" s="62" t="s">
        <v>634</v>
      </c>
      <c r="B192" s="28"/>
      <c r="C192" s="28" t="s">
        <v>12</v>
      </c>
      <c r="D192" s="28" t="s">
        <v>168</v>
      </c>
      <c r="E192" s="28" t="s">
        <v>300</v>
      </c>
      <c r="F192" s="28"/>
      <c r="G192" s="31">
        <f>SUM(G193)</f>
        <v>400</v>
      </c>
      <c r="H192" s="31"/>
      <c r="I192" s="31"/>
    </row>
    <row r="193" spans="1:9" ht="17.25" customHeight="1" x14ac:dyDescent="0.25">
      <c r="A193" s="3" t="s">
        <v>31</v>
      </c>
      <c r="B193" s="28"/>
      <c r="C193" s="28" t="s">
        <v>12</v>
      </c>
      <c r="D193" s="28" t="s">
        <v>168</v>
      </c>
      <c r="E193" s="28" t="s">
        <v>301</v>
      </c>
      <c r="F193" s="28"/>
      <c r="G193" s="31">
        <f>SUM(G194)</f>
        <v>400</v>
      </c>
      <c r="H193" s="31"/>
      <c r="I193" s="31"/>
    </row>
    <row r="194" spans="1:9" ht="30" customHeight="1" x14ac:dyDescent="0.25">
      <c r="A194" s="3" t="s">
        <v>48</v>
      </c>
      <c r="B194" s="28"/>
      <c r="C194" s="28" t="s">
        <v>12</v>
      </c>
      <c r="D194" s="28" t="s">
        <v>168</v>
      </c>
      <c r="E194" s="28" t="s">
        <v>301</v>
      </c>
      <c r="F194" s="28" t="s">
        <v>87</v>
      </c>
      <c r="G194" s="31">
        <v>400</v>
      </c>
      <c r="H194" s="31"/>
      <c r="I194" s="31"/>
    </row>
    <row r="195" spans="1:9" ht="31.5" x14ac:dyDescent="0.25">
      <c r="A195" s="61" t="s">
        <v>613</v>
      </c>
      <c r="B195" s="28"/>
      <c r="C195" s="28" t="s">
        <v>12</v>
      </c>
      <c r="D195" s="28" t="s">
        <v>168</v>
      </c>
      <c r="E195" s="28" t="s">
        <v>286</v>
      </c>
      <c r="F195" s="28"/>
      <c r="G195" s="31">
        <f>SUM(G196)+G198</f>
        <v>36517.599999999999</v>
      </c>
      <c r="H195" s="31">
        <f t="shared" ref="H195:I195" si="33">SUM(H196)+H198</f>
        <v>21100</v>
      </c>
      <c r="I195" s="31">
        <f t="shared" si="33"/>
        <v>21100</v>
      </c>
    </row>
    <row r="196" spans="1:9" ht="20.25" customHeight="1" x14ac:dyDescent="0.25">
      <c r="A196" s="61" t="s">
        <v>31</v>
      </c>
      <c r="B196" s="28"/>
      <c r="C196" s="28" t="s">
        <v>12</v>
      </c>
      <c r="D196" s="28" t="s">
        <v>168</v>
      </c>
      <c r="E196" s="28" t="s">
        <v>287</v>
      </c>
      <c r="F196" s="28"/>
      <c r="G196" s="31">
        <f>SUM(G197)</f>
        <v>8331</v>
      </c>
      <c r="H196" s="31">
        <f>SUM(H197)</f>
        <v>6100</v>
      </c>
      <c r="I196" s="31">
        <f>SUM(I197)</f>
        <v>6100</v>
      </c>
    </row>
    <row r="197" spans="1:9" ht="30" customHeight="1" x14ac:dyDescent="0.25">
      <c r="A197" s="61" t="s">
        <v>48</v>
      </c>
      <c r="B197" s="28"/>
      <c r="C197" s="28" t="s">
        <v>12</v>
      </c>
      <c r="D197" s="28" t="s">
        <v>168</v>
      </c>
      <c r="E197" s="28" t="s">
        <v>287</v>
      </c>
      <c r="F197" s="28" t="s">
        <v>87</v>
      </c>
      <c r="G197" s="31">
        <v>8331</v>
      </c>
      <c r="H197" s="31">
        <v>6100</v>
      </c>
      <c r="I197" s="31">
        <v>6100</v>
      </c>
    </row>
    <row r="198" spans="1:9" ht="30" customHeight="1" x14ac:dyDescent="0.25">
      <c r="A198" s="61" t="s">
        <v>918</v>
      </c>
      <c r="B198" s="28"/>
      <c r="C198" s="28" t="s">
        <v>12</v>
      </c>
      <c r="D198" s="28" t="s">
        <v>168</v>
      </c>
      <c r="E198" s="29" t="s">
        <v>872</v>
      </c>
      <c r="F198" s="28"/>
      <c r="G198" s="31">
        <f>SUM(G199)</f>
        <v>28186.6</v>
      </c>
      <c r="H198" s="31">
        <f>SUM(H199)</f>
        <v>15000</v>
      </c>
      <c r="I198" s="31">
        <f>SUM(I199)</f>
        <v>15000</v>
      </c>
    </row>
    <row r="199" spans="1:9" ht="30" customHeight="1" x14ac:dyDescent="0.25">
      <c r="A199" s="61" t="s">
        <v>48</v>
      </c>
      <c r="B199" s="28"/>
      <c r="C199" s="28" t="s">
        <v>12</v>
      </c>
      <c r="D199" s="28" t="s">
        <v>168</v>
      </c>
      <c r="E199" s="29" t="s">
        <v>872</v>
      </c>
      <c r="F199" s="28" t="s">
        <v>87</v>
      </c>
      <c r="G199" s="31">
        <v>28186.6</v>
      </c>
      <c r="H199" s="31">
        <v>15000</v>
      </c>
      <c r="I199" s="31">
        <v>15000</v>
      </c>
    </row>
    <row r="200" spans="1:9" ht="30" hidden="1" customHeight="1" x14ac:dyDescent="0.25">
      <c r="A200" s="61" t="s">
        <v>595</v>
      </c>
      <c r="B200" s="28"/>
      <c r="C200" s="28" t="s">
        <v>12</v>
      </c>
      <c r="D200" s="28" t="s">
        <v>168</v>
      </c>
      <c r="E200" s="29" t="s">
        <v>471</v>
      </c>
      <c r="F200" s="28"/>
      <c r="G200" s="31">
        <f>SUM(G201)</f>
        <v>0</v>
      </c>
      <c r="H200" s="31"/>
      <c r="I200" s="31"/>
    </row>
    <row r="201" spans="1:9" ht="30" hidden="1" customHeight="1" x14ac:dyDescent="0.25">
      <c r="A201" s="61" t="s">
        <v>31</v>
      </c>
      <c r="B201" s="28"/>
      <c r="C201" s="28" t="s">
        <v>12</v>
      </c>
      <c r="D201" s="28" t="s">
        <v>168</v>
      </c>
      <c r="E201" s="29" t="s">
        <v>704</v>
      </c>
      <c r="F201" s="28"/>
      <c r="G201" s="31">
        <f>SUM(G202)</f>
        <v>0</v>
      </c>
      <c r="H201" s="31"/>
      <c r="I201" s="31"/>
    </row>
    <row r="202" spans="1:9" ht="30" hidden="1" customHeight="1" x14ac:dyDescent="0.25">
      <c r="A202" s="61" t="s">
        <v>48</v>
      </c>
      <c r="B202" s="28"/>
      <c r="C202" s="28" t="s">
        <v>12</v>
      </c>
      <c r="D202" s="28" t="s">
        <v>168</v>
      </c>
      <c r="E202" s="29" t="s">
        <v>704</v>
      </c>
      <c r="F202" s="28" t="s">
        <v>87</v>
      </c>
      <c r="G202" s="31"/>
      <c r="H202" s="31"/>
      <c r="I202" s="31"/>
    </row>
    <row r="203" spans="1:9" ht="31.5" x14ac:dyDescent="0.25">
      <c r="A203" s="61" t="s">
        <v>830</v>
      </c>
      <c r="B203" s="28"/>
      <c r="C203" s="28" t="s">
        <v>12</v>
      </c>
      <c r="D203" s="28" t="s">
        <v>168</v>
      </c>
      <c r="E203" s="28" t="s">
        <v>656</v>
      </c>
      <c r="F203" s="28"/>
      <c r="G203" s="31">
        <f>SUM(G204)+G208</f>
        <v>272344.69999999995</v>
      </c>
      <c r="H203" s="31">
        <f>SUM(H204)+H208</f>
        <v>173405.1</v>
      </c>
      <c r="I203" s="31">
        <f>SUM(I204)+I208</f>
        <v>172614.9</v>
      </c>
    </row>
    <row r="204" spans="1:9" x14ac:dyDescent="0.25">
      <c r="A204" s="61" t="s">
        <v>31</v>
      </c>
      <c r="B204" s="28"/>
      <c r="C204" s="28" t="s">
        <v>12</v>
      </c>
      <c r="D204" s="28" t="s">
        <v>168</v>
      </c>
      <c r="E204" s="28" t="s">
        <v>657</v>
      </c>
      <c r="F204" s="28"/>
      <c r="G204" s="31">
        <f>SUM(G205)+G206</f>
        <v>179187.8</v>
      </c>
      <c r="H204" s="31">
        <f t="shared" ref="H204:I204" si="34">SUM(H205)+H206</f>
        <v>173405.1</v>
      </c>
      <c r="I204" s="31">
        <f t="shared" si="34"/>
        <v>172614.9</v>
      </c>
    </row>
    <row r="205" spans="1:9" ht="31.5" x14ac:dyDescent="0.25">
      <c r="A205" s="61" t="s">
        <v>48</v>
      </c>
      <c r="B205" s="28"/>
      <c r="C205" s="28" t="s">
        <v>12</v>
      </c>
      <c r="D205" s="28" t="s">
        <v>168</v>
      </c>
      <c r="E205" s="28" t="s">
        <v>657</v>
      </c>
      <c r="F205" s="28" t="s">
        <v>87</v>
      </c>
      <c r="G205" s="31">
        <v>92247.6</v>
      </c>
      <c r="H205" s="31">
        <v>89600</v>
      </c>
      <c r="I205" s="31">
        <v>89600</v>
      </c>
    </row>
    <row r="206" spans="1:9" ht="31.5" x14ac:dyDescent="0.25">
      <c r="A206" s="61" t="s">
        <v>918</v>
      </c>
      <c r="B206" s="28"/>
      <c r="C206" s="28" t="s">
        <v>12</v>
      </c>
      <c r="D206" s="28" t="s">
        <v>168</v>
      </c>
      <c r="E206" s="29" t="s">
        <v>873</v>
      </c>
      <c r="F206" s="28"/>
      <c r="G206" s="31">
        <f>SUM(G207)</f>
        <v>86940.2</v>
      </c>
      <c r="H206" s="31">
        <f>SUM(H207)</f>
        <v>83805.100000000006</v>
      </c>
      <c r="I206" s="31">
        <f>SUM(I207)</f>
        <v>83014.899999999994</v>
      </c>
    </row>
    <row r="207" spans="1:9" ht="31.5" x14ac:dyDescent="0.25">
      <c r="A207" s="61" t="s">
        <v>48</v>
      </c>
      <c r="B207" s="28"/>
      <c r="C207" s="28" t="s">
        <v>12</v>
      </c>
      <c r="D207" s="28" t="s">
        <v>168</v>
      </c>
      <c r="E207" s="29" t="s">
        <v>873</v>
      </c>
      <c r="F207" s="28" t="s">
        <v>87</v>
      </c>
      <c r="G207" s="31">
        <v>86940.2</v>
      </c>
      <c r="H207" s="31">
        <v>83805.100000000006</v>
      </c>
      <c r="I207" s="31">
        <v>83014.899999999994</v>
      </c>
    </row>
    <row r="208" spans="1:9" ht="31.5" x14ac:dyDescent="0.25">
      <c r="A208" s="3" t="s">
        <v>265</v>
      </c>
      <c r="B208" s="28"/>
      <c r="C208" s="28" t="s">
        <v>12</v>
      </c>
      <c r="D208" s="28" t="s">
        <v>168</v>
      </c>
      <c r="E208" s="28" t="s">
        <v>676</v>
      </c>
      <c r="F208" s="28"/>
      <c r="G208" s="31">
        <f>SUM(G209)+G210</f>
        <v>93156.9</v>
      </c>
      <c r="H208" s="31">
        <f t="shared" ref="H208:I208" si="35">SUM(H209)+H210</f>
        <v>0</v>
      </c>
      <c r="I208" s="31">
        <f t="shared" si="35"/>
        <v>0</v>
      </c>
    </row>
    <row r="209" spans="1:9" ht="31.5" x14ac:dyDescent="0.25">
      <c r="A209" s="3" t="s">
        <v>266</v>
      </c>
      <c r="B209" s="28"/>
      <c r="C209" s="28" t="s">
        <v>12</v>
      </c>
      <c r="D209" s="28" t="s">
        <v>168</v>
      </c>
      <c r="E209" s="28" t="s">
        <v>676</v>
      </c>
      <c r="F209" s="28" t="s">
        <v>243</v>
      </c>
      <c r="G209" s="31">
        <f>12718.5-450</f>
        <v>12268.5</v>
      </c>
      <c r="H209" s="31"/>
      <c r="I209" s="31"/>
    </row>
    <row r="210" spans="1:9" ht="31.5" x14ac:dyDescent="0.25">
      <c r="A210" s="61" t="s">
        <v>990</v>
      </c>
      <c r="B210" s="28"/>
      <c r="C210" s="28" t="s">
        <v>12</v>
      </c>
      <c r="D210" s="28" t="s">
        <v>168</v>
      </c>
      <c r="E210" s="29" t="s">
        <v>989</v>
      </c>
      <c r="F210" s="28"/>
      <c r="G210" s="31">
        <f>SUM(G211)</f>
        <v>80888.399999999994</v>
      </c>
      <c r="H210" s="31"/>
      <c r="I210" s="31"/>
    </row>
    <row r="211" spans="1:9" ht="31.5" x14ac:dyDescent="0.25">
      <c r="A211" s="61" t="s">
        <v>266</v>
      </c>
      <c r="B211" s="28"/>
      <c r="C211" s="28" t="s">
        <v>12</v>
      </c>
      <c r="D211" s="28" t="s">
        <v>168</v>
      </c>
      <c r="E211" s="29" t="s">
        <v>989</v>
      </c>
      <c r="F211" s="28" t="s">
        <v>243</v>
      </c>
      <c r="G211" s="31">
        <f>80438.4+450</f>
        <v>80888.399999999994</v>
      </c>
      <c r="H211" s="31"/>
      <c r="I211" s="31"/>
    </row>
    <row r="212" spans="1:9" ht="22.5" customHeight="1" x14ac:dyDescent="0.25">
      <c r="A212" s="27" t="s">
        <v>22</v>
      </c>
      <c r="B212" s="47"/>
      <c r="C212" s="36" t="s">
        <v>12</v>
      </c>
      <c r="D212" s="36" t="s">
        <v>23</v>
      </c>
      <c r="E212" s="57"/>
      <c r="F212" s="57"/>
      <c r="G212" s="33">
        <f>SUM(G213+G220+G229+G235+G246+G258)+G253</f>
        <v>24553.600000000002</v>
      </c>
      <c r="H212" s="33">
        <f>SUM(H213+H220+H229+H235+H246+H258)+H253</f>
        <v>13286.2</v>
      </c>
      <c r="I212" s="33">
        <f>SUM(I213+I220+I229+I235+I246+I258)+I253</f>
        <v>15036.2</v>
      </c>
    </row>
    <row r="213" spans="1:9" ht="47.25" x14ac:dyDescent="0.25">
      <c r="A213" s="27" t="s">
        <v>614</v>
      </c>
      <c r="B213" s="47"/>
      <c r="C213" s="36" t="s">
        <v>12</v>
      </c>
      <c r="D213" s="36" t="s">
        <v>23</v>
      </c>
      <c r="E213" s="57" t="s">
        <v>615</v>
      </c>
      <c r="F213" s="57"/>
      <c r="G213" s="33">
        <f>SUM(G217)+G214</f>
        <v>1350</v>
      </c>
      <c r="H213" s="33">
        <f t="shared" ref="H213:I213" si="36">SUM(H217)+H214</f>
        <v>1000</v>
      </c>
      <c r="I213" s="33">
        <f t="shared" si="36"/>
        <v>1000</v>
      </c>
    </row>
    <row r="214" spans="1:9" x14ac:dyDescent="0.25">
      <c r="A214" s="3" t="s">
        <v>31</v>
      </c>
      <c r="B214" s="47"/>
      <c r="C214" s="36" t="s">
        <v>12</v>
      </c>
      <c r="D214" s="36" t="s">
        <v>23</v>
      </c>
      <c r="E214" s="57" t="s">
        <v>839</v>
      </c>
      <c r="F214" s="57"/>
      <c r="G214" s="33">
        <f t="shared" ref="G214:I215" si="37">SUM(G215)</f>
        <v>1350</v>
      </c>
      <c r="H214" s="33">
        <f t="shared" si="37"/>
        <v>1000</v>
      </c>
      <c r="I214" s="33">
        <f t="shared" si="37"/>
        <v>1000</v>
      </c>
    </row>
    <row r="215" spans="1:9" ht="31.5" x14ac:dyDescent="0.25">
      <c r="A215" s="27" t="s">
        <v>228</v>
      </c>
      <c r="B215" s="47"/>
      <c r="C215" s="36" t="s">
        <v>12</v>
      </c>
      <c r="D215" s="36" t="s">
        <v>23</v>
      </c>
      <c r="E215" s="57" t="s">
        <v>840</v>
      </c>
      <c r="F215" s="57"/>
      <c r="G215" s="33">
        <f t="shared" si="37"/>
        <v>1350</v>
      </c>
      <c r="H215" s="33">
        <f t="shared" si="37"/>
        <v>1000</v>
      </c>
      <c r="I215" s="33">
        <f t="shared" si="37"/>
        <v>1000</v>
      </c>
    </row>
    <row r="216" spans="1:9" ht="31.5" x14ac:dyDescent="0.25">
      <c r="A216" s="61" t="s">
        <v>48</v>
      </c>
      <c r="B216" s="47"/>
      <c r="C216" s="36" t="s">
        <v>12</v>
      </c>
      <c r="D216" s="36" t="s">
        <v>23</v>
      </c>
      <c r="E216" s="57" t="s">
        <v>840</v>
      </c>
      <c r="F216" s="57">
        <v>200</v>
      </c>
      <c r="G216" s="33">
        <v>1350</v>
      </c>
      <c r="H216" s="33">
        <v>1000</v>
      </c>
      <c r="I216" s="33">
        <v>1000</v>
      </c>
    </row>
    <row r="217" spans="1:9" ht="47.25" hidden="1" x14ac:dyDescent="0.25">
      <c r="A217" s="27" t="s">
        <v>17</v>
      </c>
      <c r="B217" s="47"/>
      <c r="C217" s="36" t="s">
        <v>12</v>
      </c>
      <c r="D217" s="36" t="s">
        <v>23</v>
      </c>
      <c r="E217" s="36" t="s">
        <v>815</v>
      </c>
      <c r="F217" s="57"/>
      <c r="G217" s="33">
        <f t="shared" ref="G217:I218" si="38">SUM(G218)</f>
        <v>0</v>
      </c>
      <c r="H217" s="33">
        <f t="shared" si="38"/>
        <v>0</v>
      </c>
      <c r="I217" s="33">
        <f t="shared" si="38"/>
        <v>0</v>
      </c>
    </row>
    <row r="218" spans="1:9" ht="31.5" hidden="1" x14ac:dyDescent="0.25">
      <c r="A218" s="27" t="s">
        <v>228</v>
      </c>
      <c r="B218" s="47"/>
      <c r="C218" s="36" t="s">
        <v>12</v>
      </c>
      <c r="D218" s="36" t="s">
        <v>23</v>
      </c>
      <c r="E218" s="36" t="s">
        <v>816</v>
      </c>
      <c r="F218" s="36"/>
      <c r="G218" s="33">
        <f t="shared" si="38"/>
        <v>0</v>
      </c>
      <c r="H218" s="33">
        <f t="shared" si="38"/>
        <v>0</v>
      </c>
      <c r="I218" s="33">
        <f t="shared" si="38"/>
        <v>0</v>
      </c>
    </row>
    <row r="219" spans="1:9" hidden="1" x14ac:dyDescent="0.25">
      <c r="A219" s="27" t="s">
        <v>21</v>
      </c>
      <c r="B219" s="47"/>
      <c r="C219" s="36" t="s">
        <v>12</v>
      </c>
      <c r="D219" s="36" t="s">
        <v>23</v>
      </c>
      <c r="E219" s="36" t="s">
        <v>816</v>
      </c>
      <c r="F219" s="36" t="s">
        <v>92</v>
      </c>
      <c r="G219" s="33">
        <v>0</v>
      </c>
      <c r="H219" s="33"/>
      <c r="I219" s="33"/>
    </row>
    <row r="220" spans="1:9" ht="31.5" x14ac:dyDescent="0.25">
      <c r="A220" s="27" t="s">
        <v>619</v>
      </c>
      <c r="B220" s="47"/>
      <c r="C220" s="36" t="s">
        <v>12</v>
      </c>
      <c r="D220" s="36" t="s">
        <v>23</v>
      </c>
      <c r="E220" s="36" t="s">
        <v>226</v>
      </c>
      <c r="F220" s="57"/>
      <c r="G220" s="33">
        <f>SUM(G221)+G223</f>
        <v>4100</v>
      </c>
      <c r="H220" s="33">
        <f>SUM(H221)+H223</f>
        <v>3500</v>
      </c>
      <c r="I220" s="33">
        <f>SUM(I221)+I223</f>
        <v>3850</v>
      </c>
    </row>
    <row r="221" spans="1:9" ht="31.5" hidden="1" x14ac:dyDescent="0.25">
      <c r="A221" s="27" t="s">
        <v>94</v>
      </c>
      <c r="B221" s="47"/>
      <c r="C221" s="36" t="s">
        <v>12</v>
      </c>
      <c r="D221" s="36" t="s">
        <v>23</v>
      </c>
      <c r="E221" s="36" t="s">
        <v>681</v>
      </c>
      <c r="F221" s="57"/>
      <c r="G221" s="33">
        <f>SUM(G222)</f>
        <v>0</v>
      </c>
      <c r="H221" s="33">
        <f>SUM(H222)</f>
        <v>0</v>
      </c>
      <c r="I221" s="33">
        <f>SUM(I222)</f>
        <v>0</v>
      </c>
    </row>
    <row r="222" spans="1:9" ht="31.5" hidden="1" x14ac:dyDescent="0.25">
      <c r="A222" s="61" t="s">
        <v>48</v>
      </c>
      <c r="B222" s="47"/>
      <c r="C222" s="36" t="s">
        <v>12</v>
      </c>
      <c r="D222" s="36" t="s">
        <v>23</v>
      </c>
      <c r="E222" s="36" t="s">
        <v>681</v>
      </c>
      <c r="F222" s="57">
        <v>200</v>
      </c>
      <c r="G222" s="33"/>
      <c r="H222" s="33"/>
      <c r="I222" s="33"/>
    </row>
    <row r="223" spans="1:9" ht="31.5" x14ac:dyDescent="0.25">
      <c r="A223" s="27" t="s">
        <v>65</v>
      </c>
      <c r="B223" s="47"/>
      <c r="C223" s="36" t="s">
        <v>12</v>
      </c>
      <c r="D223" s="36" t="s">
        <v>23</v>
      </c>
      <c r="E223" s="36" t="s">
        <v>617</v>
      </c>
      <c r="F223" s="57"/>
      <c r="G223" s="33">
        <f>SUM(G224)+G226</f>
        <v>4100</v>
      </c>
      <c r="H223" s="33">
        <f>SUM(H224)+H226</f>
        <v>3500</v>
      </c>
      <c r="I223" s="33">
        <f>SUM(I224)+I226</f>
        <v>3850</v>
      </c>
    </row>
    <row r="224" spans="1:9" ht="31.5" x14ac:dyDescent="0.25">
      <c r="A224" s="27" t="s">
        <v>402</v>
      </c>
      <c r="B224" s="47"/>
      <c r="C224" s="36" t="s">
        <v>12</v>
      </c>
      <c r="D224" s="36" t="s">
        <v>23</v>
      </c>
      <c r="E224" s="36" t="s">
        <v>618</v>
      </c>
      <c r="F224" s="36"/>
      <c r="G224" s="33">
        <f>SUM(G225)</f>
        <v>3800</v>
      </c>
      <c r="H224" s="33">
        <f>SUM(H225)</f>
        <v>3450</v>
      </c>
      <c r="I224" s="33">
        <f>SUM(I225)</f>
        <v>3800</v>
      </c>
    </row>
    <row r="225" spans="1:12" ht="31.5" x14ac:dyDescent="0.25">
      <c r="A225" s="27" t="s">
        <v>223</v>
      </c>
      <c r="B225" s="47"/>
      <c r="C225" s="36" t="s">
        <v>12</v>
      </c>
      <c r="D225" s="36" t="s">
        <v>23</v>
      </c>
      <c r="E225" s="36" t="s">
        <v>618</v>
      </c>
      <c r="F225" s="36" t="s">
        <v>118</v>
      </c>
      <c r="G225" s="33">
        <v>3800</v>
      </c>
      <c r="H225" s="33">
        <v>3450</v>
      </c>
      <c r="I225" s="33">
        <v>3800</v>
      </c>
    </row>
    <row r="226" spans="1:12" x14ac:dyDescent="0.25">
      <c r="A226" s="27" t="s">
        <v>620</v>
      </c>
      <c r="B226" s="47"/>
      <c r="C226" s="36" t="s">
        <v>12</v>
      </c>
      <c r="D226" s="36" t="s">
        <v>23</v>
      </c>
      <c r="E226" s="36" t="s">
        <v>227</v>
      </c>
      <c r="F226" s="36"/>
      <c r="G226" s="33">
        <f>G228</f>
        <v>300</v>
      </c>
      <c r="H226" s="33">
        <f>H228</f>
        <v>50</v>
      </c>
      <c r="I226" s="33">
        <f>I228</f>
        <v>50</v>
      </c>
    </row>
    <row r="227" spans="1:12" x14ac:dyDescent="0.25">
      <c r="A227" s="3" t="s">
        <v>31</v>
      </c>
      <c r="B227" s="47"/>
      <c r="C227" s="36" t="s">
        <v>12</v>
      </c>
      <c r="D227" s="36" t="s">
        <v>23</v>
      </c>
      <c r="E227" s="36" t="s">
        <v>621</v>
      </c>
      <c r="F227" s="36"/>
      <c r="G227" s="33">
        <f>SUM(G228)</f>
        <v>300</v>
      </c>
      <c r="H227" s="33">
        <f>SUM(H228)</f>
        <v>50</v>
      </c>
      <c r="I227" s="33">
        <f>SUM(I228)</f>
        <v>50</v>
      </c>
    </row>
    <row r="228" spans="1:12" ht="31.5" x14ac:dyDescent="0.25">
      <c r="A228" s="3" t="s">
        <v>48</v>
      </c>
      <c r="B228" s="47"/>
      <c r="C228" s="36" t="s">
        <v>12</v>
      </c>
      <c r="D228" s="36" t="s">
        <v>23</v>
      </c>
      <c r="E228" s="36" t="s">
        <v>621</v>
      </c>
      <c r="F228" s="36" t="s">
        <v>87</v>
      </c>
      <c r="G228" s="33">
        <v>300</v>
      </c>
      <c r="H228" s="33">
        <v>50</v>
      </c>
      <c r="I228" s="33">
        <v>50</v>
      </c>
    </row>
    <row r="229" spans="1:12" ht="31.5" x14ac:dyDescent="0.25">
      <c r="A229" s="3" t="s">
        <v>622</v>
      </c>
      <c r="B229" s="28"/>
      <c r="C229" s="28" t="s">
        <v>12</v>
      </c>
      <c r="D229" s="28" t="s">
        <v>23</v>
      </c>
      <c r="E229" s="28" t="s">
        <v>288</v>
      </c>
      <c r="F229" s="28"/>
      <c r="G229" s="31">
        <f t="shared" ref="G229:I230" si="39">SUM(G230)</f>
        <v>6774</v>
      </c>
      <c r="H229" s="31">
        <f t="shared" si="39"/>
        <v>6786.2000000000007</v>
      </c>
      <c r="I229" s="31">
        <f t="shared" si="39"/>
        <v>6786.2000000000007</v>
      </c>
    </row>
    <row r="230" spans="1:12" ht="31.5" x14ac:dyDescent="0.25">
      <c r="A230" s="3" t="s">
        <v>623</v>
      </c>
      <c r="B230" s="28"/>
      <c r="C230" s="28" t="s">
        <v>12</v>
      </c>
      <c r="D230" s="28" t="s">
        <v>23</v>
      </c>
      <c r="E230" s="28" t="s">
        <v>289</v>
      </c>
      <c r="F230" s="28"/>
      <c r="G230" s="31">
        <f t="shared" si="39"/>
        <v>6774</v>
      </c>
      <c r="H230" s="31">
        <f t="shared" si="39"/>
        <v>6786.2000000000007</v>
      </c>
      <c r="I230" s="31">
        <f t="shared" si="39"/>
        <v>6786.2000000000007</v>
      </c>
    </row>
    <row r="231" spans="1:12" ht="31.5" x14ac:dyDescent="0.25">
      <c r="A231" s="3" t="s">
        <v>41</v>
      </c>
      <c r="B231" s="28"/>
      <c r="C231" s="28" t="s">
        <v>12</v>
      </c>
      <c r="D231" s="28" t="s">
        <v>23</v>
      </c>
      <c r="E231" s="28" t="s">
        <v>290</v>
      </c>
      <c r="F231" s="28"/>
      <c r="G231" s="31">
        <f>SUM(G232:G234)</f>
        <v>6774</v>
      </c>
      <c r="H231" s="31">
        <f>SUM(H232:H234)</f>
        <v>6786.2000000000007</v>
      </c>
      <c r="I231" s="31">
        <f>SUM(I232:I234)</f>
        <v>6786.2000000000007</v>
      </c>
    </row>
    <row r="232" spans="1:12" ht="47.25" x14ac:dyDescent="0.25">
      <c r="A232" s="3" t="s">
        <v>47</v>
      </c>
      <c r="B232" s="28"/>
      <c r="C232" s="28" t="s">
        <v>12</v>
      </c>
      <c r="D232" s="28" t="s">
        <v>23</v>
      </c>
      <c r="E232" s="28" t="s">
        <v>290</v>
      </c>
      <c r="F232" s="28" t="s">
        <v>85</v>
      </c>
      <c r="G232" s="31">
        <v>5702.5</v>
      </c>
      <c r="H232" s="31">
        <v>5702.5</v>
      </c>
      <c r="I232" s="31">
        <v>5702.5</v>
      </c>
    </row>
    <row r="233" spans="1:12" ht="31.5" x14ac:dyDescent="0.25">
      <c r="A233" s="3" t="s">
        <v>48</v>
      </c>
      <c r="B233" s="28"/>
      <c r="C233" s="28" t="s">
        <v>12</v>
      </c>
      <c r="D233" s="28" t="s">
        <v>23</v>
      </c>
      <c r="E233" s="28" t="s">
        <v>290</v>
      </c>
      <c r="F233" s="28" t="s">
        <v>87</v>
      </c>
      <c r="G233" s="31">
        <f>1062.6-7.3</f>
        <v>1055.3</v>
      </c>
      <c r="H233" s="31">
        <v>1062.5999999999999</v>
      </c>
      <c r="I233" s="31">
        <v>1062.5999999999999</v>
      </c>
    </row>
    <row r="234" spans="1:12" x14ac:dyDescent="0.25">
      <c r="A234" s="3" t="s">
        <v>21</v>
      </c>
      <c r="B234" s="28"/>
      <c r="C234" s="28" t="s">
        <v>12</v>
      </c>
      <c r="D234" s="28" t="s">
        <v>23</v>
      </c>
      <c r="E234" s="28" t="s">
        <v>290</v>
      </c>
      <c r="F234" s="28" t="s">
        <v>92</v>
      </c>
      <c r="G234" s="31">
        <f>21.1-4.9</f>
        <v>16.200000000000003</v>
      </c>
      <c r="H234" s="31">
        <v>21.1</v>
      </c>
      <c r="I234" s="31">
        <v>21.1</v>
      </c>
    </row>
    <row r="235" spans="1:12" ht="47.25" x14ac:dyDescent="0.25">
      <c r="A235" s="63" t="s">
        <v>627</v>
      </c>
      <c r="B235" s="47"/>
      <c r="C235" s="36" t="s">
        <v>12</v>
      </c>
      <c r="D235" s="36" t="s">
        <v>23</v>
      </c>
      <c r="E235" s="57" t="s">
        <v>628</v>
      </c>
      <c r="F235" s="36"/>
      <c r="G235" s="33">
        <f t="shared" ref="G235:L235" si="40">SUM(G236)+G242+G244</f>
        <v>12117.4</v>
      </c>
      <c r="H235" s="33">
        <f t="shared" si="40"/>
        <v>1800</v>
      </c>
      <c r="I235" s="33">
        <f t="shared" si="40"/>
        <v>3200</v>
      </c>
      <c r="J235" s="33">
        <f t="shared" si="40"/>
        <v>0</v>
      </c>
      <c r="K235" s="33">
        <f t="shared" si="40"/>
        <v>0</v>
      </c>
      <c r="L235" s="33">
        <f t="shared" si="40"/>
        <v>0</v>
      </c>
    </row>
    <row r="236" spans="1:12" x14ac:dyDescent="0.25">
      <c r="A236" s="3" t="s">
        <v>31</v>
      </c>
      <c r="B236" s="47"/>
      <c r="C236" s="36" t="s">
        <v>12</v>
      </c>
      <c r="D236" s="36" t="s">
        <v>23</v>
      </c>
      <c r="E236" s="57" t="s">
        <v>629</v>
      </c>
      <c r="F236" s="36"/>
      <c r="G236" s="33">
        <f>SUM(G237+G238+G240)</f>
        <v>11617.4</v>
      </c>
      <c r="H236" s="33">
        <f>SUM(H237+H238+H240)</f>
        <v>1300</v>
      </c>
      <c r="I236" s="33">
        <f>SUM(I237+I238+I240)</f>
        <v>2700</v>
      </c>
    </row>
    <row r="237" spans="1:12" ht="31.5" x14ac:dyDescent="0.25">
      <c r="A237" s="3" t="s">
        <v>48</v>
      </c>
      <c r="B237" s="47"/>
      <c r="C237" s="36" t="s">
        <v>12</v>
      </c>
      <c r="D237" s="36" t="s">
        <v>23</v>
      </c>
      <c r="E237" s="57" t="s">
        <v>629</v>
      </c>
      <c r="F237" s="36" t="s">
        <v>87</v>
      </c>
      <c r="G237" s="33">
        <v>11567.4</v>
      </c>
      <c r="H237" s="33">
        <v>1300</v>
      </c>
      <c r="I237" s="33">
        <v>2700</v>
      </c>
    </row>
    <row r="238" spans="1:12" ht="31.5" hidden="1" x14ac:dyDescent="0.25">
      <c r="A238" s="27" t="s">
        <v>491</v>
      </c>
      <c r="B238" s="47"/>
      <c r="C238" s="36" t="s">
        <v>12</v>
      </c>
      <c r="D238" s="36" t="s">
        <v>23</v>
      </c>
      <c r="E238" s="57" t="s">
        <v>677</v>
      </c>
      <c r="F238" s="57"/>
      <c r="G238" s="33">
        <f>SUM(G239)</f>
        <v>0</v>
      </c>
      <c r="H238" s="33">
        <f>SUM(H239)</f>
        <v>0</v>
      </c>
      <c r="I238" s="33">
        <f>SUM(I239)</f>
        <v>0</v>
      </c>
    </row>
    <row r="239" spans="1:12" ht="31.5" hidden="1" x14ac:dyDescent="0.25">
      <c r="A239" s="27" t="s">
        <v>48</v>
      </c>
      <c r="B239" s="47"/>
      <c r="C239" s="36" t="s">
        <v>12</v>
      </c>
      <c r="D239" s="36" t="s">
        <v>23</v>
      </c>
      <c r="E239" s="57" t="s">
        <v>677</v>
      </c>
      <c r="F239" s="57">
        <v>200</v>
      </c>
      <c r="G239" s="33"/>
      <c r="H239" s="33"/>
      <c r="I239" s="33"/>
    </row>
    <row r="240" spans="1:12" ht="31.5" x14ac:dyDescent="0.25">
      <c r="A240" s="27" t="s">
        <v>541</v>
      </c>
      <c r="B240" s="47"/>
      <c r="C240" s="36" t="s">
        <v>12</v>
      </c>
      <c r="D240" s="36" t="s">
        <v>23</v>
      </c>
      <c r="E240" s="57" t="s">
        <v>919</v>
      </c>
      <c r="F240" s="57"/>
      <c r="G240" s="33">
        <f>SUM(G241)</f>
        <v>50</v>
      </c>
      <c r="H240" s="33">
        <f>SUM(H241)</f>
        <v>0</v>
      </c>
      <c r="I240" s="33">
        <f>SUM(I241)</f>
        <v>0</v>
      </c>
    </row>
    <row r="241" spans="1:9" ht="31.5" x14ac:dyDescent="0.25">
      <c r="A241" s="27" t="s">
        <v>48</v>
      </c>
      <c r="B241" s="47"/>
      <c r="C241" s="36" t="s">
        <v>12</v>
      </c>
      <c r="D241" s="36" t="s">
        <v>23</v>
      </c>
      <c r="E241" s="57" t="s">
        <v>919</v>
      </c>
      <c r="F241" s="57">
        <v>200</v>
      </c>
      <c r="G241" s="33">
        <v>50</v>
      </c>
      <c r="H241" s="33"/>
      <c r="I241" s="33"/>
    </row>
    <row r="242" spans="1:9" hidden="1" x14ac:dyDescent="0.25">
      <c r="A242" s="63" t="s">
        <v>864</v>
      </c>
      <c r="B242" s="47"/>
      <c r="C242" s="36" t="s">
        <v>12</v>
      </c>
      <c r="D242" s="36" t="s">
        <v>23</v>
      </c>
      <c r="E242" s="57" t="s">
        <v>920</v>
      </c>
      <c r="F242" s="36"/>
      <c r="G242" s="33">
        <f>SUM(G243)</f>
        <v>0</v>
      </c>
      <c r="H242" s="33">
        <f t="shared" ref="H242:I242" si="41">SUM(H243)</f>
        <v>0</v>
      </c>
      <c r="I242" s="33">
        <f t="shared" si="41"/>
        <v>0</v>
      </c>
    </row>
    <row r="243" spans="1:9" ht="31.5" hidden="1" x14ac:dyDescent="0.25">
      <c r="A243" s="63" t="s">
        <v>48</v>
      </c>
      <c r="B243" s="47"/>
      <c r="C243" s="36" t="s">
        <v>12</v>
      </c>
      <c r="D243" s="36" t="s">
        <v>23</v>
      </c>
      <c r="E243" s="57" t="s">
        <v>920</v>
      </c>
      <c r="F243" s="36" t="s">
        <v>87</v>
      </c>
      <c r="G243" s="33"/>
      <c r="H243" s="33"/>
      <c r="I243" s="33"/>
    </row>
    <row r="244" spans="1:9" ht="31.5" x14ac:dyDescent="0.25">
      <c r="A244" s="63" t="s">
        <v>865</v>
      </c>
      <c r="B244" s="47"/>
      <c r="C244" s="36" t="s">
        <v>12</v>
      </c>
      <c r="D244" s="36" t="s">
        <v>23</v>
      </c>
      <c r="E244" s="57" t="s">
        <v>921</v>
      </c>
      <c r="F244" s="36"/>
      <c r="G244" s="33">
        <f>SUM(G245)</f>
        <v>500</v>
      </c>
      <c r="H244" s="33">
        <f t="shared" ref="H244:I244" si="42">SUM(H245)</f>
        <v>500</v>
      </c>
      <c r="I244" s="33">
        <f t="shared" si="42"/>
        <v>500</v>
      </c>
    </row>
    <row r="245" spans="1:9" ht="31.5" x14ac:dyDescent="0.25">
      <c r="A245" s="63" t="s">
        <v>48</v>
      </c>
      <c r="B245" s="47"/>
      <c r="C245" s="36" t="s">
        <v>12</v>
      </c>
      <c r="D245" s="36" t="s">
        <v>23</v>
      </c>
      <c r="E245" s="57" t="s">
        <v>921</v>
      </c>
      <c r="F245" s="36" t="s">
        <v>87</v>
      </c>
      <c r="G245" s="33">
        <v>500</v>
      </c>
      <c r="H245" s="33">
        <v>500</v>
      </c>
      <c r="I245" s="33">
        <v>500</v>
      </c>
    </row>
    <row r="246" spans="1:9" ht="31.5" hidden="1" x14ac:dyDescent="0.25">
      <c r="A246" s="27" t="s">
        <v>605</v>
      </c>
      <c r="B246" s="47"/>
      <c r="C246" s="36" t="s">
        <v>12</v>
      </c>
      <c r="D246" s="36" t="s">
        <v>23</v>
      </c>
      <c r="E246" s="57" t="s">
        <v>215</v>
      </c>
      <c r="F246" s="57"/>
      <c r="G246" s="33">
        <f t="shared" ref="G246:I248" si="43">SUM(G247)</f>
        <v>0</v>
      </c>
      <c r="H246" s="33">
        <f t="shared" si="43"/>
        <v>0</v>
      </c>
      <c r="I246" s="33">
        <f t="shared" si="43"/>
        <v>0</v>
      </c>
    </row>
    <row r="247" spans="1:9" ht="47.25" hidden="1" x14ac:dyDescent="0.25">
      <c r="A247" s="27" t="s">
        <v>606</v>
      </c>
      <c r="B247" s="47"/>
      <c r="C247" s="36" t="s">
        <v>12</v>
      </c>
      <c r="D247" s="36" t="s">
        <v>23</v>
      </c>
      <c r="E247" s="57" t="s">
        <v>216</v>
      </c>
      <c r="F247" s="57"/>
      <c r="G247" s="33">
        <f t="shared" si="43"/>
        <v>0</v>
      </c>
      <c r="H247" s="33">
        <f t="shared" si="43"/>
        <v>0</v>
      </c>
      <c r="I247" s="33">
        <f t="shared" si="43"/>
        <v>0</v>
      </c>
    </row>
    <row r="248" spans="1:9" ht="31.5" hidden="1" x14ac:dyDescent="0.25">
      <c r="A248" s="27" t="s">
        <v>478</v>
      </c>
      <c r="B248" s="47"/>
      <c r="C248" s="36" t="s">
        <v>12</v>
      </c>
      <c r="D248" s="36" t="s">
        <v>23</v>
      </c>
      <c r="E248" s="57" t="s">
        <v>217</v>
      </c>
      <c r="F248" s="57"/>
      <c r="G248" s="33">
        <f t="shared" si="43"/>
        <v>0</v>
      </c>
      <c r="H248" s="33">
        <f t="shared" si="43"/>
        <v>0</v>
      </c>
      <c r="I248" s="33">
        <f t="shared" si="43"/>
        <v>0</v>
      </c>
    </row>
    <row r="249" spans="1:9" ht="31.5" hidden="1" x14ac:dyDescent="0.25">
      <c r="A249" s="27" t="s">
        <v>48</v>
      </c>
      <c r="B249" s="47"/>
      <c r="C249" s="36" t="s">
        <v>12</v>
      </c>
      <c r="D249" s="36" t="s">
        <v>23</v>
      </c>
      <c r="E249" s="57" t="s">
        <v>217</v>
      </c>
      <c r="F249" s="57">
        <v>200</v>
      </c>
      <c r="G249" s="33"/>
      <c r="H249" s="33"/>
      <c r="I249" s="33"/>
    </row>
    <row r="250" spans="1:9" ht="31.5" hidden="1" x14ac:dyDescent="0.25">
      <c r="A250" s="27" t="s">
        <v>65</v>
      </c>
      <c r="B250" s="47"/>
      <c r="C250" s="36" t="s">
        <v>12</v>
      </c>
      <c r="D250" s="36" t="s">
        <v>23</v>
      </c>
      <c r="E250" s="57" t="s">
        <v>492</v>
      </c>
      <c r="F250" s="36"/>
      <c r="G250" s="33">
        <f t="shared" ref="G250:I251" si="44">SUM(G251)</f>
        <v>0</v>
      </c>
      <c r="H250" s="33">
        <f t="shared" si="44"/>
        <v>0</v>
      </c>
      <c r="I250" s="33">
        <f t="shared" si="44"/>
        <v>0</v>
      </c>
    </row>
    <row r="251" spans="1:9" ht="31.5" hidden="1" x14ac:dyDescent="0.25">
      <c r="A251" s="27" t="s">
        <v>514</v>
      </c>
      <c r="B251" s="47"/>
      <c r="C251" s="36" t="s">
        <v>12</v>
      </c>
      <c r="D251" s="36" t="s">
        <v>23</v>
      </c>
      <c r="E251" s="57" t="s">
        <v>493</v>
      </c>
      <c r="F251" s="36"/>
      <c r="G251" s="33">
        <f t="shared" si="44"/>
        <v>0</v>
      </c>
      <c r="H251" s="33">
        <f t="shared" si="44"/>
        <v>0</v>
      </c>
      <c r="I251" s="33">
        <f t="shared" si="44"/>
        <v>0</v>
      </c>
    </row>
    <row r="252" spans="1:9" ht="31.5" hidden="1" x14ac:dyDescent="0.25">
      <c r="A252" s="27" t="s">
        <v>223</v>
      </c>
      <c r="B252" s="47"/>
      <c r="C252" s="36" t="s">
        <v>12</v>
      </c>
      <c r="D252" s="36" t="s">
        <v>23</v>
      </c>
      <c r="E252" s="57" t="s">
        <v>493</v>
      </c>
      <c r="F252" s="36" t="s">
        <v>118</v>
      </c>
      <c r="G252" s="33">
        <v>0</v>
      </c>
      <c r="H252" s="33">
        <v>0</v>
      </c>
      <c r="I252" s="33">
        <v>0</v>
      </c>
    </row>
    <row r="253" spans="1:9" ht="47.25" x14ac:dyDescent="0.25">
      <c r="A253" s="27" t="s">
        <v>855</v>
      </c>
      <c r="B253" s="47"/>
      <c r="C253" s="36" t="s">
        <v>12</v>
      </c>
      <c r="D253" s="36" t="s">
        <v>23</v>
      </c>
      <c r="E253" s="57" t="s">
        <v>686</v>
      </c>
      <c r="F253" s="36"/>
      <c r="G253" s="33">
        <f>SUM(G256)+G254</f>
        <v>200</v>
      </c>
      <c r="H253" s="33">
        <f t="shared" ref="H253:I253" si="45">SUM(H256)+H254</f>
        <v>200</v>
      </c>
      <c r="I253" s="33">
        <f t="shared" si="45"/>
        <v>200</v>
      </c>
    </row>
    <row r="254" spans="1:9" ht="44.25" hidden="1" customHeight="1" x14ac:dyDescent="0.25">
      <c r="A254" s="27" t="s">
        <v>870</v>
      </c>
      <c r="B254" s="47"/>
      <c r="C254" s="36" t="s">
        <v>12</v>
      </c>
      <c r="D254" s="36" t="s">
        <v>23</v>
      </c>
      <c r="E254" s="57" t="s">
        <v>868</v>
      </c>
      <c r="F254" s="36"/>
      <c r="G254" s="33">
        <f>SUM(G255)</f>
        <v>0</v>
      </c>
      <c r="H254" s="33"/>
      <c r="I254" s="33"/>
    </row>
    <row r="255" spans="1:9" ht="31.5" hidden="1" x14ac:dyDescent="0.25">
      <c r="A255" s="61" t="s">
        <v>223</v>
      </c>
      <c r="B255" s="47"/>
      <c r="C255" s="36" t="s">
        <v>12</v>
      </c>
      <c r="D255" s="36" t="s">
        <v>23</v>
      </c>
      <c r="E255" s="57" t="s">
        <v>868</v>
      </c>
      <c r="F255" s="36" t="s">
        <v>118</v>
      </c>
      <c r="G255" s="33"/>
      <c r="H255" s="33"/>
      <c r="I255" s="33"/>
    </row>
    <row r="256" spans="1:9" ht="36.75" customHeight="1" x14ac:dyDescent="0.25">
      <c r="A256" s="27" t="s">
        <v>856</v>
      </c>
      <c r="B256" s="47"/>
      <c r="C256" s="36" t="s">
        <v>12</v>
      </c>
      <c r="D256" s="36" t="s">
        <v>23</v>
      </c>
      <c r="E256" s="57" t="s">
        <v>869</v>
      </c>
      <c r="F256" s="36"/>
      <c r="G256" s="33">
        <f t="shared" ref="G256:I256" si="46">SUM(G257)</f>
        <v>200</v>
      </c>
      <c r="H256" s="33">
        <f t="shared" si="46"/>
        <v>200</v>
      </c>
      <c r="I256" s="33">
        <f t="shared" si="46"/>
        <v>200</v>
      </c>
    </row>
    <row r="257" spans="1:9" ht="31.5" x14ac:dyDescent="0.25">
      <c r="A257" s="61" t="s">
        <v>223</v>
      </c>
      <c r="B257" s="47"/>
      <c r="C257" s="36" t="s">
        <v>12</v>
      </c>
      <c r="D257" s="36" t="s">
        <v>23</v>
      </c>
      <c r="E257" s="57" t="s">
        <v>869</v>
      </c>
      <c r="F257" s="36" t="s">
        <v>118</v>
      </c>
      <c r="G257" s="33">
        <v>200</v>
      </c>
      <c r="H257" s="33">
        <v>200</v>
      </c>
      <c r="I257" s="33">
        <v>200</v>
      </c>
    </row>
    <row r="258" spans="1:9" x14ac:dyDescent="0.25">
      <c r="A258" s="3" t="s">
        <v>187</v>
      </c>
      <c r="B258" s="47"/>
      <c r="C258" s="36" t="s">
        <v>12</v>
      </c>
      <c r="D258" s="36" t="s">
        <v>23</v>
      </c>
      <c r="E258" s="57" t="s">
        <v>188</v>
      </c>
      <c r="F258" s="36"/>
      <c r="G258" s="33">
        <f t="shared" ref="G258:I259" si="47">SUM(G259)</f>
        <v>12.2</v>
      </c>
      <c r="H258" s="33">
        <f t="shared" si="47"/>
        <v>0</v>
      </c>
      <c r="I258" s="33">
        <f t="shared" si="47"/>
        <v>0</v>
      </c>
    </row>
    <row r="259" spans="1:9" ht="31.5" x14ac:dyDescent="0.25">
      <c r="A259" s="3" t="s">
        <v>41</v>
      </c>
      <c r="B259" s="47"/>
      <c r="C259" s="36" t="s">
        <v>12</v>
      </c>
      <c r="D259" s="36" t="s">
        <v>23</v>
      </c>
      <c r="E259" s="57" t="s">
        <v>452</v>
      </c>
      <c r="F259" s="36"/>
      <c r="G259" s="33">
        <f t="shared" si="47"/>
        <v>12.2</v>
      </c>
      <c r="H259" s="33">
        <f t="shared" si="47"/>
        <v>0</v>
      </c>
      <c r="I259" s="33">
        <f t="shared" si="47"/>
        <v>0</v>
      </c>
    </row>
    <row r="260" spans="1:9" x14ac:dyDescent="0.25">
      <c r="A260" s="27" t="s">
        <v>21</v>
      </c>
      <c r="B260" s="47"/>
      <c r="C260" s="36" t="s">
        <v>12</v>
      </c>
      <c r="D260" s="36" t="s">
        <v>23</v>
      </c>
      <c r="E260" s="57" t="s">
        <v>452</v>
      </c>
      <c r="F260" s="36" t="s">
        <v>92</v>
      </c>
      <c r="G260" s="33">
        <v>12.2</v>
      </c>
      <c r="H260" s="33"/>
      <c r="I260" s="33"/>
    </row>
    <row r="261" spans="1:9" x14ac:dyDescent="0.25">
      <c r="A261" s="27" t="s">
        <v>230</v>
      </c>
      <c r="B261" s="47"/>
      <c r="C261" s="36" t="s">
        <v>165</v>
      </c>
      <c r="D261" s="36"/>
      <c r="E261" s="57"/>
      <c r="F261" s="36"/>
      <c r="G261" s="33">
        <f>SUM(G262+G272+G301+G352)</f>
        <v>419283.50000000006</v>
      </c>
      <c r="H261" s="33">
        <f>SUM(H262+H272+H301+H352)</f>
        <v>356087</v>
      </c>
      <c r="I261" s="33">
        <f>SUM(I262+I272+I301+I352)</f>
        <v>638019.1</v>
      </c>
    </row>
    <row r="262" spans="1:9" x14ac:dyDescent="0.25">
      <c r="A262" s="27" t="s">
        <v>170</v>
      </c>
      <c r="B262" s="47"/>
      <c r="C262" s="36" t="s">
        <v>165</v>
      </c>
      <c r="D262" s="36" t="s">
        <v>30</v>
      </c>
      <c r="E262" s="57"/>
      <c r="F262" s="36"/>
      <c r="G262" s="33">
        <f>SUM(G263)</f>
        <v>125605.1</v>
      </c>
      <c r="H262" s="33">
        <f>SUM(H263)</f>
        <v>66240</v>
      </c>
      <c r="I262" s="33">
        <f>SUM(I263)</f>
        <v>331415.40000000002</v>
      </c>
    </row>
    <row r="263" spans="1:9" ht="31.5" x14ac:dyDescent="0.25">
      <c r="A263" s="27" t="s">
        <v>636</v>
      </c>
      <c r="B263" s="47"/>
      <c r="C263" s="36" t="s">
        <v>165</v>
      </c>
      <c r="D263" s="36" t="s">
        <v>30</v>
      </c>
      <c r="E263" s="57" t="s">
        <v>231</v>
      </c>
      <c r="F263" s="36"/>
      <c r="G263" s="33">
        <f>SUM(G264)</f>
        <v>125605.1</v>
      </c>
      <c r="H263" s="33">
        <f t="shared" ref="H263:I263" si="48">SUM(H264)</f>
        <v>66240</v>
      </c>
      <c r="I263" s="33">
        <f t="shared" si="48"/>
        <v>331415.40000000002</v>
      </c>
    </row>
    <row r="264" spans="1:9" ht="31.5" x14ac:dyDescent="0.25">
      <c r="A264" s="27" t="s">
        <v>232</v>
      </c>
      <c r="B264" s="47"/>
      <c r="C264" s="36" t="s">
        <v>233</v>
      </c>
      <c r="D264" s="36" t="s">
        <v>30</v>
      </c>
      <c r="E264" s="57" t="s">
        <v>234</v>
      </c>
      <c r="F264" s="36"/>
      <c r="G264" s="33">
        <f>SUM(G265)</f>
        <v>125605.1</v>
      </c>
      <c r="H264" s="33">
        <f t="shared" ref="H264:I264" si="49">SUM(H265)</f>
        <v>66240</v>
      </c>
      <c r="I264" s="33">
        <f t="shared" si="49"/>
        <v>331415.40000000002</v>
      </c>
    </row>
    <row r="265" spans="1:9" ht="31.5" x14ac:dyDescent="0.25">
      <c r="A265" s="27" t="s">
        <v>820</v>
      </c>
      <c r="B265" s="47"/>
      <c r="C265" s="36" t="s">
        <v>233</v>
      </c>
      <c r="D265" s="36" t="s">
        <v>30</v>
      </c>
      <c r="E265" s="57" t="s">
        <v>821</v>
      </c>
      <c r="F265" s="36"/>
      <c r="G265" s="33">
        <f>SUM(G268)+G270+G266</f>
        <v>125605.1</v>
      </c>
      <c r="H265" s="33">
        <f t="shared" ref="H265:I265" si="50">SUM(H268)+H270+H266</f>
        <v>66240</v>
      </c>
      <c r="I265" s="33">
        <f t="shared" si="50"/>
        <v>331415.40000000002</v>
      </c>
    </row>
    <row r="266" spans="1:9" ht="47.25" x14ac:dyDescent="0.25">
      <c r="A266" s="27" t="s">
        <v>827</v>
      </c>
      <c r="B266" s="47"/>
      <c r="C266" s="36" t="s">
        <v>233</v>
      </c>
      <c r="D266" s="36" t="s">
        <v>30</v>
      </c>
      <c r="E266" s="57" t="s">
        <v>826</v>
      </c>
      <c r="F266" s="36"/>
      <c r="G266" s="33">
        <f>SUM(G267)</f>
        <v>100382.5</v>
      </c>
      <c r="H266" s="33">
        <f t="shared" ref="H266:I266" si="51">SUM(H267)</f>
        <v>52912</v>
      </c>
      <c r="I266" s="33">
        <f t="shared" si="51"/>
        <v>265052.3</v>
      </c>
    </row>
    <row r="267" spans="1:9" ht="31.5" x14ac:dyDescent="0.25">
      <c r="A267" s="3" t="s">
        <v>266</v>
      </c>
      <c r="B267" s="47"/>
      <c r="C267" s="36" t="s">
        <v>233</v>
      </c>
      <c r="D267" s="36" t="s">
        <v>30</v>
      </c>
      <c r="E267" s="57" t="s">
        <v>826</v>
      </c>
      <c r="F267" s="36" t="s">
        <v>243</v>
      </c>
      <c r="G267" s="33">
        <f>41982.5+58400</f>
        <v>100382.5</v>
      </c>
      <c r="H267" s="33">
        <v>52912</v>
      </c>
      <c r="I267" s="33">
        <v>265052.3</v>
      </c>
    </row>
    <row r="268" spans="1:9" ht="37.5" customHeight="1" x14ac:dyDescent="0.25">
      <c r="A268" s="27" t="s">
        <v>946</v>
      </c>
      <c r="B268" s="47"/>
      <c r="C268" s="36" t="s">
        <v>233</v>
      </c>
      <c r="D268" s="36" t="s">
        <v>30</v>
      </c>
      <c r="E268" s="57" t="s">
        <v>819</v>
      </c>
      <c r="F268" s="36"/>
      <c r="G268" s="33">
        <f t="shared" ref="G268:I268" si="52">SUM(G269)</f>
        <v>25095.599999999999</v>
      </c>
      <c r="H268" s="33">
        <f t="shared" si="52"/>
        <v>13228</v>
      </c>
      <c r="I268" s="33">
        <f t="shared" si="52"/>
        <v>66263.100000000006</v>
      </c>
    </row>
    <row r="269" spans="1:9" ht="31.5" x14ac:dyDescent="0.25">
      <c r="A269" s="3" t="s">
        <v>266</v>
      </c>
      <c r="B269" s="47"/>
      <c r="C269" s="36" t="s">
        <v>233</v>
      </c>
      <c r="D269" s="36" t="s">
        <v>30</v>
      </c>
      <c r="E269" s="57" t="s">
        <v>819</v>
      </c>
      <c r="F269" s="36" t="s">
        <v>243</v>
      </c>
      <c r="G269" s="33">
        <v>25095.599999999999</v>
      </c>
      <c r="H269" s="33">
        <v>13228</v>
      </c>
      <c r="I269" s="33">
        <v>66263.100000000006</v>
      </c>
    </row>
    <row r="270" spans="1:9" ht="31.5" x14ac:dyDescent="0.25">
      <c r="A270" s="27" t="s">
        <v>857</v>
      </c>
      <c r="B270" s="47"/>
      <c r="C270" s="36" t="s">
        <v>233</v>
      </c>
      <c r="D270" s="36" t="s">
        <v>30</v>
      </c>
      <c r="E270" s="57" t="s">
        <v>858</v>
      </c>
      <c r="F270" s="36"/>
      <c r="G270" s="33">
        <f>SUM(G271)</f>
        <v>127</v>
      </c>
      <c r="H270" s="33">
        <f>SUM(H271)</f>
        <v>100</v>
      </c>
      <c r="I270" s="33">
        <f>SUM(I271)</f>
        <v>100</v>
      </c>
    </row>
    <row r="271" spans="1:9" ht="31.5" x14ac:dyDescent="0.25">
      <c r="A271" s="3" t="s">
        <v>266</v>
      </c>
      <c r="B271" s="47"/>
      <c r="C271" s="36" t="s">
        <v>233</v>
      </c>
      <c r="D271" s="36" t="s">
        <v>30</v>
      </c>
      <c r="E271" s="57" t="s">
        <v>858</v>
      </c>
      <c r="F271" s="36" t="s">
        <v>243</v>
      </c>
      <c r="G271" s="33">
        <f>125.5+1.5</f>
        <v>127</v>
      </c>
      <c r="H271" s="33">
        <v>100</v>
      </c>
      <c r="I271" s="33">
        <v>100</v>
      </c>
    </row>
    <row r="272" spans="1:9" x14ac:dyDescent="0.25">
      <c r="A272" s="3" t="s">
        <v>171</v>
      </c>
      <c r="B272" s="28"/>
      <c r="C272" s="28" t="s">
        <v>165</v>
      </c>
      <c r="D272" s="28" t="s">
        <v>40</v>
      </c>
      <c r="E272" s="28"/>
      <c r="F272" s="28"/>
      <c r="G272" s="31">
        <f>SUM(G273+G277+G280+G288+G293+G298)</f>
        <v>18897.7</v>
      </c>
      <c r="H272" s="31">
        <f>SUM(H273+H277+H280+H288+H293+H298)</f>
        <v>32036.699999999997</v>
      </c>
      <c r="I272" s="31">
        <f>SUM(I273+I277+I280+I288+I293+I298)</f>
        <v>42036.7</v>
      </c>
    </row>
    <row r="273" spans="1:9" ht="31.5" x14ac:dyDescent="0.25">
      <c r="A273" s="3" t="s">
        <v>631</v>
      </c>
      <c r="B273" s="28"/>
      <c r="C273" s="28" t="s">
        <v>165</v>
      </c>
      <c r="D273" s="28" t="s">
        <v>40</v>
      </c>
      <c r="E273" s="28" t="s">
        <v>291</v>
      </c>
      <c r="F273" s="28"/>
      <c r="G273" s="31">
        <f t="shared" ref="G273:I274" si="53">SUM(G274)</f>
        <v>1510.5</v>
      </c>
      <c r="H273" s="31">
        <f t="shared" si="53"/>
        <v>0</v>
      </c>
      <c r="I273" s="31">
        <f t="shared" si="53"/>
        <v>0</v>
      </c>
    </row>
    <row r="274" spans="1:9" x14ac:dyDescent="0.25">
      <c r="A274" s="3" t="s">
        <v>31</v>
      </c>
      <c r="B274" s="28"/>
      <c r="C274" s="28" t="s">
        <v>165</v>
      </c>
      <c r="D274" s="28" t="s">
        <v>40</v>
      </c>
      <c r="E274" s="28" t="s">
        <v>292</v>
      </c>
      <c r="F274" s="28"/>
      <c r="G274" s="31">
        <f t="shared" si="53"/>
        <v>1510.5</v>
      </c>
      <c r="H274" s="31">
        <f t="shared" si="53"/>
        <v>0</v>
      </c>
      <c r="I274" s="31">
        <f t="shared" si="53"/>
        <v>0</v>
      </c>
    </row>
    <row r="275" spans="1:9" ht="27.75" customHeight="1" x14ac:dyDescent="0.25">
      <c r="A275" s="3" t="s">
        <v>48</v>
      </c>
      <c r="B275" s="28"/>
      <c r="C275" s="28" t="s">
        <v>165</v>
      </c>
      <c r="D275" s="28" t="s">
        <v>40</v>
      </c>
      <c r="E275" s="28" t="s">
        <v>292</v>
      </c>
      <c r="F275" s="28" t="s">
        <v>87</v>
      </c>
      <c r="G275" s="31">
        <v>1510.5</v>
      </c>
      <c r="H275" s="31"/>
      <c r="I275" s="31"/>
    </row>
    <row r="276" spans="1:9" hidden="1" x14ac:dyDescent="0.25">
      <c r="A276" s="3" t="s">
        <v>21</v>
      </c>
      <c r="B276" s="28"/>
      <c r="C276" s="28" t="s">
        <v>165</v>
      </c>
      <c r="D276" s="28" t="s">
        <v>40</v>
      </c>
      <c r="E276" s="28" t="s">
        <v>293</v>
      </c>
      <c r="F276" s="28" t="s">
        <v>92</v>
      </c>
      <c r="G276" s="31"/>
      <c r="H276" s="31"/>
      <c r="I276" s="31"/>
    </row>
    <row r="277" spans="1:9" ht="31.5" x14ac:dyDescent="0.25">
      <c r="A277" s="3" t="s">
        <v>633</v>
      </c>
      <c r="B277" s="28"/>
      <c r="C277" s="28" t="s">
        <v>165</v>
      </c>
      <c r="D277" s="28" t="s">
        <v>40</v>
      </c>
      <c r="E277" s="28" t="s">
        <v>294</v>
      </c>
      <c r="F277" s="28"/>
      <c r="G277" s="31">
        <f t="shared" ref="G277:I278" si="54">SUM(G278)</f>
        <v>1500</v>
      </c>
      <c r="H277" s="31">
        <f t="shared" si="54"/>
        <v>1500</v>
      </c>
      <c r="I277" s="31">
        <f t="shared" si="54"/>
        <v>1500</v>
      </c>
    </row>
    <row r="278" spans="1:9" x14ac:dyDescent="0.25">
      <c r="A278" s="3" t="s">
        <v>31</v>
      </c>
      <c r="B278" s="28"/>
      <c r="C278" s="28" t="s">
        <v>165</v>
      </c>
      <c r="D278" s="28" t="s">
        <v>40</v>
      </c>
      <c r="E278" s="28" t="s">
        <v>295</v>
      </c>
      <c r="F278" s="28"/>
      <c r="G278" s="31">
        <f t="shared" si="54"/>
        <v>1500</v>
      </c>
      <c r="H278" s="31">
        <f t="shared" si="54"/>
        <v>1500</v>
      </c>
      <c r="I278" s="31">
        <f t="shared" si="54"/>
        <v>1500</v>
      </c>
    </row>
    <row r="279" spans="1:9" ht="31.5" x14ac:dyDescent="0.25">
      <c r="A279" s="3" t="s">
        <v>48</v>
      </c>
      <c r="B279" s="28"/>
      <c r="C279" s="28" t="s">
        <v>165</v>
      </c>
      <c r="D279" s="28" t="s">
        <v>40</v>
      </c>
      <c r="E279" s="28" t="s">
        <v>295</v>
      </c>
      <c r="F279" s="28" t="s">
        <v>87</v>
      </c>
      <c r="G279" s="31">
        <v>1500</v>
      </c>
      <c r="H279" s="31">
        <v>1500</v>
      </c>
      <c r="I279" s="31">
        <v>1500</v>
      </c>
    </row>
    <row r="280" spans="1:9" ht="31.5" x14ac:dyDescent="0.25">
      <c r="A280" s="3" t="s">
        <v>803</v>
      </c>
      <c r="B280" s="28"/>
      <c r="C280" s="28" t="s">
        <v>165</v>
      </c>
      <c r="D280" s="28" t="s">
        <v>40</v>
      </c>
      <c r="E280" s="28" t="s">
        <v>239</v>
      </c>
      <c r="F280" s="28"/>
      <c r="G280" s="31">
        <f>SUM(G281)</f>
        <v>500</v>
      </c>
      <c r="H280" s="31">
        <f>SUM(H281)</f>
        <v>23355.8</v>
      </c>
      <c r="I280" s="31">
        <f>SUM(I281)</f>
        <v>23355.8</v>
      </c>
    </row>
    <row r="281" spans="1:9" x14ac:dyDescent="0.25">
      <c r="A281" s="3" t="s">
        <v>267</v>
      </c>
      <c r="B281" s="28"/>
      <c r="C281" s="28" t="s">
        <v>165</v>
      </c>
      <c r="D281" s="28" t="s">
        <v>40</v>
      </c>
      <c r="E281" s="28" t="s">
        <v>298</v>
      </c>
      <c r="F281" s="28"/>
      <c r="G281" s="31">
        <f>SUM(G286)+G282</f>
        <v>500</v>
      </c>
      <c r="H281" s="31">
        <f>SUM(H286)+H282</f>
        <v>23355.8</v>
      </c>
      <c r="I281" s="31">
        <f>SUM(I286)+I282</f>
        <v>23355.8</v>
      </c>
    </row>
    <row r="282" spans="1:9" x14ac:dyDescent="0.25">
      <c r="A282" s="3" t="s">
        <v>31</v>
      </c>
      <c r="B282" s="28"/>
      <c r="C282" s="28" t="s">
        <v>165</v>
      </c>
      <c r="D282" s="28" t="s">
        <v>40</v>
      </c>
      <c r="E282" s="28" t="s">
        <v>470</v>
      </c>
      <c r="F282" s="28"/>
      <c r="G282" s="31">
        <f>SUM(G284)+G283</f>
        <v>0</v>
      </c>
      <c r="H282" s="31">
        <f t="shared" ref="H282:I282" si="55">SUM(H284)+H283</f>
        <v>23355.8</v>
      </c>
      <c r="I282" s="31">
        <f t="shared" si="55"/>
        <v>23355.8</v>
      </c>
    </row>
    <row r="283" spans="1:9" ht="31.5" x14ac:dyDescent="0.25">
      <c r="A283" s="3" t="s">
        <v>48</v>
      </c>
      <c r="B283" s="28"/>
      <c r="C283" s="28" t="s">
        <v>165</v>
      </c>
      <c r="D283" s="28" t="s">
        <v>40</v>
      </c>
      <c r="E283" s="28" t="s">
        <v>470</v>
      </c>
      <c r="F283" s="28" t="s">
        <v>87</v>
      </c>
      <c r="G283" s="31"/>
      <c r="H283" s="31"/>
      <c r="I283" s="31"/>
    </row>
    <row r="284" spans="1:9" ht="78.75" x14ac:dyDescent="0.25">
      <c r="A284" s="3" t="s">
        <v>922</v>
      </c>
      <c r="B284" s="28"/>
      <c r="C284" s="28" t="s">
        <v>165</v>
      </c>
      <c r="D284" s="28" t="s">
        <v>40</v>
      </c>
      <c r="E284" s="28" t="s">
        <v>1002</v>
      </c>
      <c r="F284" s="28"/>
      <c r="G284" s="31">
        <f>SUM(G285)</f>
        <v>0</v>
      </c>
      <c r="H284" s="31">
        <f>SUM(H285)</f>
        <v>23355.8</v>
      </c>
      <c r="I284" s="31">
        <f>SUM(I285)</f>
        <v>23355.8</v>
      </c>
    </row>
    <row r="285" spans="1:9" ht="31.5" x14ac:dyDescent="0.25">
      <c r="A285" s="3" t="s">
        <v>48</v>
      </c>
      <c r="B285" s="28"/>
      <c r="C285" s="28" t="s">
        <v>165</v>
      </c>
      <c r="D285" s="28" t="s">
        <v>40</v>
      </c>
      <c r="E285" s="28" t="s">
        <v>1002</v>
      </c>
      <c r="F285" s="28" t="s">
        <v>87</v>
      </c>
      <c r="G285" s="31"/>
      <c r="H285" s="31">
        <v>23355.8</v>
      </c>
      <c r="I285" s="31">
        <v>23355.8</v>
      </c>
    </row>
    <row r="286" spans="1:9" ht="31.5" x14ac:dyDescent="0.25">
      <c r="A286" s="3" t="s">
        <v>265</v>
      </c>
      <c r="B286" s="28"/>
      <c r="C286" s="28" t="s">
        <v>165</v>
      </c>
      <c r="D286" s="28" t="s">
        <v>40</v>
      </c>
      <c r="E286" s="28" t="s">
        <v>299</v>
      </c>
      <c r="F286" s="28"/>
      <c r="G286" s="31">
        <f>SUM(G287)</f>
        <v>500</v>
      </c>
      <c r="H286" s="31">
        <f>SUM(H287)</f>
        <v>0</v>
      </c>
      <c r="I286" s="31">
        <f>SUM(I287)</f>
        <v>0</v>
      </c>
    </row>
    <row r="287" spans="1:9" ht="31.5" x14ac:dyDescent="0.25">
      <c r="A287" s="3" t="s">
        <v>266</v>
      </c>
      <c r="B287" s="28"/>
      <c r="C287" s="28" t="s">
        <v>165</v>
      </c>
      <c r="D287" s="28" t="s">
        <v>40</v>
      </c>
      <c r="E287" s="28" t="s">
        <v>299</v>
      </c>
      <c r="F287" s="28" t="s">
        <v>243</v>
      </c>
      <c r="G287" s="31">
        <v>500</v>
      </c>
      <c r="H287" s="31"/>
      <c r="I287" s="31"/>
    </row>
    <row r="288" spans="1:9" ht="31.5" customHeight="1" x14ac:dyDescent="0.25">
      <c r="A288" s="27" t="s">
        <v>605</v>
      </c>
      <c r="B288" s="28"/>
      <c r="C288" s="28" t="s">
        <v>165</v>
      </c>
      <c r="D288" s="28" t="s">
        <v>40</v>
      </c>
      <c r="E288" s="28" t="s">
        <v>215</v>
      </c>
      <c r="F288" s="28"/>
      <c r="G288" s="31">
        <f>SUM(G289)</f>
        <v>8310.4</v>
      </c>
      <c r="H288" s="31">
        <f t="shared" ref="H288:I288" si="56">SUM(H289)</f>
        <v>1904.1</v>
      </c>
      <c r="I288" s="31">
        <f t="shared" si="56"/>
        <v>1904.1</v>
      </c>
    </row>
    <row r="289" spans="1:9" ht="47.25" x14ac:dyDescent="0.25">
      <c r="A289" s="27" t="s">
        <v>606</v>
      </c>
      <c r="B289" s="28"/>
      <c r="C289" s="28" t="s">
        <v>165</v>
      </c>
      <c r="D289" s="28" t="s">
        <v>40</v>
      </c>
      <c r="E289" s="28" t="s">
        <v>216</v>
      </c>
      <c r="F289" s="28"/>
      <c r="G289" s="31">
        <f t="shared" ref="G289:I289" si="57">SUM(G290)</f>
        <v>8310.4</v>
      </c>
      <c r="H289" s="31">
        <f t="shared" si="57"/>
        <v>1904.1</v>
      </c>
      <c r="I289" s="31">
        <f t="shared" si="57"/>
        <v>1904.1</v>
      </c>
    </row>
    <row r="290" spans="1:9" ht="31.5" x14ac:dyDescent="0.25">
      <c r="A290" s="27" t="s">
        <v>478</v>
      </c>
      <c r="B290" s="28"/>
      <c r="C290" s="28" t="s">
        <v>165</v>
      </c>
      <c r="D290" s="28" t="s">
        <v>40</v>
      </c>
      <c r="E290" s="28" t="s">
        <v>217</v>
      </c>
      <c r="F290" s="28"/>
      <c r="G290" s="31">
        <f>SUM(G291:G292)</f>
        <v>8310.4</v>
      </c>
      <c r="H290" s="31">
        <f>SUM(H291:H292)</f>
        <v>1904.1</v>
      </c>
      <c r="I290" s="31">
        <f>SUM(I291:I292)</f>
        <v>1904.1</v>
      </c>
    </row>
    <row r="291" spans="1:9" ht="31.5" hidden="1" x14ac:dyDescent="0.25">
      <c r="A291" s="3" t="s">
        <v>48</v>
      </c>
      <c r="B291" s="28"/>
      <c r="C291" s="28" t="s">
        <v>165</v>
      </c>
      <c r="D291" s="28" t="s">
        <v>40</v>
      </c>
      <c r="E291" s="28" t="s">
        <v>217</v>
      </c>
      <c r="F291" s="28" t="s">
        <v>87</v>
      </c>
      <c r="G291" s="31"/>
      <c r="H291" s="31"/>
      <c r="I291" s="31"/>
    </row>
    <row r="292" spans="1:9" ht="31.5" x14ac:dyDescent="0.25">
      <c r="A292" s="3" t="s">
        <v>48</v>
      </c>
      <c r="B292" s="28"/>
      <c r="C292" s="28" t="s">
        <v>165</v>
      </c>
      <c r="D292" s="28" t="s">
        <v>40</v>
      </c>
      <c r="E292" s="28" t="s">
        <v>217</v>
      </c>
      <c r="F292" s="28" t="s">
        <v>87</v>
      </c>
      <c r="G292" s="31">
        <f>1904.1+598.4+5807.9</f>
        <v>8310.4</v>
      </c>
      <c r="H292" s="31">
        <v>1904.1</v>
      </c>
      <c r="I292" s="31">
        <v>1904.1</v>
      </c>
    </row>
    <row r="293" spans="1:9" ht="31.5" x14ac:dyDescent="0.25">
      <c r="A293" s="61" t="s">
        <v>662</v>
      </c>
      <c r="B293" s="28"/>
      <c r="C293" s="28" t="s">
        <v>165</v>
      </c>
      <c r="D293" s="28" t="s">
        <v>40</v>
      </c>
      <c r="E293" s="29" t="s">
        <v>658</v>
      </c>
      <c r="F293" s="29"/>
      <c r="G293" s="31">
        <f>SUM(G294)+G296</f>
        <v>3300</v>
      </c>
      <c r="H293" s="31">
        <f t="shared" ref="H293:I293" si="58">SUM(H294)+H296</f>
        <v>2500</v>
      </c>
      <c r="I293" s="31">
        <f t="shared" si="58"/>
        <v>12500</v>
      </c>
    </row>
    <row r="294" spans="1:9" x14ac:dyDescent="0.25">
      <c r="A294" s="61" t="s">
        <v>31</v>
      </c>
      <c r="B294" s="28"/>
      <c r="C294" s="28" t="s">
        <v>165</v>
      </c>
      <c r="D294" s="28" t="s">
        <v>40</v>
      </c>
      <c r="E294" s="29" t="s">
        <v>659</v>
      </c>
      <c r="F294" s="29"/>
      <c r="G294" s="31">
        <f t="shared" ref="G294:I294" si="59">SUM(G295)</f>
        <v>3300</v>
      </c>
      <c r="H294" s="31">
        <f t="shared" si="59"/>
        <v>2500</v>
      </c>
      <c r="I294" s="31">
        <f t="shared" si="59"/>
        <v>2500</v>
      </c>
    </row>
    <row r="295" spans="1:9" ht="31.5" x14ac:dyDescent="0.25">
      <c r="A295" s="61" t="s">
        <v>48</v>
      </c>
      <c r="B295" s="28"/>
      <c r="C295" s="28" t="s">
        <v>165</v>
      </c>
      <c r="D295" s="28" t="s">
        <v>40</v>
      </c>
      <c r="E295" s="29" t="s">
        <v>659</v>
      </c>
      <c r="F295" s="29" t="s">
        <v>87</v>
      </c>
      <c r="G295" s="31">
        <v>3300</v>
      </c>
      <c r="H295" s="31">
        <v>2500</v>
      </c>
      <c r="I295" s="31">
        <v>2500</v>
      </c>
    </row>
    <row r="296" spans="1:9" ht="47.25" x14ac:dyDescent="0.25">
      <c r="A296" s="61" t="s">
        <v>928</v>
      </c>
      <c r="B296" s="28"/>
      <c r="C296" s="28" t="s">
        <v>165</v>
      </c>
      <c r="D296" s="28" t="s">
        <v>40</v>
      </c>
      <c r="E296" s="29" t="s">
        <v>929</v>
      </c>
      <c r="F296" s="29"/>
      <c r="G296" s="31">
        <f>SUM(G297)</f>
        <v>0</v>
      </c>
      <c r="H296" s="31">
        <f t="shared" ref="H296:I296" si="60">SUM(H297)</f>
        <v>0</v>
      </c>
      <c r="I296" s="31">
        <f t="shared" si="60"/>
        <v>10000</v>
      </c>
    </row>
    <row r="297" spans="1:9" ht="31.5" x14ac:dyDescent="0.25">
      <c r="A297" s="61" t="s">
        <v>48</v>
      </c>
      <c r="B297" s="28"/>
      <c r="C297" s="28" t="s">
        <v>165</v>
      </c>
      <c r="D297" s="28" t="s">
        <v>40</v>
      </c>
      <c r="E297" s="29" t="s">
        <v>929</v>
      </c>
      <c r="F297" s="29" t="s">
        <v>87</v>
      </c>
      <c r="G297" s="31"/>
      <c r="H297" s="31"/>
      <c r="I297" s="31">
        <v>10000</v>
      </c>
    </row>
    <row r="298" spans="1:9" ht="31.5" x14ac:dyDescent="0.25">
      <c r="A298" s="61" t="s">
        <v>663</v>
      </c>
      <c r="B298" s="28"/>
      <c r="C298" s="28" t="s">
        <v>165</v>
      </c>
      <c r="D298" s="28" t="s">
        <v>40</v>
      </c>
      <c r="E298" s="29" t="s">
        <v>660</v>
      </c>
      <c r="F298" s="29"/>
      <c r="G298" s="31">
        <f t="shared" ref="G298:I299" si="61">SUM(G299)</f>
        <v>3776.8</v>
      </c>
      <c r="H298" s="31">
        <f t="shared" si="61"/>
        <v>2776.8</v>
      </c>
      <c r="I298" s="31">
        <f t="shared" si="61"/>
        <v>2776.8</v>
      </c>
    </row>
    <row r="299" spans="1:9" x14ac:dyDescent="0.25">
      <c r="A299" s="61" t="s">
        <v>31</v>
      </c>
      <c r="B299" s="28"/>
      <c r="C299" s="28" t="s">
        <v>165</v>
      </c>
      <c r="D299" s="28" t="s">
        <v>40</v>
      </c>
      <c r="E299" s="29" t="s">
        <v>661</v>
      </c>
      <c r="F299" s="29"/>
      <c r="G299" s="31">
        <f t="shared" si="61"/>
        <v>3776.8</v>
      </c>
      <c r="H299" s="31">
        <f t="shared" si="61"/>
        <v>2776.8</v>
      </c>
      <c r="I299" s="31">
        <f t="shared" si="61"/>
        <v>2776.8</v>
      </c>
    </row>
    <row r="300" spans="1:9" ht="31.5" x14ac:dyDescent="0.25">
      <c r="A300" s="61" t="s">
        <v>48</v>
      </c>
      <c r="B300" s="28"/>
      <c r="C300" s="28" t="s">
        <v>165</v>
      </c>
      <c r="D300" s="28" t="s">
        <v>40</v>
      </c>
      <c r="E300" s="29" t="s">
        <v>661</v>
      </c>
      <c r="F300" s="29" t="s">
        <v>87</v>
      </c>
      <c r="G300" s="31">
        <v>3776.8</v>
      </c>
      <c r="H300" s="31">
        <v>2776.8</v>
      </c>
      <c r="I300" s="31">
        <v>2776.8</v>
      </c>
    </row>
    <row r="301" spans="1:9" x14ac:dyDescent="0.25">
      <c r="A301" s="3" t="s">
        <v>172</v>
      </c>
      <c r="B301" s="28"/>
      <c r="C301" s="28" t="s">
        <v>165</v>
      </c>
      <c r="D301" s="28" t="s">
        <v>50</v>
      </c>
      <c r="E301" s="28"/>
      <c r="F301" s="28"/>
      <c r="G301" s="31">
        <f>SUM(G307+G313+G315+G325+G330+G339+G349)</f>
        <v>212322.40000000002</v>
      </c>
      <c r="H301" s="31">
        <f>SUM(H307+H313+H315+H325+H330+H339+H349)</f>
        <v>217612.7</v>
      </c>
      <c r="I301" s="31">
        <f>SUM(I307+I313+I315+I325+I330+I339+I349)</f>
        <v>224369.40000000002</v>
      </c>
    </row>
    <row r="302" spans="1:9" ht="47.25" hidden="1" x14ac:dyDescent="0.25">
      <c r="A302" s="61" t="s">
        <v>438</v>
      </c>
      <c r="B302" s="28"/>
      <c r="C302" s="28" t="s">
        <v>165</v>
      </c>
      <c r="D302" s="28" t="s">
        <v>50</v>
      </c>
      <c r="E302" s="28" t="s">
        <v>441</v>
      </c>
      <c r="F302" s="28"/>
      <c r="G302" s="31">
        <f t="shared" ref="G302:I305" si="62">SUM(G303)</f>
        <v>0</v>
      </c>
      <c r="H302" s="31">
        <f t="shared" si="62"/>
        <v>0</v>
      </c>
      <c r="I302" s="31">
        <f t="shared" si="62"/>
        <v>0</v>
      </c>
    </row>
    <row r="303" spans="1:9" hidden="1" x14ac:dyDescent="0.25">
      <c r="A303" s="3" t="s">
        <v>444</v>
      </c>
      <c r="B303" s="28"/>
      <c r="C303" s="28" t="s">
        <v>165</v>
      </c>
      <c r="D303" s="28" t="s">
        <v>50</v>
      </c>
      <c r="E303" s="28" t="s">
        <v>443</v>
      </c>
      <c r="F303" s="28"/>
      <c r="G303" s="31">
        <f t="shared" si="62"/>
        <v>0</v>
      </c>
      <c r="H303" s="31">
        <f t="shared" si="62"/>
        <v>0</v>
      </c>
      <c r="I303" s="31">
        <f t="shared" si="62"/>
        <v>0</v>
      </c>
    </row>
    <row r="304" spans="1:9" ht="47.25" hidden="1" x14ac:dyDescent="0.25">
      <c r="A304" s="27" t="s">
        <v>389</v>
      </c>
      <c r="B304" s="28"/>
      <c r="C304" s="28" t="s">
        <v>165</v>
      </c>
      <c r="D304" s="28" t="s">
        <v>50</v>
      </c>
      <c r="E304" s="28" t="s">
        <v>445</v>
      </c>
      <c r="F304" s="28"/>
      <c r="G304" s="31">
        <f t="shared" si="62"/>
        <v>0</v>
      </c>
      <c r="H304" s="31">
        <f t="shared" si="62"/>
        <v>0</v>
      </c>
      <c r="I304" s="31">
        <f t="shared" si="62"/>
        <v>0</v>
      </c>
    </row>
    <row r="305" spans="1:9" ht="31.5" hidden="1" x14ac:dyDescent="0.25">
      <c r="A305" s="3" t="s">
        <v>451</v>
      </c>
      <c r="B305" s="28"/>
      <c r="C305" s="28" t="s">
        <v>165</v>
      </c>
      <c r="D305" s="28" t="s">
        <v>50</v>
      </c>
      <c r="E305" s="28" t="s">
        <v>446</v>
      </c>
      <c r="F305" s="28"/>
      <c r="G305" s="31">
        <f t="shared" si="62"/>
        <v>0</v>
      </c>
      <c r="H305" s="31">
        <f t="shared" si="62"/>
        <v>0</v>
      </c>
      <c r="I305" s="31">
        <f t="shared" si="62"/>
        <v>0</v>
      </c>
    </row>
    <row r="306" spans="1:9" ht="31.5" hidden="1" x14ac:dyDescent="0.25">
      <c r="A306" s="3" t="s">
        <v>48</v>
      </c>
      <c r="B306" s="28"/>
      <c r="C306" s="28" t="s">
        <v>165</v>
      </c>
      <c r="D306" s="28" t="s">
        <v>50</v>
      </c>
      <c r="E306" s="28" t="s">
        <v>446</v>
      </c>
      <c r="F306" s="28" t="s">
        <v>87</v>
      </c>
      <c r="G306" s="31"/>
      <c r="H306" s="31"/>
      <c r="I306" s="31"/>
    </row>
    <row r="307" spans="1:9" ht="31.5" x14ac:dyDescent="0.25">
      <c r="A307" s="62" t="s">
        <v>634</v>
      </c>
      <c r="B307" s="30"/>
      <c r="C307" s="28" t="s">
        <v>165</v>
      </c>
      <c r="D307" s="28" t="s">
        <v>50</v>
      </c>
      <c r="E307" s="28" t="s">
        <v>300</v>
      </c>
      <c r="F307" s="28"/>
      <c r="G307" s="31">
        <f>SUM(G308)</f>
        <v>24903.200000000001</v>
      </c>
      <c r="H307" s="31">
        <f>SUM(H308)</f>
        <v>27066</v>
      </c>
      <c r="I307" s="31">
        <f>SUM(I308)</f>
        <v>27066</v>
      </c>
    </row>
    <row r="308" spans="1:9" x14ac:dyDescent="0.25">
      <c r="A308" s="3" t="s">
        <v>31</v>
      </c>
      <c r="B308" s="28"/>
      <c r="C308" s="28" t="s">
        <v>165</v>
      </c>
      <c r="D308" s="28" t="s">
        <v>50</v>
      </c>
      <c r="E308" s="28" t="s">
        <v>301</v>
      </c>
      <c r="F308" s="28"/>
      <c r="G308" s="31">
        <f>SUM(G309)+G310</f>
        <v>24903.200000000001</v>
      </c>
      <c r="H308" s="31">
        <f t="shared" ref="H308:I308" si="63">SUM(H309)+H310</f>
        <v>27066</v>
      </c>
      <c r="I308" s="31">
        <f t="shared" si="63"/>
        <v>27066</v>
      </c>
    </row>
    <row r="309" spans="1:9" ht="31.5" x14ac:dyDescent="0.25">
      <c r="A309" s="3" t="s">
        <v>48</v>
      </c>
      <c r="B309" s="28"/>
      <c r="C309" s="28" t="s">
        <v>165</v>
      </c>
      <c r="D309" s="28" t="s">
        <v>50</v>
      </c>
      <c r="E309" s="28" t="s">
        <v>301</v>
      </c>
      <c r="F309" s="28" t="s">
        <v>87</v>
      </c>
      <c r="G309" s="31">
        <v>23837.200000000001</v>
      </c>
      <c r="H309" s="31">
        <v>26000</v>
      </c>
      <c r="I309" s="31">
        <v>26000</v>
      </c>
    </row>
    <row r="310" spans="1:9" ht="59.25" customHeight="1" x14ac:dyDescent="0.25">
      <c r="A310" s="61" t="s">
        <v>924</v>
      </c>
      <c r="B310" s="28"/>
      <c r="C310" s="28" t="s">
        <v>165</v>
      </c>
      <c r="D310" s="28" t="s">
        <v>50</v>
      </c>
      <c r="E310" s="29" t="s">
        <v>923</v>
      </c>
      <c r="F310" s="28"/>
      <c r="G310" s="31">
        <f>SUM(G311)</f>
        <v>1066</v>
      </c>
      <c r="H310" s="31">
        <f>SUM(H311)</f>
        <v>1066</v>
      </c>
      <c r="I310" s="31">
        <f>SUM(I311)</f>
        <v>1066</v>
      </c>
    </row>
    <row r="311" spans="1:9" ht="31.5" x14ac:dyDescent="0.25">
      <c r="A311" s="3" t="s">
        <v>48</v>
      </c>
      <c r="B311" s="28"/>
      <c r="C311" s="28" t="s">
        <v>165</v>
      </c>
      <c r="D311" s="28" t="s">
        <v>50</v>
      </c>
      <c r="E311" s="29" t="s">
        <v>923</v>
      </c>
      <c r="F311" s="28" t="s">
        <v>87</v>
      </c>
      <c r="G311" s="31">
        <v>1066</v>
      </c>
      <c r="H311" s="31">
        <v>1066</v>
      </c>
      <c r="I311" s="31">
        <v>1066</v>
      </c>
    </row>
    <row r="312" spans="1:9" ht="31.5" x14ac:dyDescent="0.25">
      <c r="A312" s="3" t="s">
        <v>633</v>
      </c>
      <c r="B312" s="28"/>
      <c r="C312" s="28" t="s">
        <v>165</v>
      </c>
      <c r="D312" s="28" t="s">
        <v>50</v>
      </c>
      <c r="E312" s="28" t="s">
        <v>294</v>
      </c>
      <c r="F312" s="28"/>
      <c r="G312" s="31">
        <f t="shared" ref="G312:I313" si="64">SUM(G313)</f>
        <v>2400</v>
      </c>
      <c r="H312" s="31">
        <f t="shared" si="64"/>
        <v>800</v>
      </c>
      <c r="I312" s="31">
        <f t="shared" si="64"/>
        <v>800</v>
      </c>
    </row>
    <row r="313" spans="1:9" x14ac:dyDescent="0.25">
      <c r="A313" s="3" t="s">
        <v>31</v>
      </c>
      <c r="B313" s="28"/>
      <c r="C313" s="28" t="s">
        <v>165</v>
      </c>
      <c r="D313" s="28" t="s">
        <v>50</v>
      </c>
      <c r="E313" s="28" t="s">
        <v>295</v>
      </c>
      <c r="F313" s="28"/>
      <c r="G313" s="31">
        <f t="shared" si="64"/>
        <v>2400</v>
      </c>
      <c r="H313" s="31">
        <f t="shared" si="64"/>
        <v>800</v>
      </c>
      <c r="I313" s="31">
        <f t="shared" si="64"/>
        <v>800</v>
      </c>
    </row>
    <row r="314" spans="1:9" ht="27" customHeight="1" x14ac:dyDescent="0.25">
      <c r="A314" s="3" t="s">
        <v>48</v>
      </c>
      <c r="B314" s="28"/>
      <c r="C314" s="28" t="s">
        <v>165</v>
      </c>
      <c r="D314" s="28" t="s">
        <v>50</v>
      </c>
      <c r="E314" s="28" t="s">
        <v>295</v>
      </c>
      <c r="F314" s="28" t="s">
        <v>87</v>
      </c>
      <c r="G314" s="31">
        <v>2400</v>
      </c>
      <c r="H314" s="31">
        <v>800</v>
      </c>
      <c r="I314" s="31">
        <v>800</v>
      </c>
    </row>
    <row r="315" spans="1:9" ht="31.5" x14ac:dyDescent="0.25">
      <c r="A315" s="3" t="s">
        <v>595</v>
      </c>
      <c r="B315" s="28"/>
      <c r="C315" s="28" t="s">
        <v>165</v>
      </c>
      <c r="D315" s="28" t="s">
        <v>50</v>
      </c>
      <c r="E315" s="28" t="s">
        <v>471</v>
      </c>
      <c r="F315" s="28"/>
      <c r="G315" s="31">
        <f>SUM(G320)+G316</f>
        <v>84568.1</v>
      </c>
      <c r="H315" s="31">
        <f t="shared" ref="H315:I315" si="65">SUM(H320)+H316</f>
        <v>135095.4</v>
      </c>
      <c r="I315" s="31">
        <f t="shared" si="65"/>
        <v>135095.4</v>
      </c>
    </row>
    <row r="316" spans="1:9" x14ac:dyDescent="0.25">
      <c r="A316" s="3" t="s">
        <v>31</v>
      </c>
      <c r="B316" s="28"/>
      <c r="C316" s="28" t="s">
        <v>165</v>
      </c>
      <c r="D316" s="28" t="s">
        <v>50</v>
      </c>
      <c r="E316" s="28" t="s">
        <v>704</v>
      </c>
      <c r="F316" s="28"/>
      <c r="G316" s="31">
        <f>SUM(G317+G318)</f>
        <v>37113</v>
      </c>
      <c r="H316" s="31">
        <f t="shared" ref="H316:I316" si="66">SUM(H317+H318)</f>
        <v>72082.899999999994</v>
      </c>
      <c r="I316" s="31">
        <f t="shared" si="66"/>
        <v>72082.899999999994</v>
      </c>
    </row>
    <row r="317" spans="1:9" ht="31.5" x14ac:dyDescent="0.25">
      <c r="A317" s="3" t="s">
        <v>48</v>
      </c>
      <c r="B317" s="28"/>
      <c r="C317" s="28" t="s">
        <v>165</v>
      </c>
      <c r="D317" s="28" t="s">
        <v>50</v>
      </c>
      <c r="E317" s="28" t="s">
        <v>704</v>
      </c>
      <c r="F317" s="28" t="s">
        <v>87</v>
      </c>
      <c r="G317" s="31">
        <v>1070.5</v>
      </c>
      <c r="H317" s="31"/>
      <c r="I317" s="31"/>
    </row>
    <row r="318" spans="1:9" ht="110.25" x14ac:dyDescent="0.25">
      <c r="A318" s="3" t="s">
        <v>931</v>
      </c>
      <c r="B318" s="28"/>
      <c r="C318" s="28" t="s">
        <v>165</v>
      </c>
      <c r="D318" s="28" t="s">
        <v>50</v>
      </c>
      <c r="E318" s="28" t="s">
        <v>932</v>
      </c>
      <c r="F318" s="28"/>
      <c r="G318" s="31">
        <f>SUM(G319)</f>
        <v>36042.5</v>
      </c>
      <c r="H318" s="31">
        <f>SUM(H319)</f>
        <v>72082.899999999994</v>
      </c>
      <c r="I318" s="31">
        <f>SUM(I319)</f>
        <v>72082.899999999994</v>
      </c>
    </row>
    <row r="319" spans="1:9" ht="31.5" x14ac:dyDescent="0.25">
      <c r="A319" s="3" t="s">
        <v>48</v>
      </c>
      <c r="B319" s="28"/>
      <c r="C319" s="28" t="s">
        <v>165</v>
      </c>
      <c r="D319" s="28" t="s">
        <v>50</v>
      </c>
      <c r="E319" s="28" t="s">
        <v>932</v>
      </c>
      <c r="F319" s="28" t="s">
        <v>87</v>
      </c>
      <c r="G319" s="31">
        <v>36042.5</v>
      </c>
      <c r="H319" s="31">
        <f>72010.9+72</f>
        <v>72082.899999999994</v>
      </c>
      <c r="I319" s="31">
        <f>72010.9+72</f>
        <v>72082.899999999994</v>
      </c>
    </row>
    <row r="320" spans="1:9" x14ac:dyDescent="0.25">
      <c r="A320" s="61" t="s">
        <v>843</v>
      </c>
      <c r="B320" s="28"/>
      <c r="C320" s="28" t="s">
        <v>165</v>
      </c>
      <c r="D320" s="28" t="s">
        <v>50</v>
      </c>
      <c r="E320" s="28" t="s">
        <v>688</v>
      </c>
      <c r="F320" s="28"/>
      <c r="G320" s="31">
        <f>SUM(G322)+G323</f>
        <v>47455.1</v>
      </c>
      <c r="H320" s="31">
        <f>SUM(H322)+H323</f>
        <v>63012.5</v>
      </c>
      <c r="I320" s="31">
        <f>SUM(I322)+I323</f>
        <v>63012.5</v>
      </c>
    </row>
    <row r="321" spans="1:9" x14ac:dyDescent="0.25">
      <c r="A321" s="3" t="s">
        <v>543</v>
      </c>
      <c r="B321" s="28"/>
      <c r="C321" s="28" t="s">
        <v>165</v>
      </c>
      <c r="D321" s="28" t="s">
        <v>50</v>
      </c>
      <c r="E321" s="28" t="s">
        <v>689</v>
      </c>
      <c r="F321" s="28"/>
      <c r="G321" s="31">
        <f>SUM(G322)</f>
        <v>47455.1</v>
      </c>
      <c r="H321" s="31">
        <f>SUM(H322)</f>
        <v>63012.5</v>
      </c>
      <c r="I321" s="31">
        <f>SUM(I322)</f>
        <v>63012.5</v>
      </c>
    </row>
    <row r="322" spans="1:9" ht="31.5" x14ac:dyDescent="0.25">
      <c r="A322" s="3" t="s">
        <v>48</v>
      </c>
      <c r="B322" s="28"/>
      <c r="C322" s="28" t="s">
        <v>165</v>
      </c>
      <c r="D322" s="28" t="s">
        <v>50</v>
      </c>
      <c r="E322" s="28" t="s">
        <v>689</v>
      </c>
      <c r="F322" s="28" t="s">
        <v>87</v>
      </c>
      <c r="G322" s="31">
        <v>47455.1</v>
      </c>
      <c r="H322" s="31">
        <v>63012.5</v>
      </c>
      <c r="I322" s="31">
        <v>63012.5</v>
      </c>
    </row>
    <row r="323" spans="1:9" ht="31.5" hidden="1" x14ac:dyDescent="0.25">
      <c r="A323" s="3" t="s">
        <v>691</v>
      </c>
      <c r="B323" s="28"/>
      <c r="C323" s="28" t="s">
        <v>165</v>
      </c>
      <c r="D323" s="28" t="s">
        <v>50</v>
      </c>
      <c r="E323" s="28" t="s">
        <v>690</v>
      </c>
      <c r="F323" s="28"/>
      <c r="G323" s="31">
        <f>SUM(G324)</f>
        <v>0</v>
      </c>
      <c r="H323" s="31">
        <f>SUM(H324)</f>
        <v>0</v>
      </c>
      <c r="I323" s="31">
        <f>SUM(I324)</f>
        <v>0</v>
      </c>
    </row>
    <row r="324" spans="1:9" ht="31.5" hidden="1" x14ac:dyDescent="0.25">
      <c r="A324" s="3" t="s">
        <v>48</v>
      </c>
      <c r="B324" s="28"/>
      <c r="C324" s="28" t="s">
        <v>165</v>
      </c>
      <c r="D324" s="28" t="s">
        <v>50</v>
      </c>
      <c r="E324" s="28" t="s">
        <v>690</v>
      </c>
      <c r="F324" s="28" t="s">
        <v>87</v>
      </c>
      <c r="G324" s="31"/>
      <c r="H324" s="31"/>
      <c r="I324" s="31"/>
    </row>
    <row r="325" spans="1:9" ht="31.5" x14ac:dyDescent="0.25">
      <c r="A325" s="27" t="s">
        <v>605</v>
      </c>
      <c r="B325" s="28"/>
      <c r="C325" s="28" t="s">
        <v>165</v>
      </c>
      <c r="D325" s="28" t="s">
        <v>50</v>
      </c>
      <c r="E325" s="57" t="s">
        <v>215</v>
      </c>
      <c r="F325" s="28"/>
      <c r="G325" s="31">
        <f t="shared" ref="G325:I326" si="67">SUM(G326)</f>
        <v>2122.6000000000004</v>
      </c>
      <c r="H325" s="31">
        <f t="shared" si="67"/>
        <v>989.2</v>
      </c>
      <c r="I325" s="31">
        <f t="shared" si="67"/>
        <v>989.2</v>
      </c>
    </row>
    <row r="326" spans="1:9" ht="47.25" x14ac:dyDescent="0.25">
      <c r="A326" s="27" t="s">
        <v>606</v>
      </c>
      <c r="B326" s="28"/>
      <c r="C326" s="28" t="s">
        <v>165</v>
      </c>
      <c r="D326" s="28" t="s">
        <v>50</v>
      </c>
      <c r="E326" s="57" t="s">
        <v>216</v>
      </c>
      <c r="F326" s="28"/>
      <c r="G326" s="31">
        <f>SUM(G327)</f>
        <v>2122.6000000000004</v>
      </c>
      <c r="H326" s="31">
        <f t="shared" si="67"/>
        <v>989.2</v>
      </c>
      <c r="I326" s="31">
        <f t="shared" si="67"/>
        <v>989.2</v>
      </c>
    </row>
    <row r="327" spans="1:9" ht="31.5" x14ac:dyDescent="0.25">
      <c r="A327" s="27" t="s">
        <v>478</v>
      </c>
      <c r="B327" s="28"/>
      <c r="C327" s="28" t="s">
        <v>165</v>
      </c>
      <c r="D327" s="28" t="s">
        <v>50</v>
      </c>
      <c r="E327" s="57" t="s">
        <v>217</v>
      </c>
      <c r="F327" s="28"/>
      <c r="G327" s="31">
        <f>SUM(G328:G329)</f>
        <v>2122.6000000000004</v>
      </c>
      <c r="H327" s="31">
        <f>SUM(H328:H329)</f>
        <v>989.2</v>
      </c>
      <c r="I327" s="31">
        <f>SUM(I328:I329)</f>
        <v>989.2</v>
      </c>
    </row>
    <row r="328" spans="1:9" ht="31.5" x14ac:dyDescent="0.25">
      <c r="A328" s="27" t="s">
        <v>48</v>
      </c>
      <c r="B328" s="28"/>
      <c r="C328" s="28" t="s">
        <v>165</v>
      </c>
      <c r="D328" s="28" t="s">
        <v>50</v>
      </c>
      <c r="E328" s="57" t="s">
        <v>217</v>
      </c>
      <c r="F328" s="28" t="s">
        <v>87</v>
      </c>
      <c r="G328" s="31">
        <f>1739.2+55.4</f>
        <v>1794.6000000000001</v>
      </c>
      <c r="H328" s="31">
        <v>989.2</v>
      </c>
      <c r="I328" s="31">
        <v>989.2</v>
      </c>
    </row>
    <row r="329" spans="1:9" ht="31.5" x14ac:dyDescent="0.25">
      <c r="A329" s="3" t="s">
        <v>266</v>
      </c>
      <c r="B329" s="28"/>
      <c r="C329" s="28" t="s">
        <v>165</v>
      </c>
      <c r="D329" s="28" t="s">
        <v>50</v>
      </c>
      <c r="E329" s="57" t="s">
        <v>217</v>
      </c>
      <c r="F329" s="28" t="s">
        <v>243</v>
      </c>
      <c r="G329" s="31">
        <f>328</f>
        <v>328</v>
      </c>
      <c r="H329" s="31"/>
      <c r="I329" s="31"/>
    </row>
    <row r="330" spans="1:9" x14ac:dyDescent="0.25">
      <c r="A330" s="61" t="s">
        <v>666</v>
      </c>
      <c r="B330" s="28"/>
      <c r="C330" s="28" t="s">
        <v>165</v>
      </c>
      <c r="D330" s="28" t="s">
        <v>50</v>
      </c>
      <c r="E330" s="29" t="s">
        <v>664</v>
      </c>
      <c r="F330" s="29"/>
      <c r="G330" s="31">
        <f>SUM(G331)+G333+G335+G337</f>
        <v>8964.1</v>
      </c>
      <c r="H330" s="31">
        <f t="shared" ref="H330:I330" si="68">SUM(H331)+H333+H335+H337</f>
        <v>0</v>
      </c>
      <c r="I330" s="31">
        <f t="shared" si="68"/>
        <v>0</v>
      </c>
    </row>
    <row r="331" spans="1:9" x14ac:dyDescent="0.25">
      <c r="A331" s="61" t="s">
        <v>31</v>
      </c>
      <c r="B331" s="28"/>
      <c r="C331" s="28" t="s">
        <v>165</v>
      </c>
      <c r="D331" s="28" t="s">
        <v>50</v>
      </c>
      <c r="E331" s="29" t="s">
        <v>665</v>
      </c>
      <c r="F331" s="29"/>
      <c r="G331" s="31">
        <f>SUM(G332)</f>
        <v>4200</v>
      </c>
      <c r="H331" s="31">
        <f>SUM(H332)</f>
        <v>0</v>
      </c>
      <c r="I331" s="31">
        <f>SUM(I332)</f>
        <v>0</v>
      </c>
    </row>
    <row r="332" spans="1:9" ht="31.5" x14ac:dyDescent="0.25">
      <c r="A332" s="61" t="s">
        <v>48</v>
      </c>
      <c r="B332" s="28"/>
      <c r="C332" s="28" t="s">
        <v>165</v>
      </c>
      <c r="D332" s="28" t="s">
        <v>50</v>
      </c>
      <c r="E332" s="29" t="s">
        <v>665</v>
      </c>
      <c r="F332" s="29" t="s">
        <v>87</v>
      </c>
      <c r="G332" s="31">
        <v>4200</v>
      </c>
      <c r="H332" s="31"/>
      <c r="I332" s="31"/>
    </row>
    <row r="333" spans="1:9" ht="47.25" x14ac:dyDescent="0.25">
      <c r="A333" s="61" t="s">
        <v>24</v>
      </c>
      <c r="B333" s="28"/>
      <c r="C333" s="28" t="s">
        <v>165</v>
      </c>
      <c r="D333" s="28" t="s">
        <v>50</v>
      </c>
      <c r="E333" s="29" t="s">
        <v>673</v>
      </c>
      <c r="F333" s="29"/>
      <c r="G333" s="31">
        <f>SUM(G334)</f>
        <v>4318.7</v>
      </c>
      <c r="H333" s="31">
        <f>SUM(H334)</f>
        <v>0</v>
      </c>
      <c r="I333" s="31">
        <f>SUM(I334)</f>
        <v>0</v>
      </c>
    </row>
    <row r="334" spans="1:9" ht="31.5" x14ac:dyDescent="0.25">
      <c r="A334" s="61" t="s">
        <v>223</v>
      </c>
      <c r="B334" s="28"/>
      <c r="C334" s="28" t="s">
        <v>165</v>
      </c>
      <c r="D334" s="28" t="s">
        <v>50</v>
      </c>
      <c r="E334" s="29" t="s">
        <v>673</v>
      </c>
      <c r="F334" s="29" t="s">
        <v>118</v>
      </c>
      <c r="G334" s="31">
        <v>4318.7</v>
      </c>
      <c r="H334" s="31"/>
      <c r="I334" s="31"/>
    </row>
    <row r="335" spans="1:9" ht="31.5" x14ac:dyDescent="0.25">
      <c r="A335" s="61" t="s">
        <v>258</v>
      </c>
      <c r="B335" s="28"/>
      <c r="C335" s="28" t="s">
        <v>165</v>
      </c>
      <c r="D335" s="28" t="s">
        <v>50</v>
      </c>
      <c r="E335" s="29" t="s">
        <v>683</v>
      </c>
      <c r="F335" s="29"/>
      <c r="G335" s="31">
        <f>SUM(G336)</f>
        <v>370</v>
      </c>
      <c r="H335" s="31">
        <f>SUM(H336)</f>
        <v>0</v>
      </c>
      <c r="I335" s="31">
        <f>SUM(I336)</f>
        <v>0</v>
      </c>
    </row>
    <row r="336" spans="1:9" ht="31.5" x14ac:dyDescent="0.25">
      <c r="A336" s="61" t="s">
        <v>223</v>
      </c>
      <c r="B336" s="28"/>
      <c r="C336" s="28" t="s">
        <v>165</v>
      </c>
      <c r="D336" s="28" t="s">
        <v>50</v>
      </c>
      <c r="E336" s="29" t="s">
        <v>683</v>
      </c>
      <c r="F336" s="29" t="s">
        <v>118</v>
      </c>
      <c r="G336" s="31">
        <v>370</v>
      </c>
      <c r="H336" s="31"/>
      <c r="I336" s="31"/>
    </row>
    <row r="337" spans="1:9" x14ac:dyDescent="0.25">
      <c r="A337" s="27" t="s">
        <v>259</v>
      </c>
      <c r="B337" s="28"/>
      <c r="C337" s="28" t="s">
        <v>165</v>
      </c>
      <c r="D337" s="28" t="s">
        <v>50</v>
      </c>
      <c r="E337" s="29" t="s">
        <v>874</v>
      </c>
      <c r="F337" s="29"/>
      <c r="G337" s="31">
        <f>SUM(G338)</f>
        <v>75.400000000000006</v>
      </c>
      <c r="H337" s="31"/>
      <c r="I337" s="31"/>
    </row>
    <row r="338" spans="1:9" ht="31.5" x14ac:dyDescent="0.25">
      <c r="A338" s="61" t="s">
        <v>223</v>
      </c>
      <c r="B338" s="28"/>
      <c r="C338" s="28" t="s">
        <v>165</v>
      </c>
      <c r="D338" s="28" t="s">
        <v>50</v>
      </c>
      <c r="E338" s="29" t="s">
        <v>874</v>
      </c>
      <c r="F338" s="29" t="s">
        <v>118</v>
      </c>
      <c r="G338" s="31">
        <v>75.400000000000006</v>
      </c>
      <c r="H338" s="31"/>
      <c r="I338" s="31"/>
    </row>
    <row r="339" spans="1:9" x14ac:dyDescent="0.25">
      <c r="A339" s="61" t="s">
        <v>667</v>
      </c>
      <c r="B339" s="28"/>
      <c r="C339" s="28" t="s">
        <v>165</v>
      </c>
      <c r="D339" s="28" t="s">
        <v>50</v>
      </c>
      <c r="E339" s="29" t="s">
        <v>671</v>
      </c>
      <c r="F339" s="29"/>
      <c r="G339" s="31">
        <f>SUM(G340)+G342+G344+G346</f>
        <v>33110.1</v>
      </c>
      <c r="H339" s="31">
        <f t="shared" ref="H339:I339" si="69">SUM(H340)+H342+H344+H346</f>
        <v>2000</v>
      </c>
      <c r="I339" s="31">
        <f t="shared" si="69"/>
        <v>6318.7</v>
      </c>
    </row>
    <row r="340" spans="1:9" x14ac:dyDescent="0.25">
      <c r="A340" s="61" t="s">
        <v>31</v>
      </c>
      <c r="B340" s="28"/>
      <c r="C340" s="28" t="s">
        <v>165</v>
      </c>
      <c r="D340" s="28" t="s">
        <v>50</v>
      </c>
      <c r="E340" s="29" t="s">
        <v>672</v>
      </c>
      <c r="F340" s="29"/>
      <c r="G340" s="31">
        <f>SUM(G341)</f>
        <v>11098.3</v>
      </c>
      <c r="H340" s="31">
        <f>SUM(H341)</f>
        <v>2000</v>
      </c>
      <c r="I340" s="31">
        <f>SUM(I341)</f>
        <v>6318.7</v>
      </c>
    </row>
    <row r="341" spans="1:9" ht="31.5" x14ac:dyDescent="0.25">
      <c r="A341" s="61" t="s">
        <v>48</v>
      </c>
      <c r="B341" s="28"/>
      <c r="C341" s="28" t="s">
        <v>165</v>
      </c>
      <c r="D341" s="28" t="s">
        <v>50</v>
      </c>
      <c r="E341" s="29" t="s">
        <v>672</v>
      </c>
      <c r="F341" s="29" t="s">
        <v>87</v>
      </c>
      <c r="G341" s="31">
        <v>11098.3</v>
      </c>
      <c r="H341" s="31">
        <v>2000</v>
      </c>
      <c r="I341" s="31">
        <v>6318.7</v>
      </c>
    </row>
    <row r="342" spans="1:9" ht="47.25" x14ac:dyDescent="0.25">
      <c r="A342" s="61" t="s">
        <v>24</v>
      </c>
      <c r="B342" s="28"/>
      <c r="C342" s="28" t="s">
        <v>165</v>
      </c>
      <c r="D342" s="28" t="s">
        <v>50</v>
      </c>
      <c r="E342" s="29" t="s">
        <v>682</v>
      </c>
      <c r="F342" s="29"/>
      <c r="G342" s="31">
        <f>SUM(G343)</f>
        <v>21372.3</v>
      </c>
      <c r="H342" s="31">
        <f>SUM(H343)</f>
        <v>0</v>
      </c>
      <c r="I342" s="31">
        <f>SUM(I343)</f>
        <v>0</v>
      </c>
    </row>
    <row r="343" spans="1:9" ht="31.5" x14ac:dyDescent="0.25">
      <c r="A343" s="61" t="s">
        <v>223</v>
      </c>
      <c r="B343" s="28"/>
      <c r="C343" s="28" t="s">
        <v>165</v>
      </c>
      <c r="D343" s="28" t="s">
        <v>50</v>
      </c>
      <c r="E343" s="29" t="s">
        <v>682</v>
      </c>
      <c r="F343" s="29" t="s">
        <v>118</v>
      </c>
      <c r="G343" s="31">
        <v>21372.3</v>
      </c>
      <c r="H343" s="31"/>
      <c r="I343" s="31"/>
    </row>
    <row r="344" spans="1:9" ht="31.5" hidden="1" x14ac:dyDescent="0.25">
      <c r="A344" s="61" t="s">
        <v>258</v>
      </c>
      <c r="B344" s="28"/>
      <c r="C344" s="28" t="s">
        <v>165</v>
      </c>
      <c r="D344" s="28" t="s">
        <v>50</v>
      </c>
      <c r="E344" s="29" t="s">
        <v>833</v>
      </c>
      <c r="F344" s="29"/>
      <c r="G344" s="31">
        <f>SUM(G345)</f>
        <v>0</v>
      </c>
      <c r="H344" s="31">
        <f t="shared" ref="H344:I344" si="70">SUM(H345)</f>
        <v>0</v>
      </c>
      <c r="I344" s="31">
        <f t="shared" si="70"/>
        <v>0</v>
      </c>
    </row>
    <row r="345" spans="1:9" ht="31.5" hidden="1" x14ac:dyDescent="0.25">
      <c r="A345" s="61" t="s">
        <v>223</v>
      </c>
      <c r="B345" s="28"/>
      <c r="C345" s="28" t="s">
        <v>165</v>
      </c>
      <c r="D345" s="28" t="s">
        <v>50</v>
      </c>
      <c r="E345" s="29" t="s">
        <v>833</v>
      </c>
      <c r="F345" s="29" t="s">
        <v>118</v>
      </c>
      <c r="G345" s="31"/>
      <c r="H345" s="31"/>
      <c r="I345" s="31"/>
    </row>
    <row r="346" spans="1:9" ht="31.5" x14ac:dyDescent="0.25">
      <c r="A346" s="61" t="s">
        <v>877</v>
      </c>
      <c r="B346" s="28"/>
      <c r="C346" s="28" t="s">
        <v>165</v>
      </c>
      <c r="D346" s="28" t="s">
        <v>50</v>
      </c>
      <c r="E346" s="29" t="s">
        <v>876</v>
      </c>
      <c r="F346" s="29"/>
      <c r="G346" s="31">
        <f>SUM(G347)</f>
        <v>639.5</v>
      </c>
      <c r="H346" s="31">
        <f t="shared" ref="H346:I346" si="71">SUM(H347)</f>
        <v>0</v>
      </c>
      <c r="I346" s="31">
        <f t="shared" si="71"/>
        <v>0</v>
      </c>
    </row>
    <row r="347" spans="1:9" ht="31.5" x14ac:dyDescent="0.25">
      <c r="A347" s="61" t="s">
        <v>878</v>
      </c>
      <c r="B347" s="28"/>
      <c r="C347" s="28" t="s">
        <v>165</v>
      </c>
      <c r="D347" s="28" t="s">
        <v>50</v>
      </c>
      <c r="E347" s="29" t="s">
        <v>875</v>
      </c>
      <c r="F347" s="29"/>
      <c r="G347" s="31">
        <f>SUM(G348)</f>
        <v>639.5</v>
      </c>
      <c r="H347" s="31"/>
      <c r="I347" s="31"/>
    </row>
    <row r="348" spans="1:9" ht="31.5" x14ac:dyDescent="0.25">
      <c r="A348" s="61" t="s">
        <v>48</v>
      </c>
      <c r="B348" s="28"/>
      <c r="C348" s="28" t="s">
        <v>165</v>
      </c>
      <c r="D348" s="28" t="s">
        <v>50</v>
      </c>
      <c r="E348" s="29" t="s">
        <v>875</v>
      </c>
      <c r="F348" s="29" t="s">
        <v>87</v>
      </c>
      <c r="G348" s="31">
        <v>639.5</v>
      </c>
      <c r="H348" s="31"/>
      <c r="I348" s="31"/>
    </row>
    <row r="349" spans="1:9" x14ac:dyDescent="0.25">
      <c r="A349" s="61" t="s">
        <v>668</v>
      </c>
      <c r="B349" s="28"/>
      <c r="C349" s="28" t="s">
        <v>165</v>
      </c>
      <c r="D349" s="28" t="s">
        <v>50</v>
      </c>
      <c r="E349" s="29" t="s">
        <v>669</v>
      </c>
      <c r="F349" s="29"/>
      <c r="G349" s="31">
        <f t="shared" ref="G349:I350" si="72">SUM(G350)</f>
        <v>56254.3</v>
      </c>
      <c r="H349" s="31">
        <f t="shared" si="72"/>
        <v>51662.1</v>
      </c>
      <c r="I349" s="31">
        <f t="shared" si="72"/>
        <v>54100.1</v>
      </c>
    </row>
    <row r="350" spans="1:9" x14ac:dyDescent="0.25">
      <c r="A350" s="61" t="s">
        <v>31</v>
      </c>
      <c r="B350" s="28"/>
      <c r="C350" s="28" t="s">
        <v>165</v>
      </c>
      <c r="D350" s="28" t="s">
        <v>50</v>
      </c>
      <c r="E350" s="29" t="s">
        <v>670</v>
      </c>
      <c r="F350" s="29"/>
      <c r="G350" s="31">
        <f t="shared" si="72"/>
        <v>56254.3</v>
      </c>
      <c r="H350" s="31">
        <f t="shared" si="72"/>
        <v>51662.1</v>
      </c>
      <c r="I350" s="31">
        <f t="shared" si="72"/>
        <v>54100.1</v>
      </c>
    </row>
    <row r="351" spans="1:9" ht="31.5" x14ac:dyDescent="0.25">
      <c r="A351" s="61" t="s">
        <v>48</v>
      </c>
      <c r="B351" s="28"/>
      <c r="C351" s="28" t="s">
        <v>165</v>
      </c>
      <c r="D351" s="28" t="s">
        <v>50</v>
      </c>
      <c r="E351" s="29" t="s">
        <v>670</v>
      </c>
      <c r="F351" s="29" t="s">
        <v>87</v>
      </c>
      <c r="G351" s="31">
        <v>56254.3</v>
      </c>
      <c r="H351" s="31">
        <v>51662.1</v>
      </c>
      <c r="I351" s="31">
        <v>54100.1</v>
      </c>
    </row>
    <row r="352" spans="1:9" ht="18.75" customHeight="1" x14ac:dyDescent="0.25">
      <c r="A352" s="3" t="s">
        <v>173</v>
      </c>
      <c r="B352" s="28"/>
      <c r="C352" s="36" t="s">
        <v>165</v>
      </c>
      <c r="D352" s="36" t="s">
        <v>165</v>
      </c>
      <c r="E352" s="36"/>
      <c r="F352" s="36"/>
      <c r="G352" s="33">
        <f>SUM(G362)+G365+G353+G370</f>
        <v>62458.299999999996</v>
      </c>
      <c r="H352" s="33">
        <f>SUM(H362)+H365+H353+H370</f>
        <v>40197.599999999999</v>
      </c>
      <c r="I352" s="33">
        <f>SUM(I362)+I365+I353+I370</f>
        <v>40197.599999999999</v>
      </c>
    </row>
    <row r="353" spans="1:9" ht="31.5" x14ac:dyDescent="0.25">
      <c r="A353" s="3" t="s">
        <v>803</v>
      </c>
      <c r="B353" s="28"/>
      <c r="C353" s="36" t="s">
        <v>165</v>
      </c>
      <c r="D353" s="36" t="s">
        <v>165</v>
      </c>
      <c r="E353" s="28" t="s">
        <v>239</v>
      </c>
      <c r="F353" s="28"/>
      <c r="G353" s="31">
        <f>SUM(G354)+G357</f>
        <v>49997</v>
      </c>
      <c r="H353" s="31">
        <f>SUM(H354)+H357</f>
        <v>40048</v>
      </c>
      <c r="I353" s="31">
        <f>SUM(I354)+I357</f>
        <v>40048</v>
      </c>
    </row>
    <row r="354" spans="1:9" ht="31.5" x14ac:dyDescent="0.25">
      <c r="A354" s="3" t="s">
        <v>264</v>
      </c>
      <c r="B354" s="28"/>
      <c r="C354" s="36" t="s">
        <v>165</v>
      </c>
      <c r="D354" s="36" t="s">
        <v>165</v>
      </c>
      <c r="E354" s="28" t="s">
        <v>296</v>
      </c>
      <c r="F354" s="28"/>
      <c r="G354" s="31">
        <f t="shared" ref="G354:I355" si="73">SUM(G355)</f>
        <v>2000</v>
      </c>
      <c r="H354" s="31">
        <f t="shared" si="73"/>
        <v>0</v>
      </c>
      <c r="I354" s="31">
        <f t="shared" si="73"/>
        <v>0</v>
      </c>
    </row>
    <row r="355" spans="1:9" ht="31.5" x14ac:dyDescent="0.25">
      <c r="A355" s="3" t="s">
        <v>265</v>
      </c>
      <c r="B355" s="28"/>
      <c r="C355" s="36" t="s">
        <v>165</v>
      </c>
      <c r="D355" s="36" t="s">
        <v>165</v>
      </c>
      <c r="E355" s="28" t="s">
        <v>297</v>
      </c>
      <c r="F355" s="28"/>
      <c r="G355" s="31">
        <f t="shared" si="73"/>
        <v>2000</v>
      </c>
      <c r="H355" s="31">
        <f t="shared" si="73"/>
        <v>0</v>
      </c>
      <c r="I355" s="31">
        <f t="shared" si="73"/>
        <v>0</v>
      </c>
    </row>
    <row r="356" spans="1:9" ht="31.5" x14ac:dyDescent="0.25">
      <c r="A356" s="3" t="s">
        <v>266</v>
      </c>
      <c r="B356" s="28"/>
      <c r="C356" s="36" t="s">
        <v>165</v>
      </c>
      <c r="D356" s="36" t="s">
        <v>165</v>
      </c>
      <c r="E356" s="28" t="s">
        <v>297</v>
      </c>
      <c r="F356" s="28" t="s">
        <v>243</v>
      </c>
      <c r="G356" s="31">
        <v>2000</v>
      </c>
      <c r="H356" s="31"/>
      <c r="I356" s="31"/>
    </row>
    <row r="357" spans="1:9" x14ac:dyDescent="0.25">
      <c r="A357" s="3" t="s">
        <v>267</v>
      </c>
      <c r="B357" s="28"/>
      <c r="C357" s="36" t="s">
        <v>165</v>
      </c>
      <c r="D357" s="36" t="s">
        <v>165</v>
      </c>
      <c r="E357" s="28" t="s">
        <v>298</v>
      </c>
      <c r="F357" s="28"/>
      <c r="G357" s="31">
        <f>SUM(G358)</f>
        <v>47997</v>
      </c>
      <c r="H357" s="31">
        <f>SUM(H358)</f>
        <v>40048</v>
      </c>
      <c r="I357" s="31">
        <f>SUM(I358)</f>
        <v>40048</v>
      </c>
    </row>
    <row r="358" spans="1:9" ht="31.5" x14ac:dyDescent="0.25">
      <c r="A358" s="3" t="s">
        <v>265</v>
      </c>
      <c r="B358" s="28"/>
      <c r="C358" s="36" t="s">
        <v>165</v>
      </c>
      <c r="D358" s="36" t="s">
        <v>165</v>
      </c>
      <c r="E358" s="28" t="s">
        <v>299</v>
      </c>
      <c r="F358" s="28"/>
      <c r="G358" s="31">
        <f>SUM(G359)+G360</f>
        <v>47997</v>
      </c>
      <c r="H358" s="31">
        <f t="shared" ref="H358:I358" si="74">SUM(H359)+H360</f>
        <v>40048</v>
      </c>
      <c r="I358" s="31">
        <f t="shared" si="74"/>
        <v>40048</v>
      </c>
    </row>
    <row r="359" spans="1:9" ht="31.5" x14ac:dyDescent="0.25">
      <c r="A359" s="3" t="s">
        <v>266</v>
      </c>
      <c r="B359" s="28"/>
      <c r="C359" s="36" t="s">
        <v>165</v>
      </c>
      <c r="D359" s="36" t="s">
        <v>165</v>
      </c>
      <c r="E359" s="28" t="s">
        <v>299</v>
      </c>
      <c r="F359" s="28" t="s">
        <v>243</v>
      </c>
      <c r="G359" s="31">
        <v>440</v>
      </c>
      <c r="H359" s="31"/>
      <c r="I359" s="31"/>
    </row>
    <row r="360" spans="1:9" ht="31.5" x14ac:dyDescent="0.25">
      <c r="A360" s="3" t="s">
        <v>925</v>
      </c>
      <c r="B360" s="28"/>
      <c r="C360" s="36" t="s">
        <v>165</v>
      </c>
      <c r="D360" s="36" t="s">
        <v>165</v>
      </c>
      <c r="E360" s="28" t="s">
        <v>926</v>
      </c>
      <c r="F360" s="28"/>
      <c r="G360" s="31">
        <f>SUM(G361)</f>
        <v>47557</v>
      </c>
      <c r="H360" s="31">
        <f>SUM(H361)</f>
        <v>40048</v>
      </c>
      <c r="I360" s="31">
        <f>SUM(I361)</f>
        <v>40048</v>
      </c>
    </row>
    <row r="361" spans="1:9" ht="31.5" x14ac:dyDescent="0.25">
      <c r="A361" s="3" t="s">
        <v>266</v>
      </c>
      <c r="B361" s="28"/>
      <c r="C361" s="36" t="s">
        <v>165</v>
      </c>
      <c r="D361" s="36" t="s">
        <v>165</v>
      </c>
      <c r="E361" s="28" t="s">
        <v>926</v>
      </c>
      <c r="F361" s="28" t="s">
        <v>243</v>
      </c>
      <c r="G361" s="31">
        <v>47557</v>
      </c>
      <c r="H361" s="31">
        <v>40048</v>
      </c>
      <c r="I361" s="31">
        <v>40048</v>
      </c>
    </row>
    <row r="362" spans="1:9" ht="31.5" x14ac:dyDescent="0.25">
      <c r="A362" s="3" t="s">
        <v>624</v>
      </c>
      <c r="B362" s="28"/>
      <c r="C362" s="36" t="s">
        <v>165</v>
      </c>
      <c r="D362" s="36" t="s">
        <v>165</v>
      </c>
      <c r="E362" s="36" t="s">
        <v>288</v>
      </c>
      <c r="F362" s="36"/>
      <c r="G362" s="33">
        <f t="shared" ref="G362:I363" si="75">SUM(G363)</f>
        <v>5000</v>
      </c>
      <c r="H362" s="33">
        <f t="shared" si="75"/>
        <v>0</v>
      </c>
      <c r="I362" s="33">
        <f t="shared" si="75"/>
        <v>0</v>
      </c>
    </row>
    <row r="363" spans="1:9" ht="31.5" x14ac:dyDescent="0.25">
      <c r="A363" s="3" t="s">
        <v>265</v>
      </c>
      <c r="B363" s="28"/>
      <c r="C363" s="36" t="s">
        <v>165</v>
      </c>
      <c r="D363" s="36" t="s">
        <v>165</v>
      </c>
      <c r="E363" s="36" t="s">
        <v>302</v>
      </c>
      <c r="F363" s="36"/>
      <c r="G363" s="33">
        <f t="shared" si="75"/>
        <v>5000</v>
      </c>
      <c r="H363" s="33">
        <f t="shared" si="75"/>
        <v>0</v>
      </c>
      <c r="I363" s="33">
        <f t="shared" si="75"/>
        <v>0</v>
      </c>
    </row>
    <row r="364" spans="1:9" ht="27.75" customHeight="1" x14ac:dyDescent="0.25">
      <c r="A364" s="3" t="s">
        <v>266</v>
      </c>
      <c r="B364" s="28"/>
      <c r="C364" s="36" t="s">
        <v>165</v>
      </c>
      <c r="D364" s="36" t="s">
        <v>165</v>
      </c>
      <c r="E364" s="36" t="s">
        <v>302</v>
      </c>
      <c r="F364" s="36" t="s">
        <v>243</v>
      </c>
      <c r="G364" s="33">
        <v>5000</v>
      </c>
      <c r="H364" s="33"/>
      <c r="I364" s="33"/>
    </row>
    <row r="365" spans="1:9" ht="31.5" x14ac:dyDescent="0.25">
      <c r="A365" s="3" t="s">
        <v>635</v>
      </c>
      <c r="B365" s="28"/>
      <c r="C365" s="36" t="s">
        <v>165</v>
      </c>
      <c r="D365" s="36" t="s">
        <v>165</v>
      </c>
      <c r="E365" s="36" t="s">
        <v>231</v>
      </c>
      <c r="F365" s="36"/>
      <c r="G365" s="33">
        <f t="shared" ref="G365:I367" si="76">SUM(G366)</f>
        <v>7311.7</v>
      </c>
      <c r="H365" s="33">
        <f t="shared" si="76"/>
        <v>0</v>
      </c>
      <c r="I365" s="33">
        <f t="shared" si="76"/>
        <v>0</v>
      </c>
    </row>
    <row r="366" spans="1:9" ht="31.5" x14ac:dyDescent="0.25">
      <c r="A366" s="3" t="s">
        <v>359</v>
      </c>
      <c r="B366" s="28"/>
      <c r="C366" s="36" t="s">
        <v>165</v>
      </c>
      <c r="D366" s="36" t="s">
        <v>165</v>
      </c>
      <c r="E366" s="36" t="s">
        <v>234</v>
      </c>
      <c r="F366" s="36"/>
      <c r="G366" s="33">
        <f t="shared" si="76"/>
        <v>7311.7</v>
      </c>
      <c r="H366" s="33">
        <f t="shared" si="76"/>
        <v>0</v>
      </c>
      <c r="I366" s="33">
        <f t="shared" si="76"/>
        <v>0</v>
      </c>
    </row>
    <row r="367" spans="1:9" x14ac:dyDescent="0.25">
      <c r="A367" s="61" t="s">
        <v>31</v>
      </c>
      <c r="B367" s="28"/>
      <c r="C367" s="36" t="s">
        <v>165</v>
      </c>
      <c r="D367" s="36" t="s">
        <v>165</v>
      </c>
      <c r="E367" s="36" t="s">
        <v>685</v>
      </c>
      <c r="F367" s="36"/>
      <c r="G367" s="33">
        <f t="shared" si="76"/>
        <v>7311.7</v>
      </c>
      <c r="H367" s="33">
        <f t="shared" si="76"/>
        <v>0</v>
      </c>
      <c r="I367" s="33">
        <f t="shared" si="76"/>
        <v>0</v>
      </c>
    </row>
    <row r="368" spans="1:9" ht="31.5" x14ac:dyDescent="0.25">
      <c r="A368" s="3" t="s">
        <v>48</v>
      </c>
      <c r="B368" s="28"/>
      <c r="C368" s="36" t="s">
        <v>165</v>
      </c>
      <c r="D368" s="36" t="s">
        <v>165</v>
      </c>
      <c r="E368" s="36" t="s">
        <v>685</v>
      </c>
      <c r="F368" s="36" t="s">
        <v>87</v>
      </c>
      <c r="G368" s="33">
        <f>250+7061.7</f>
        <v>7311.7</v>
      </c>
      <c r="H368" s="33"/>
      <c r="I368" s="33"/>
    </row>
    <row r="369" spans="1:9" x14ac:dyDescent="0.25">
      <c r="A369" s="3" t="s">
        <v>187</v>
      </c>
      <c r="B369" s="28"/>
      <c r="C369" s="36" t="s">
        <v>165</v>
      </c>
      <c r="D369" s="36" t="s">
        <v>165</v>
      </c>
      <c r="E369" s="36" t="s">
        <v>188</v>
      </c>
      <c r="F369" s="36"/>
      <c r="G369" s="33">
        <f>SUM(G370)</f>
        <v>149.6</v>
      </c>
      <c r="H369" s="33">
        <f>SUM(H370)</f>
        <v>149.6</v>
      </c>
      <c r="I369" s="33">
        <f>SUM(I370)</f>
        <v>149.6</v>
      </c>
    </row>
    <row r="370" spans="1:9" ht="47.25" x14ac:dyDescent="0.25">
      <c r="A370" s="27" t="s">
        <v>352</v>
      </c>
      <c r="B370" s="36"/>
      <c r="C370" s="36" t="s">
        <v>165</v>
      </c>
      <c r="D370" s="36" t="s">
        <v>165</v>
      </c>
      <c r="E370" s="36" t="s">
        <v>540</v>
      </c>
      <c r="F370" s="57"/>
      <c r="G370" s="33">
        <f>SUM(G371:G372)</f>
        <v>149.6</v>
      </c>
      <c r="H370" s="33">
        <f>SUM(H371:H372)</f>
        <v>149.6</v>
      </c>
      <c r="I370" s="33">
        <f>SUM(I371:I372)</f>
        <v>149.6</v>
      </c>
    </row>
    <row r="371" spans="1:9" ht="47.25" x14ac:dyDescent="0.25">
      <c r="A371" s="3" t="s">
        <v>47</v>
      </c>
      <c r="B371" s="36"/>
      <c r="C371" s="36" t="s">
        <v>165</v>
      </c>
      <c r="D371" s="36" t="s">
        <v>165</v>
      </c>
      <c r="E371" s="36" t="s">
        <v>540</v>
      </c>
      <c r="F371" s="36" t="s">
        <v>85</v>
      </c>
      <c r="G371" s="33">
        <v>140.5</v>
      </c>
      <c r="H371" s="33">
        <v>140.5</v>
      </c>
      <c r="I371" s="33">
        <v>140.5</v>
      </c>
    </row>
    <row r="372" spans="1:9" ht="30.75" customHeight="1" x14ac:dyDescent="0.25">
      <c r="A372" s="27" t="s">
        <v>48</v>
      </c>
      <c r="B372" s="36"/>
      <c r="C372" s="36" t="s">
        <v>165</v>
      </c>
      <c r="D372" s="36" t="s">
        <v>165</v>
      </c>
      <c r="E372" s="36" t="s">
        <v>822</v>
      </c>
      <c r="F372" s="36" t="s">
        <v>87</v>
      </c>
      <c r="G372" s="33">
        <v>9.1</v>
      </c>
      <c r="H372" s="33">
        <v>9.1</v>
      </c>
      <c r="I372" s="33">
        <v>9.1</v>
      </c>
    </row>
    <row r="373" spans="1:9" x14ac:dyDescent="0.25">
      <c r="A373" s="27" t="s">
        <v>235</v>
      </c>
      <c r="B373" s="47"/>
      <c r="C373" s="36" t="s">
        <v>74</v>
      </c>
      <c r="D373" s="57"/>
      <c r="E373" s="57"/>
      <c r="F373" s="57"/>
      <c r="G373" s="33">
        <f>SUM(G374+G380)</f>
        <v>17683.599999999999</v>
      </c>
      <c r="H373" s="33">
        <f>SUM(H374+H380)</f>
        <v>12587.400000000001</v>
      </c>
      <c r="I373" s="33">
        <f>SUM(I374+I380)</f>
        <v>18451.400000000001</v>
      </c>
    </row>
    <row r="374" spans="1:9" x14ac:dyDescent="0.25">
      <c r="A374" s="27" t="s">
        <v>236</v>
      </c>
      <c r="B374" s="47"/>
      <c r="C374" s="36" t="s">
        <v>74</v>
      </c>
      <c r="D374" s="36" t="s">
        <v>50</v>
      </c>
      <c r="E374" s="57"/>
      <c r="F374" s="57"/>
      <c r="G374" s="33">
        <f t="shared" ref="G374:I375" si="77">SUM(G375)</f>
        <v>8510.7000000000007</v>
      </c>
      <c r="H374" s="33">
        <f t="shared" si="77"/>
        <v>7157.8</v>
      </c>
      <c r="I374" s="33">
        <f t="shared" si="77"/>
        <v>7157.8</v>
      </c>
    </row>
    <row r="375" spans="1:9" x14ac:dyDescent="0.25">
      <c r="A375" s="27" t="s">
        <v>625</v>
      </c>
      <c r="B375" s="47"/>
      <c r="C375" s="36" t="s">
        <v>74</v>
      </c>
      <c r="D375" s="36" t="s">
        <v>50</v>
      </c>
      <c r="E375" s="57" t="s">
        <v>237</v>
      </c>
      <c r="F375" s="57"/>
      <c r="G375" s="33">
        <f t="shared" si="77"/>
        <v>8510.7000000000007</v>
      </c>
      <c r="H375" s="33">
        <f t="shared" si="77"/>
        <v>7157.8</v>
      </c>
      <c r="I375" s="33">
        <f t="shared" si="77"/>
        <v>7157.8</v>
      </c>
    </row>
    <row r="376" spans="1:9" ht="31.5" x14ac:dyDescent="0.25">
      <c r="A376" s="27" t="s">
        <v>41</v>
      </c>
      <c r="B376" s="47"/>
      <c r="C376" s="36" t="s">
        <v>74</v>
      </c>
      <c r="D376" s="36" t="s">
        <v>50</v>
      </c>
      <c r="E376" s="57" t="s">
        <v>238</v>
      </c>
      <c r="F376" s="57"/>
      <c r="G376" s="33">
        <f>SUM(G377:G379)</f>
        <v>8510.7000000000007</v>
      </c>
      <c r="H376" s="33">
        <f>SUM(H377:H379)</f>
        <v>7157.8</v>
      </c>
      <c r="I376" s="33">
        <f>SUM(I377:I379)</f>
        <v>7157.8</v>
      </c>
    </row>
    <row r="377" spans="1:9" ht="47.25" x14ac:dyDescent="0.25">
      <c r="A377" s="3" t="s">
        <v>47</v>
      </c>
      <c r="B377" s="47"/>
      <c r="C377" s="36" t="s">
        <v>74</v>
      </c>
      <c r="D377" s="36" t="s">
        <v>50</v>
      </c>
      <c r="E377" s="57" t="s">
        <v>238</v>
      </c>
      <c r="F377" s="36" t="s">
        <v>85</v>
      </c>
      <c r="G377" s="33">
        <v>6086.5</v>
      </c>
      <c r="H377" s="33">
        <v>6086.5</v>
      </c>
      <c r="I377" s="33">
        <v>6086.5</v>
      </c>
    </row>
    <row r="378" spans="1:9" ht="31.5" x14ac:dyDescent="0.25">
      <c r="A378" s="27" t="s">
        <v>48</v>
      </c>
      <c r="B378" s="47"/>
      <c r="C378" s="36" t="s">
        <v>74</v>
      </c>
      <c r="D378" s="36" t="s">
        <v>50</v>
      </c>
      <c r="E378" s="57" t="s">
        <v>238</v>
      </c>
      <c r="F378" s="36" t="s">
        <v>87</v>
      </c>
      <c r="G378" s="33">
        <v>2298.6999999999998</v>
      </c>
      <c r="H378" s="33">
        <v>988.6</v>
      </c>
      <c r="I378" s="33">
        <v>988.6</v>
      </c>
    </row>
    <row r="379" spans="1:9" x14ac:dyDescent="0.25">
      <c r="A379" s="27" t="s">
        <v>21</v>
      </c>
      <c r="B379" s="47"/>
      <c r="C379" s="36" t="s">
        <v>74</v>
      </c>
      <c r="D379" s="36" t="s">
        <v>50</v>
      </c>
      <c r="E379" s="57" t="s">
        <v>238</v>
      </c>
      <c r="F379" s="36" t="s">
        <v>92</v>
      </c>
      <c r="G379" s="33">
        <v>125.5</v>
      </c>
      <c r="H379" s="33">
        <v>82.7</v>
      </c>
      <c r="I379" s="33">
        <v>82.7</v>
      </c>
    </row>
    <row r="380" spans="1:9" x14ac:dyDescent="0.25">
      <c r="A380" s="27" t="s">
        <v>174</v>
      </c>
      <c r="B380" s="47"/>
      <c r="C380" s="36" t="s">
        <v>74</v>
      </c>
      <c r="D380" s="36" t="s">
        <v>165</v>
      </c>
      <c r="E380" s="57"/>
      <c r="F380" s="57"/>
      <c r="G380" s="33">
        <f>SUM(G381)</f>
        <v>9172.9</v>
      </c>
      <c r="H380" s="33">
        <f>SUM(H381)</f>
        <v>5429.6</v>
      </c>
      <c r="I380" s="33">
        <f>SUM(I381)</f>
        <v>11293.6</v>
      </c>
    </row>
    <row r="381" spans="1:9" x14ac:dyDescent="0.25">
      <c r="A381" s="27" t="s">
        <v>625</v>
      </c>
      <c r="B381" s="47"/>
      <c r="C381" s="36" t="s">
        <v>74</v>
      </c>
      <c r="D381" s="36" t="s">
        <v>165</v>
      </c>
      <c r="E381" s="57" t="s">
        <v>237</v>
      </c>
      <c r="F381" s="57"/>
      <c r="G381" s="33">
        <f>SUM(G382)+G387</f>
        <v>9172.9</v>
      </c>
      <c r="H381" s="33">
        <f t="shared" ref="H381:I381" si="78">SUM(H382)+H387</f>
        <v>5429.6</v>
      </c>
      <c r="I381" s="33">
        <f t="shared" si="78"/>
        <v>11293.6</v>
      </c>
    </row>
    <row r="382" spans="1:9" x14ac:dyDescent="0.25">
      <c r="A382" s="27" t="s">
        <v>31</v>
      </c>
      <c r="B382" s="47"/>
      <c r="C382" s="36" t="s">
        <v>74</v>
      </c>
      <c r="D382" s="36" t="s">
        <v>165</v>
      </c>
      <c r="E382" s="57" t="s">
        <v>245</v>
      </c>
      <c r="F382" s="57"/>
      <c r="G382" s="33">
        <f>SUM(G383)+G386</f>
        <v>2332.9</v>
      </c>
      <c r="H382" s="33">
        <f t="shared" ref="H382:I382" si="79">SUM(H383)+H386</f>
        <v>1589.6</v>
      </c>
      <c r="I382" s="33">
        <f t="shared" si="79"/>
        <v>2333.6</v>
      </c>
    </row>
    <row r="383" spans="1:9" ht="47.25" hidden="1" x14ac:dyDescent="0.25">
      <c r="A383" s="27" t="s">
        <v>268</v>
      </c>
      <c r="B383" s="47"/>
      <c r="C383" s="36" t="s">
        <v>74</v>
      </c>
      <c r="D383" s="36" t="s">
        <v>165</v>
      </c>
      <c r="E383" s="57" t="s">
        <v>269</v>
      </c>
      <c r="F383" s="57"/>
      <c r="G383" s="33">
        <f>SUM(G384)</f>
        <v>0</v>
      </c>
      <c r="H383" s="33">
        <f>SUM(H384)</f>
        <v>0</v>
      </c>
      <c r="I383" s="33">
        <f>SUM(I384)</f>
        <v>0</v>
      </c>
    </row>
    <row r="384" spans="1:9" hidden="1" x14ac:dyDescent="0.25">
      <c r="A384" s="27" t="s">
        <v>86</v>
      </c>
      <c r="B384" s="47"/>
      <c r="C384" s="36" t="s">
        <v>74</v>
      </c>
      <c r="D384" s="36" t="s">
        <v>165</v>
      </c>
      <c r="E384" s="57" t="s">
        <v>269</v>
      </c>
      <c r="F384" s="36" t="s">
        <v>87</v>
      </c>
      <c r="G384" s="33"/>
      <c r="H384" s="33"/>
      <c r="I384" s="33"/>
    </row>
    <row r="385" spans="1:9" ht="47.25" hidden="1" x14ac:dyDescent="0.25">
      <c r="A385" s="3" t="s">
        <v>47</v>
      </c>
      <c r="B385" s="47"/>
      <c r="C385" s="36" t="s">
        <v>74</v>
      </c>
      <c r="D385" s="36" t="s">
        <v>165</v>
      </c>
      <c r="E385" s="57" t="s">
        <v>269</v>
      </c>
      <c r="F385" s="57">
        <v>100</v>
      </c>
      <c r="G385" s="33"/>
      <c r="H385" s="33"/>
      <c r="I385" s="33"/>
    </row>
    <row r="386" spans="1:9" ht="31.5" x14ac:dyDescent="0.25">
      <c r="A386" s="27" t="s">
        <v>48</v>
      </c>
      <c r="B386" s="47"/>
      <c r="C386" s="36" t="s">
        <v>74</v>
      </c>
      <c r="D386" s="36" t="s">
        <v>165</v>
      </c>
      <c r="E386" s="57" t="s">
        <v>245</v>
      </c>
      <c r="F386" s="36" t="s">
        <v>87</v>
      </c>
      <c r="G386" s="33">
        <v>2332.9</v>
      </c>
      <c r="H386" s="33">
        <f>1781.6-192</f>
        <v>1589.6</v>
      </c>
      <c r="I386" s="33">
        <v>2333.6</v>
      </c>
    </row>
    <row r="387" spans="1:9" x14ac:dyDescent="0.25">
      <c r="A387" s="27" t="s">
        <v>831</v>
      </c>
      <c r="B387" s="47"/>
      <c r="C387" s="36" t="s">
        <v>74</v>
      </c>
      <c r="D387" s="36" t="s">
        <v>165</v>
      </c>
      <c r="E387" s="57" t="s">
        <v>674</v>
      </c>
      <c r="F387" s="36"/>
      <c r="G387" s="33">
        <f>SUM(G388)</f>
        <v>6840</v>
      </c>
      <c r="H387" s="33">
        <f t="shared" ref="H387:I387" si="80">SUM(H388)</f>
        <v>3840</v>
      </c>
      <c r="I387" s="33">
        <f t="shared" si="80"/>
        <v>8960</v>
      </c>
    </row>
    <row r="388" spans="1:9" ht="47.25" x14ac:dyDescent="0.25">
      <c r="A388" s="27" t="s">
        <v>1001</v>
      </c>
      <c r="B388" s="47"/>
      <c r="C388" s="36" t="s">
        <v>74</v>
      </c>
      <c r="D388" s="36" t="s">
        <v>165</v>
      </c>
      <c r="E388" s="57" t="s">
        <v>1000</v>
      </c>
      <c r="F388" s="36"/>
      <c r="G388" s="33">
        <f>SUM(G389)</f>
        <v>6840</v>
      </c>
      <c r="H388" s="33">
        <f>SUM(H389)</f>
        <v>3840</v>
      </c>
      <c r="I388" s="33">
        <f>SUM(I389)</f>
        <v>8960</v>
      </c>
    </row>
    <row r="389" spans="1:9" ht="31.5" x14ac:dyDescent="0.25">
      <c r="A389" s="27" t="s">
        <v>48</v>
      </c>
      <c r="B389" s="47"/>
      <c r="C389" s="36" t="s">
        <v>74</v>
      </c>
      <c r="D389" s="36" t="s">
        <v>165</v>
      </c>
      <c r="E389" s="57" t="s">
        <v>1000</v>
      </c>
      <c r="F389" s="36" t="s">
        <v>87</v>
      </c>
      <c r="G389" s="33">
        <v>6840</v>
      </c>
      <c r="H389" s="33">
        <f>3648+192</f>
        <v>3840</v>
      </c>
      <c r="I389" s="33">
        <f>8512+448</f>
        <v>8960</v>
      </c>
    </row>
    <row r="390" spans="1:9" x14ac:dyDescent="0.25">
      <c r="A390" s="3" t="s">
        <v>108</v>
      </c>
      <c r="B390" s="47"/>
      <c r="C390" s="36" t="s">
        <v>109</v>
      </c>
      <c r="D390" s="36"/>
      <c r="E390" s="57"/>
      <c r="F390" s="36"/>
      <c r="G390" s="33">
        <f>SUM(G412)+G391+G395</f>
        <v>3907.5</v>
      </c>
      <c r="H390" s="33">
        <f>SUM(H412)+H391+H395</f>
        <v>862200</v>
      </c>
      <c r="I390" s="33">
        <f>SUM(I412)+I391+I395</f>
        <v>0</v>
      </c>
    </row>
    <row r="391" spans="1:9" x14ac:dyDescent="0.25">
      <c r="A391" s="27" t="s">
        <v>176</v>
      </c>
      <c r="B391" s="47"/>
      <c r="C391" s="36" t="s">
        <v>109</v>
      </c>
      <c r="D391" s="36" t="s">
        <v>40</v>
      </c>
      <c r="E391" s="57"/>
      <c r="F391" s="36"/>
      <c r="G391" s="33">
        <f>SUM(G392)</f>
        <v>0</v>
      </c>
      <c r="H391" s="33">
        <f t="shared" ref="H391:I392" si="81">SUM(H392)</f>
        <v>859010</v>
      </c>
      <c r="I391" s="33">
        <f t="shared" si="81"/>
        <v>0</v>
      </c>
    </row>
    <row r="392" spans="1:9" ht="47.25" x14ac:dyDescent="0.25">
      <c r="A392" s="3" t="s">
        <v>646</v>
      </c>
      <c r="B392" s="47"/>
      <c r="C392" s="36" t="s">
        <v>109</v>
      </c>
      <c r="D392" s="36" t="s">
        <v>40</v>
      </c>
      <c r="E392" s="57" t="s">
        <v>477</v>
      </c>
      <c r="F392" s="36"/>
      <c r="G392" s="33">
        <f>SUM(G393)</f>
        <v>0</v>
      </c>
      <c r="H392" s="33">
        <f t="shared" si="81"/>
        <v>859010</v>
      </c>
      <c r="I392" s="33">
        <f t="shared" si="81"/>
        <v>0</v>
      </c>
    </row>
    <row r="393" spans="1:9" ht="33.75" customHeight="1" x14ac:dyDescent="0.25">
      <c r="A393" s="3" t="s">
        <v>838</v>
      </c>
      <c r="B393" s="47"/>
      <c r="C393" s="36" t="s">
        <v>109</v>
      </c>
      <c r="D393" s="36" t="s">
        <v>40</v>
      </c>
      <c r="E393" s="57" t="s">
        <v>832</v>
      </c>
      <c r="F393" s="36"/>
      <c r="G393" s="33">
        <f>SUM(G394)</f>
        <v>0</v>
      </c>
      <c r="H393" s="33">
        <f>SUM(H394)</f>
        <v>859010</v>
      </c>
      <c r="I393" s="33">
        <f>SUM(I394)</f>
        <v>0</v>
      </c>
    </row>
    <row r="394" spans="1:9" ht="31.5" x14ac:dyDescent="0.25">
      <c r="A394" s="3" t="s">
        <v>266</v>
      </c>
      <c r="B394" s="47"/>
      <c r="C394" s="36" t="s">
        <v>109</v>
      </c>
      <c r="D394" s="36" t="s">
        <v>40</v>
      </c>
      <c r="E394" s="57" t="s">
        <v>832</v>
      </c>
      <c r="F394" s="36" t="s">
        <v>243</v>
      </c>
      <c r="G394" s="33"/>
      <c r="H394" s="33">
        <v>859010</v>
      </c>
      <c r="I394" s="33"/>
    </row>
    <row r="395" spans="1:9" x14ac:dyDescent="0.25">
      <c r="A395" s="3" t="s">
        <v>871</v>
      </c>
      <c r="B395" s="47"/>
      <c r="C395" s="36" t="s">
        <v>109</v>
      </c>
      <c r="D395" s="36" t="s">
        <v>165</v>
      </c>
      <c r="E395" s="57"/>
      <c r="F395" s="36"/>
      <c r="G395" s="33">
        <f>SUM(G396+G409)+G399+G402+G406</f>
        <v>7.5</v>
      </c>
      <c r="H395" s="33">
        <f>SUM(H396+H409)+H399+H402+H406</f>
        <v>0</v>
      </c>
      <c r="I395" s="33">
        <f>SUM(I396+I409)+I399+I402+I406</f>
        <v>0</v>
      </c>
    </row>
    <row r="396" spans="1:9" ht="31.5" x14ac:dyDescent="0.25">
      <c r="A396" s="27" t="s">
        <v>805</v>
      </c>
      <c r="B396" s="47"/>
      <c r="C396" s="36" t="s">
        <v>109</v>
      </c>
      <c r="D396" s="36" t="s">
        <v>165</v>
      </c>
      <c r="E396" s="36" t="s">
        <v>211</v>
      </c>
      <c r="F396" s="57"/>
      <c r="G396" s="33">
        <f>SUM(G397)</f>
        <v>7.5</v>
      </c>
      <c r="H396" s="33">
        <f t="shared" ref="H396:I397" si="82">SUM(H397)</f>
        <v>0</v>
      </c>
      <c r="I396" s="33">
        <f t="shared" si="82"/>
        <v>0</v>
      </c>
    </row>
    <row r="397" spans="1:9" ht="31.5" x14ac:dyDescent="0.25">
      <c r="A397" s="27" t="s">
        <v>94</v>
      </c>
      <c r="B397" s="47"/>
      <c r="C397" s="36" t="s">
        <v>109</v>
      </c>
      <c r="D397" s="36" t="s">
        <v>165</v>
      </c>
      <c r="E397" s="57" t="s">
        <v>650</v>
      </c>
      <c r="F397" s="57"/>
      <c r="G397" s="33">
        <f>SUM(G398)</f>
        <v>7.5</v>
      </c>
      <c r="H397" s="33">
        <f t="shared" si="82"/>
        <v>0</v>
      </c>
      <c r="I397" s="33">
        <f t="shared" si="82"/>
        <v>0</v>
      </c>
    </row>
    <row r="398" spans="1:9" ht="31.5" x14ac:dyDescent="0.25">
      <c r="A398" s="27" t="s">
        <v>48</v>
      </c>
      <c r="B398" s="47"/>
      <c r="C398" s="36" t="s">
        <v>109</v>
      </c>
      <c r="D398" s="36" t="s">
        <v>165</v>
      </c>
      <c r="E398" s="57" t="s">
        <v>650</v>
      </c>
      <c r="F398" s="57">
        <v>200</v>
      </c>
      <c r="G398" s="33">
        <v>7.5</v>
      </c>
      <c r="H398" s="33"/>
      <c r="I398" s="33"/>
    </row>
    <row r="399" spans="1:9" ht="31.5" hidden="1" x14ac:dyDescent="0.25">
      <c r="A399" s="27" t="s">
        <v>601</v>
      </c>
      <c r="B399" s="47"/>
      <c r="C399" s="36" t="s">
        <v>109</v>
      </c>
      <c r="D399" s="36" t="s">
        <v>165</v>
      </c>
      <c r="E399" s="57" t="s">
        <v>202</v>
      </c>
      <c r="F399" s="57"/>
      <c r="G399" s="33">
        <f>SUM(G400)</f>
        <v>0</v>
      </c>
      <c r="H399" s="33"/>
      <c r="I399" s="33"/>
    </row>
    <row r="400" spans="1:9" ht="31.5" hidden="1" x14ac:dyDescent="0.25">
      <c r="A400" s="27" t="s">
        <v>94</v>
      </c>
      <c r="B400" s="47"/>
      <c r="C400" s="36" t="s">
        <v>109</v>
      </c>
      <c r="D400" s="36" t="s">
        <v>165</v>
      </c>
      <c r="E400" s="57" t="s">
        <v>214</v>
      </c>
      <c r="F400" s="57"/>
      <c r="G400" s="33">
        <f>SUM(G401)</f>
        <v>0</v>
      </c>
      <c r="H400" s="33"/>
      <c r="I400" s="33"/>
    </row>
    <row r="401" spans="1:9" ht="31.5" hidden="1" x14ac:dyDescent="0.25">
      <c r="A401" s="27" t="s">
        <v>48</v>
      </c>
      <c r="B401" s="47"/>
      <c r="C401" s="36" t="s">
        <v>109</v>
      </c>
      <c r="D401" s="36" t="s">
        <v>165</v>
      </c>
      <c r="E401" s="57" t="s">
        <v>214</v>
      </c>
      <c r="F401" s="57">
        <v>200</v>
      </c>
      <c r="G401" s="33"/>
      <c r="H401" s="33"/>
      <c r="I401" s="33"/>
    </row>
    <row r="402" spans="1:9" ht="31.5" hidden="1" x14ac:dyDescent="0.25">
      <c r="A402" s="3" t="s">
        <v>610</v>
      </c>
      <c r="B402" s="28"/>
      <c r="C402" s="36" t="s">
        <v>109</v>
      </c>
      <c r="D402" s="36" t="s">
        <v>165</v>
      </c>
      <c r="E402" s="28" t="s">
        <v>274</v>
      </c>
      <c r="F402" s="36"/>
      <c r="G402" s="33">
        <f>SUM(G403)</f>
        <v>0</v>
      </c>
      <c r="H402" s="33">
        <f t="shared" ref="H402:I404" si="83">SUM(H403)</f>
        <v>0</v>
      </c>
      <c r="I402" s="33">
        <f t="shared" si="83"/>
        <v>0</v>
      </c>
    </row>
    <row r="403" spans="1:9" ht="31.5" hidden="1" x14ac:dyDescent="0.25">
      <c r="A403" s="3" t="s">
        <v>611</v>
      </c>
      <c r="B403" s="28"/>
      <c r="C403" s="36" t="s">
        <v>109</v>
      </c>
      <c r="D403" s="36" t="s">
        <v>165</v>
      </c>
      <c r="E403" s="28" t="s">
        <v>275</v>
      </c>
      <c r="F403" s="36"/>
      <c r="G403" s="33">
        <f>SUM(G404)</f>
        <v>0</v>
      </c>
      <c r="H403" s="33">
        <f t="shared" si="83"/>
        <v>0</v>
      </c>
      <c r="I403" s="33">
        <f t="shared" si="83"/>
        <v>0</v>
      </c>
    </row>
    <row r="404" spans="1:9" ht="31.5" hidden="1" x14ac:dyDescent="0.25">
      <c r="A404" s="3" t="s">
        <v>41</v>
      </c>
      <c r="B404" s="28"/>
      <c r="C404" s="36" t="s">
        <v>109</v>
      </c>
      <c r="D404" s="36" t="s">
        <v>165</v>
      </c>
      <c r="E404" s="28" t="s">
        <v>279</v>
      </c>
      <c r="F404" s="36"/>
      <c r="G404" s="33">
        <f>SUM(G405)</f>
        <v>0</v>
      </c>
      <c r="H404" s="33">
        <f t="shared" si="83"/>
        <v>0</v>
      </c>
      <c r="I404" s="33">
        <f t="shared" si="83"/>
        <v>0</v>
      </c>
    </row>
    <row r="405" spans="1:9" ht="31.5" hidden="1" x14ac:dyDescent="0.25">
      <c r="A405" s="27" t="s">
        <v>48</v>
      </c>
      <c r="B405" s="47"/>
      <c r="C405" s="36" t="s">
        <v>109</v>
      </c>
      <c r="D405" s="36" t="s">
        <v>165</v>
      </c>
      <c r="E405" s="28" t="s">
        <v>279</v>
      </c>
      <c r="F405" s="36" t="s">
        <v>87</v>
      </c>
      <c r="G405" s="33"/>
      <c r="H405" s="33"/>
      <c r="I405" s="33"/>
    </row>
    <row r="406" spans="1:9" hidden="1" x14ac:dyDescent="0.25">
      <c r="A406" s="27" t="s">
        <v>625</v>
      </c>
      <c r="B406" s="47"/>
      <c r="C406" s="36" t="s">
        <v>109</v>
      </c>
      <c r="D406" s="36" t="s">
        <v>165</v>
      </c>
      <c r="E406" s="57" t="s">
        <v>237</v>
      </c>
      <c r="F406" s="36"/>
      <c r="G406" s="33">
        <f>SUM(G407)</f>
        <v>0</v>
      </c>
      <c r="H406" s="33">
        <f t="shared" ref="H406:I407" si="84">SUM(H407)</f>
        <v>0</v>
      </c>
      <c r="I406" s="33">
        <f t="shared" si="84"/>
        <v>0</v>
      </c>
    </row>
    <row r="407" spans="1:9" ht="31.5" hidden="1" x14ac:dyDescent="0.25">
      <c r="A407" s="27" t="s">
        <v>41</v>
      </c>
      <c r="B407" s="47"/>
      <c r="C407" s="36" t="s">
        <v>109</v>
      </c>
      <c r="D407" s="36" t="s">
        <v>165</v>
      </c>
      <c r="E407" s="57" t="s">
        <v>238</v>
      </c>
      <c r="F407" s="36"/>
      <c r="G407" s="33">
        <f>SUM(G408)</f>
        <v>0</v>
      </c>
      <c r="H407" s="33">
        <f t="shared" si="84"/>
        <v>0</v>
      </c>
      <c r="I407" s="33">
        <f t="shared" si="84"/>
        <v>0</v>
      </c>
    </row>
    <row r="408" spans="1:9" ht="31.5" hidden="1" x14ac:dyDescent="0.25">
      <c r="A408" s="27" t="s">
        <v>48</v>
      </c>
      <c r="B408" s="47"/>
      <c r="C408" s="36" t="s">
        <v>109</v>
      </c>
      <c r="D408" s="36" t="s">
        <v>165</v>
      </c>
      <c r="E408" s="57" t="s">
        <v>238</v>
      </c>
      <c r="F408" s="36" t="s">
        <v>87</v>
      </c>
      <c r="G408" s="33"/>
      <c r="H408" s="33"/>
      <c r="I408" s="33"/>
    </row>
    <row r="409" spans="1:9" ht="31.5" hidden="1" x14ac:dyDescent="0.25">
      <c r="A409" s="3" t="s">
        <v>680</v>
      </c>
      <c r="B409" s="47"/>
      <c r="C409" s="36" t="s">
        <v>109</v>
      </c>
      <c r="D409" s="36" t="s">
        <v>165</v>
      </c>
      <c r="E409" s="57" t="s">
        <v>678</v>
      </c>
      <c r="F409" s="57"/>
      <c r="G409" s="33">
        <f>SUM(G410)</f>
        <v>0</v>
      </c>
      <c r="H409" s="33">
        <f t="shared" ref="H409:I410" si="85">SUM(H410)</f>
        <v>0</v>
      </c>
      <c r="I409" s="33">
        <f t="shared" si="85"/>
        <v>0</v>
      </c>
    </row>
    <row r="410" spans="1:9" ht="31.5" hidden="1" x14ac:dyDescent="0.25">
      <c r="A410" s="27" t="s">
        <v>94</v>
      </c>
      <c r="B410" s="47"/>
      <c r="C410" s="36" t="s">
        <v>109</v>
      </c>
      <c r="D410" s="36" t="s">
        <v>165</v>
      </c>
      <c r="E410" s="57" t="s">
        <v>679</v>
      </c>
      <c r="F410" s="36"/>
      <c r="G410" s="33">
        <f>SUM(G411)</f>
        <v>0</v>
      </c>
      <c r="H410" s="33">
        <f t="shared" si="85"/>
        <v>0</v>
      </c>
      <c r="I410" s="33">
        <f t="shared" si="85"/>
        <v>0</v>
      </c>
    </row>
    <row r="411" spans="1:9" ht="31.5" hidden="1" x14ac:dyDescent="0.25">
      <c r="A411" s="27" t="s">
        <v>48</v>
      </c>
      <c r="B411" s="47"/>
      <c r="C411" s="36" t="s">
        <v>109</v>
      </c>
      <c r="D411" s="36" t="s">
        <v>165</v>
      </c>
      <c r="E411" s="57" t="s">
        <v>679</v>
      </c>
      <c r="F411" s="36" t="s">
        <v>87</v>
      </c>
      <c r="G411" s="33"/>
      <c r="H411" s="33"/>
      <c r="I411" s="33"/>
    </row>
    <row r="412" spans="1:9" x14ac:dyDescent="0.25">
      <c r="A412" s="27" t="s">
        <v>178</v>
      </c>
      <c r="B412" s="47"/>
      <c r="C412" s="36" t="s">
        <v>109</v>
      </c>
      <c r="D412" s="36" t="s">
        <v>168</v>
      </c>
      <c r="E412" s="57"/>
      <c r="F412" s="36"/>
      <c r="G412" s="33">
        <f t="shared" ref="G412:I414" si="86">SUM(G413)</f>
        <v>3900</v>
      </c>
      <c r="H412" s="33">
        <f t="shared" si="86"/>
        <v>3190</v>
      </c>
      <c r="I412" s="33">
        <f t="shared" si="86"/>
        <v>0</v>
      </c>
    </row>
    <row r="413" spans="1:9" ht="47.25" x14ac:dyDescent="0.25">
      <c r="A413" s="3" t="s">
        <v>646</v>
      </c>
      <c r="B413" s="47"/>
      <c r="C413" s="36" t="s">
        <v>109</v>
      </c>
      <c r="D413" s="36" t="s">
        <v>168</v>
      </c>
      <c r="E413" s="57" t="s">
        <v>477</v>
      </c>
      <c r="F413" s="36"/>
      <c r="G413" s="33">
        <f>SUM(G414)</f>
        <v>3900</v>
      </c>
      <c r="H413" s="33">
        <f>SUM(H414)</f>
        <v>3190</v>
      </c>
      <c r="I413" s="33">
        <f>SUM(I414)</f>
        <v>0</v>
      </c>
    </row>
    <row r="414" spans="1:9" ht="31.5" x14ac:dyDescent="0.25">
      <c r="A414" s="3" t="s">
        <v>265</v>
      </c>
      <c r="B414" s="47"/>
      <c r="C414" s="36" t="s">
        <v>109</v>
      </c>
      <c r="D414" s="36" t="s">
        <v>168</v>
      </c>
      <c r="E414" s="57" t="s">
        <v>684</v>
      </c>
      <c r="F414" s="36"/>
      <c r="G414" s="33">
        <f t="shared" si="86"/>
        <v>3900</v>
      </c>
      <c r="H414" s="33">
        <f t="shared" si="86"/>
        <v>3190</v>
      </c>
      <c r="I414" s="33">
        <f t="shared" si="86"/>
        <v>0</v>
      </c>
    </row>
    <row r="415" spans="1:9" ht="31.5" x14ac:dyDescent="0.25">
      <c r="A415" s="3" t="s">
        <v>266</v>
      </c>
      <c r="B415" s="47"/>
      <c r="C415" s="36" t="s">
        <v>109</v>
      </c>
      <c r="D415" s="36" t="s">
        <v>168</v>
      </c>
      <c r="E415" s="57" t="s">
        <v>684</v>
      </c>
      <c r="F415" s="36" t="s">
        <v>243</v>
      </c>
      <c r="G415" s="33">
        <v>3900</v>
      </c>
      <c r="H415" s="33">
        <v>3190</v>
      </c>
      <c r="I415" s="33"/>
    </row>
    <row r="416" spans="1:9" hidden="1" x14ac:dyDescent="0.25">
      <c r="A416" s="3" t="s">
        <v>119</v>
      </c>
      <c r="B416" s="28"/>
      <c r="C416" s="36" t="s">
        <v>14</v>
      </c>
      <c r="D416" s="36"/>
      <c r="E416" s="36"/>
      <c r="F416" s="28"/>
      <c r="G416" s="31">
        <f t="shared" ref="G416:I419" si="87">SUM(G417)</f>
        <v>0</v>
      </c>
      <c r="H416" s="31">
        <f t="shared" si="87"/>
        <v>0</v>
      </c>
      <c r="I416" s="31">
        <f t="shared" si="87"/>
        <v>0</v>
      </c>
    </row>
    <row r="417" spans="1:9" hidden="1" x14ac:dyDescent="0.25">
      <c r="A417" s="3" t="s">
        <v>495</v>
      </c>
      <c r="B417" s="28"/>
      <c r="C417" s="29" t="s">
        <v>14</v>
      </c>
      <c r="D417" s="29" t="s">
        <v>12</v>
      </c>
      <c r="E417" s="29"/>
      <c r="F417" s="29"/>
      <c r="G417" s="33">
        <f t="shared" si="87"/>
        <v>0</v>
      </c>
      <c r="H417" s="33">
        <f t="shared" si="87"/>
        <v>0</v>
      </c>
      <c r="I417" s="33">
        <f t="shared" si="87"/>
        <v>0</v>
      </c>
    </row>
    <row r="418" spans="1:9" ht="31.5" hidden="1" x14ac:dyDescent="0.25">
      <c r="A418" s="3" t="s">
        <v>624</v>
      </c>
      <c r="B418" s="28"/>
      <c r="C418" s="29" t="s">
        <v>14</v>
      </c>
      <c r="D418" s="29" t="s">
        <v>12</v>
      </c>
      <c r="E418" s="36" t="s">
        <v>288</v>
      </c>
      <c r="F418" s="28"/>
      <c r="G418" s="31">
        <f t="shared" si="87"/>
        <v>0</v>
      </c>
      <c r="H418" s="31">
        <f t="shared" si="87"/>
        <v>0</v>
      </c>
      <c r="I418" s="31">
        <f t="shared" si="87"/>
        <v>0</v>
      </c>
    </row>
    <row r="419" spans="1:9" ht="31.5" hidden="1" x14ac:dyDescent="0.25">
      <c r="A419" s="3" t="s">
        <v>265</v>
      </c>
      <c r="B419" s="28"/>
      <c r="C419" s="29" t="s">
        <v>14</v>
      </c>
      <c r="D419" s="29" t="s">
        <v>12</v>
      </c>
      <c r="E419" s="36" t="s">
        <v>302</v>
      </c>
      <c r="F419" s="28"/>
      <c r="G419" s="31">
        <f t="shared" si="87"/>
        <v>0</v>
      </c>
      <c r="H419" s="31">
        <f t="shared" si="87"/>
        <v>0</v>
      </c>
      <c r="I419" s="31">
        <f t="shared" si="87"/>
        <v>0</v>
      </c>
    </row>
    <row r="420" spans="1:9" ht="31.5" hidden="1" x14ac:dyDescent="0.25">
      <c r="A420" s="3" t="s">
        <v>266</v>
      </c>
      <c r="B420" s="28"/>
      <c r="C420" s="29" t="s">
        <v>14</v>
      </c>
      <c r="D420" s="29" t="s">
        <v>12</v>
      </c>
      <c r="E420" s="36" t="s">
        <v>302</v>
      </c>
      <c r="F420" s="28" t="s">
        <v>243</v>
      </c>
      <c r="G420" s="31"/>
      <c r="H420" s="31"/>
      <c r="I420" s="31"/>
    </row>
    <row r="421" spans="1:9" x14ac:dyDescent="0.25">
      <c r="A421" s="27" t="s">
        <v>26</v>
      </c>
      <c r="B421" s="47"/>
      <c r="C421" s="36" t="s">
        <v>27</v>
      </c>
      <c r="D421" s="36"/>
      <c r="E421" s="57"/>
      <c r="F421" s="57"/>
      <c r="G421" s="33">
        <f>SUM(G422+G434)+G445</f>
        <v>67906.5</v>
      </c>
      <c r="H421" s="33">
        <f>SUM(H422+H434)+H445</f>
        <v>54846.099999999991</v>
      </c>
      <c r="I421" s="33">
        <f>SUM(I422+I434)+I445</f>
        <v>54783.099999999991</v>
      </c>
    </row>
    <row r="422" spans="1:9" hidden="1" x14ac:dyDescent="0.25">
      <c r="A422" s="27" t="s">
        <v>49</v>
      </c>
      <c r="B422" s="47"/>
      <c r="C422" s="36" t="s">
        <v>27</v>
      </c>
      <c r="D422" s="36" t="s">
        <v>50</v>
      </c>
      <c r="E422" s="57"/>
      <c r="F422" s="57"/>
      <c r="G422" s="33">
        <f>SUM(G427)+G423+G430</f>
        <v>0</v>
      </c>
      <c r="H422" s="33">
        <f>SUM(H427)+H423+H430</f>
        <v>0</v>
      </c>
      <c r="I422" s="33">
        <f>SUM(I427)+I423+I430</f>
        <v>0</v>
      </c>
    </row>
    <row r="423" spans="1:9" ht="31.5" hidden="1" x14ac:dyDescent="0.25">
      <c r="A423" s="61" t="s">
        <v>632</v>
      </c>
      <c r="B423" s="36"/>
      <c r="C423" s="36" t="s">
        <v>27</v>
      </c>
      <c r="D423" s="36" t="s">
        <v>50</v>
      </c>
      <c r="E423" s="57" t="s">
        <v>239</v>
      </c>
      <c r="F423" s="64"/>
      <c r="G423" s="33">
        <f t="shared" ref="G423:I425" si="88">SUM(G424)</f>
        <v>0</v>
      </c>
      <c r="H423" s="33">
        <f t="shared" si="88"/>
        <v>0</v>
      </c>
      <c r="I423" s="33">
        <f t="shared" si="88"/>
        <v>0</v>
      </c>
    </row>
    <row r="424" spans="1:9" ht="31.5" hidden="1" x14ac:dyDescent="0.25">
      <c r="A424" s="27" t="s">
        <v>593</v>
      </c>
      <c r="B424" s="36"/>
      <c r="C424" s="36" t="s">
        <v>27</v>
      </c>
      <c r="D424" s="36" t="s">
        <v>50</v>
      </c>
      <c r="E424" s="57" t="s">
        <v>240</v>
      </c>
      <c r="F424" s="64"/>
      <c r="G424" s="33">
        <f t="shared" si="88"/>
        <v>0</v>
      </c>
      <c r="H424" s="33">
        <f t="shared" si="88"/>
        <v>0</v>
      </c>
      <c r="I424" s="33">
        <f t="shared" si="88"/>
        <v>0</v>
      </c>
    </row>
    <row r="425" spans="1:9" ht="37.5" hidden="1" customHeight="1" x14ac:dyDescent="0.25">
      <c r="A425" s="27" t="s">
        <v>588</v>
      </c>
      <c r="B425" s="36"/>
      <c r="C425" s="36" t="s">
        <v>27</v>
      </c>
      <c r="D425" s="36" t="s">
        <v>50</v>
      </c>
      <c r="E425" s="57" t="s">
        <v>587</v>
      </c>
      <c r="F425" s="64"/>
      <c r="G425" s="33">
        <f t="shared" si="88"/>
        <v>0</v>
      </c>
      <c r="H425" s="33">
        <f t="shared" si="88"/>
        <v>0</v>
      </c>
      <c r="I425" s="33">
        <f t="shared" si="88"/>
        <v>0</v>
      </c>
    </row>
    <row r="426" spans="1:9" hidden="1" x14ac:dyDescent="0.25">
      <c r="A426" s="27" t="s">
        <v>38</v>
      </c>
      <c r="B426" s="36"/>
      <c r="C426" s="36" t="s">
        <v>27</v>
      </c>
      <c r="D426" s="36" t="s">
        <v>50</v>
      </c>
      <c r="E426" s="57" t="s">
        <v>587</v>
      </c>
      <c r="F426" s="57">
        <v>300</v>
      </c>
      <c r="G426" s="33"/>
      <c r="H426" s="33"/>
      <c r="I426" s="33"/>
    </row>
    <row r="427" spans="1:9" ht="31.5" hidden="1" x14ac:dyDescent="0.25">
      <c r="A427" s="27" t="s">
        <v>474</v>
      </c>
      <c r="B427" s="47"/>
      <c r="C427" s="36" t="s">
        <v>27</v>
      </c>
      <c r="D427" s="36" t="s">
        <v>50</v>
      </c>
      <c r="E427" s="57" t="s">
        <v>231</v>
      </c>
      <c r="F427" s="57"/>
      <c r="G427" s="33">
        <f t="shared" ref="G427:I428" si="89">SUM(G428)</f>
        <v>0</v>
      </c>
      <c r="H427" s="33">
        <f t="shared" si="89"/>
        <v>0</v>
      </c>
      <c r="I427" s="33">
        <f t="shared" si="89"/>
        <v>0</v>
      </c>
    </row>
    <row r="428" spans="1:9" ht="78.75" hidden="1" x14ac:dyDescent="0.25">
      <c r="A428" s="27" t="s">
        <v>529</v>
      </c>
      <c r="B428" s="47"/>
      <c r="C428" s="36" t="s">
        <v>27</v>
      </c>
      <c r="D428" s="36" t="s">
        <v>50</v>
      </c>
      <c r="E428" s="57" t="s">
        <v>241</v>
      </c>
      <c r="F428" s="57"/>
      <c r="G428" s="33">
        <f t="shared" si="89"/>
        <v>0</v>
      </c>
      <c r="H428" s="33">
        <f t="shared" si="89"/>
        <v>0</v>
      </c>
      <c r="I428" s="33">
        <f t="shared" si="89"/>
        <v>0</v>
      </c>
    </row>
    <row r="429" spans="1:9" hidden="1" x14ac:dyDescent="0.25">
      <c r="A429" s="27" t="s">
        <v>86</v>
      </c>
      <c r="B429" s="47"/>
      <c r="C429" s="36" t="s">
        <v>27</v>
      </c>
      <c r="D429" s="36" t="s">
        <v>50</v>
      </c>
      <c r="E429" s="57" t="s">
        <v>241</v>
      </c>
      <c r="F429" s="57">
        <v>200</v>
      </c>
      <c r="G429" s="33"/>
      <c r="H429" s="33"/>
      <c r="I429" s="33"/>
    </row>
    <row r="430" spans="1:9" ht="31.5" hidden="1" x14ac:dyDescent="0.25">
      <c r="A430" s="27" t="s">
        <v>639</v>
      </c>
      <c r="B430" s="47"/>
      <c r="C430" s="36" t="s">
        <v>27</v>
      </c>
      <c r="D430" s="36" t="s">
        <v>50</v>
      </c>
      <c r="E430" s="57" t="s">
        <v>432</v>
      </c>
      <c r="F430" s="57"/>
      <c r="G430" s="33">
        <f t="shared" ref="G430:I432" si="90">SUM(G431)</f>
        <v>0</v>
      </c>
      <c r="H430" s="33">
        <f t="shared" si="90"/>
        <v>0</v>
      </c>
      <c r="I430" s="33">
        <f t="shared" si="90"/>
        <v>0</v>
      </c>
    </row>
    <row r="431" spans="1:9" hidden="1" x14ac:dyDescent="0.25">
      <c r="A431" s="27" t="s">
        <v>31</v>
      </c>
      <c r="B431" s="47"/>
      <c r="C431" s="36" t="s">
        <v>27</v>
      </c>
      <c r="D431" s="36" t="s">
        <v>50</v>
      </c>
      <c r="E431" s="57" t="s">
        <v>433</v>
      </c>
      <c r="F431" s="57"/>
      <c r="G431" s="33">
        <f t="shared" si="90"/>
        <v>0</v>
      </c>
      <c r="H431" s="33">
        <f t="shared" si="90"/>
        <v>0</v>
      </c>
      <c r="I431" s="33">
        <f t="shared" si="90"/>
        <v>0</v>
      </c>
    </row>
    <row r="432" spans="1:9" hidden="1" x14ac:dyDescent="0.25">
      <c r="A432" s="27" t="s">
        <v>51</v>
      </c>
      <c r="B432" s="47"/>
      <c r="C432" s="36" t="s">
        <v>27</v>
      </c>
      <c r="D432" s="36" t="s">
        <v>50</v>
      </c>
      <c r="E432" s="57" t="s">
        <v>434</v>
      </c>
      <c r="F432" s="57"/>
      <c r="G432" s="33">
        <f t="shared" si="90"/>
        <v>0</v>
      </c>
      <c r="H432" s="33">
        <f t="shared" si="90"/>
        <v>0</v>
      </c>
      <c r="I432" s="33">
        <f t="shared" si="90"/>
        <v>0</v>
      </c>
    </row>
    <row r="433" spans="1:9" hidden="1" x14ac:dyDescent="0.25">
      <c r="A433" s="27" t="s">
        <v>38</v>
      </c>
      <c r="B433" s="47"/>
      <c r="C433" s="36" t="s">
        <v>27</v>
      </c>
      <c r="D433" s="36" t="s">
        <v>50</v>
      </c>
      <c r="E433" s="57" t="s">
        <v>434</v>
      </c>
      <c r="F433" s="57">
        <v>300</v>
      </c>
      <c r="G433" s="33"/>
      <c r="H433" s="33"/>
      <c r="I433" s="33"/>
    </row>
    <row r="434" spans="1:9" x14ac:dyDescent="0.25">
      <c r="A434" s="27" t="s">
        <v>181</v>
      </c>
      <c r="B434" s="47"/>
      <c r="C434" s="36" t="s">
        <v>27</v>
      </c>
      <c r="D434" s="36" t="s">
        <v>12</v>
      </c>
      <c r="E434" s="36"/>
      <c r="F434" s="36"/>
      <c r="G434" s="33">
        <f>SUM(G439)+G435</f>
        <v>65815.899999999994</v>
      </c>
      <c r="H434" s="33">
        <f>SUM(H439)+H435</f>
        <v>54846.099999999991</v>
      </c>
      <c r="I434" s="33">
        <f>SUM(I439)+I435</f>
        <v>54783.099999999991</v>
      </c>
    </row>
    <row r="435" spans="1:9" ht="31.5" x14ac:dyDescent="0.25">
      <c r="A435" s="27" t="s">
        <v>804</v>
      </c>
      <c r="B435" s="47"/>
      <c r="C435" s="36" t="s">
        <v>27</v>
      </c>
      <c r="D435" s="36" t="s">
        <v>12</v>
      </c>
      <c r="E435" s="57" t="s">
        <v>239</v>
      </c>
      <c r="F435" s="36"/>
      <c r="G435" s="33">
        <f t="shared" ref="G435:I436" si="91">SUM(G436)</f>
        <v>12431</v>
      </c>
      <c r="H435" s="33">
        <f t="shared" si="91"/>
        <v>2028.6999999999998</v>
      </c>
      <c r="I435" s="33">
        <f t="shared" si="91"/>
        <v>1965.6999999999998</v>
      </c>
    </row>
    <row r="436" spans="1:9" ht="31.5" x14ac:dyDescent="0.25">
      <c r="A436" s="27" t="s">
        <v>247</v>
      </c>
      <c r="B436" s="47"/>
      <c r="C436" s="36" t="s">
        <v>27</v>
      </c>
      <c r="D436" s="36" t="s">
        <v>12</v>
      </c>
      <c r="E436" s="57" t="s">
        <v>240</v>
      </c>
      <c r="F436" s="36"/>
      <c r="G436" s="33">
        <f>SUM(G437)</f>
        <v>12431</v>
      </c>
      <c r="H436" s="33">
        <f t="shared" si="91"/>
        <v>2028.6999999999998</v>
      </c>
      <c r="I436" s="33">
        <f t="shared" si="91"/>
        <v>1965.6999999999998</v>
      </c>
    </row>
    <row r="437" spans="1:9" ht="31.5" x14ac:dyDescent="0.25">
      <c r="A437" s="27" t="s">
        <v>986</v>
      </c>
      <c r="B437" s="47"/>
      <c r="C437" s="36" t="s">
        <v>27</v>
      </c>
      <c r="D437" s="36" t="s">
        <v>12</v>
      </c>
      <c r="E437" s="57" t="s">
        <v>985</v>
      </c>
      <c r="F437" s="36"/>
      <c r="G437" s="33">
        <f>SUM(G438)</f>
        <v>12431</v>
      </c>
      <c r="H437" s="33">
        <f t="shared" ref="H437:I437" si="92">SUM(H438)</f>
        <v>2028.6999999999998</v>
      </c>
      <c r="I437" s="33">
        <f t="shared" si="92"/>
        <v>1965.6999999999998</v>
      </c>
    </row>
    <row r="438" spans="1:9" x14ac:dyDescent="0.25">
      <c r="A438" s="27" t="s">
        <v>38</v>
      </c>
      <c r="B438" s="47"/>
      <c r="C438" s="36" t="s">
        <v>27</v>
      </c>
      <c r="D438" s="36" t="s">
        <v>12</v>
      </c>
      <c r="E438" s="57" t="s">
        <v>985</v>
      </c>
      <c r="F438" s="36" t="s">
        <v>95</v>
      </c>
      <c r="G438" s="33">
        <f>570+8581.7+2930+349.3</f>
        <v>12431</v>
      </c>
      <c r="H438" s="33">
        <f>570+1449.1+9.6</f>
        <v>2028.6999999999998</v>
      </c>
      <c r="I438" s="33">
        <f>570+1404.1-8.4</f>
        <v>1965.6999999999998</v>
      </c>
    </row>
    <row r="439" spans="1:9" ht="31.5" x14ac:dyDescent="0.25">
      <c r="A439" s="27" t="s">
        <v>636</v>
      </c>
      <c r="B439" s="47"/>
      <c r="C439" s="36" t="s">
        <v>27</v>
      </c>
      <c r="D439" s="36" t="s">
        <v>12</v>
      </c>
      <c r="E439" s="57" t="s">
        <v>231</v>
      </c>
      <c r="F439" s="57"/>
      <c r="G439" s="33">
        <f>SUM(G440)</f>
        <v>53384.899999999994</v>
      </c>
      <c r="H439" s="33">
        <f>SUM(H440)</f>
        <v>52817.399999999994</v>
      </c>
      <c r="I439" s="33">
        <f>SUM(I440)</f>
        <v>52817.399999999994</v>
      </c>
    </row>
    <row r="440" spans="1:9" ht="51" customHeight="1" x14ac:dyDescent="0.25">
      <c r="A440" s="27" t="s">
        <v>355</v>
      </c>
      <c r="B440" s="47"/>
      <c r="C440" s="36" t="s">
        <v>27</v>
      </c>
      <c r="D440" s="36" t="s">
        <v>12</v>
      </c>
      <c r="E440" s="57" t="s">
        <v>358</v>
      </c>
      <c r="F440" s="57"/>
      <c r="G440" s="33">
        <f>SUM(G441+G443)</f>
        <v>53384.899999999994</v>
      </c>
      <c r="H440" s="33">
        <f>SUM(H441+H443)</f>
        <v>52817.399999999994</v>
      </c>
      <c r="I440" s="33">
        <f>SUM(I441+I443)</f>
        <v>52817.399999999994</v>
      </c>
    </row>
    <row r="441" spans="1:9" ht="99" customHeight="1" x14ac:dyDescent="0.25">
      <c r="A441" s="3" t="s">
        <v>576</v>
      </c>
      <c r="B441" s="47"/>
      <c r="C441" s="36" t="s">
        <v>27</v>
      </c>
      <c r="D441" s="36" t="s">
        <v>12</v>
      </c>
      <c r="E441" s="57" t="s">
        <v>538</v>
      </c>
      <c r="F441" s="57"/>
      <c r="G441" s="33">
        <f>SUM(G442)</f>
        <v>25010.799999999999</v>
      </c>
      <c r="H441" s="33">
        <f>SUM(H442)</f>
        <v>24443.3</v>
      </c>
      <c r="I441" s="33">
        <f>SUM(I442)</f>
        <v>24443.3</v>
      </c>
    </row>
    <row r="442" spans="1:9" ht="31.5" x14ac:dyDescent="0.25">
      <c r="A442" s="27" t="s">
        <v>242</v>
      </c>
      <c r="B442" s="47"/>
      <c r="C442" s="36" t="s">
        <v>27</v>
      </c>
      <c r="D442" s="36" t="s">
        <v>12</v>
      </c>
      <c r="E442" s="57" t="s">
        <v>538</v>
      </c>
      <c r="F442" s="57">
        <v>400</v>
      </c>
      <c r="G442" s="33">
        <v>25010.799999999999</v>
      </c>
      <c r="H442" s="33">
        <v>24443.3</v>
      </c>
      <c r="I442" s="33">
        <v>24443.3</v>
      </c>
    </row>
    <row r="443" spans="1:9" ht="47.25" x14ac:dyDescent="0.25">
      <c r="A443" s="27" t="s">
        <v>244</v>
      </c>
      <c r="B443" s="47"/>
      <c r="C443" s="36" t="s">
        <v>27</v>
      </c>
      <c r="D443" s="36" t="s">
        <v>12</v>
      </c>
      <c r="E443" s="36" t="s">
        <v>539</v>
      </c>
      <c r="F443" s="57"/>
      <c r="G443" s="33">
        <f>SUM(G444)</f>
        <v>28374.1</v>
      </c>
      <c r="H443" s="33">
        <f>SUM(H444)</f>
        <v>28374.1</v>
      </c>
      <c r="I443" s="33">
        <f>SUM(I444)</f>
        <v>28374.1</v>
      </c>
    </row>
    <row r="444" spans="1:9" ht="30.75" customHeight="1" x14ac:dyDescent="0.25">
      <c r="A444" s="27" t="s">
        <v>242</v>
      </c>
      <c r="B444" s="47"/>
      <c r="C444" s="36" t="s">
        <v>27</v>
      </c>
      <c r="D444" s="36" t="s">
        <v>12</v>
      </c>
      <c r="E444" s="36" t="s">
        <v>539</v>
      </c>
      <c r="F444" s="36" t="s">
        <v>243</v>
      </c>
      <c r="G444" s="33">
        <v>28374.1</v>
      </c>
      <c r="H444" s="33">
        <v>28374.1</v>
      </c>
      <c r="I444" s="33">
        <v>28374.1</v>
      </c>
    </row>
    <row r="445" spans="1:9" ht="17.25" customHeight="1" x14ac:dyDescent="0.25">
      <c r="A445" s="27" t="s">
        <v>73</v>
      </c>
      <c r="B445" s="47"/>
      <c r="C445" s="36" t="s">
        <v>27</v>
      </c>
      <c r="D445" s="36" t="s">
        <v>74</v>
      </c>
      <c r="E445" s="57"/>
      <c r="F445" s="57"/>
      <c r="G445" s="33">
        <f>G446</f>
        <v>2090.6</v>
      </c>
      <c r="H445" s="33">
        <f t="shared" ref="H445:I445" si="93">H446</f>
        <v>0</v>
      </c>
      <c r="I445" s="33">
        <f t="shared" si="93"/>
        <v>0</v>
      </c>
    </row>
    <row r="446" spans="1:9" ht="31.5" x14ac:dyDescent="0.25">
      <c r="A446" s="27" t="s">
        <v>473</v>
      </c>
      <c r="B446" s="47"/>
      <c r="C446" s="36" t="s">
        <v>27</v>
      </c>
      <c r="D446" s="36" t="s">
        <v>74</v>
      </c>
      <c r="E446" s="57" t="s">
        <v>231</v>
      </c>
      <c r="F446" s="57"/>
      <c r="G446" s="33">
        <f t="shared" ref="G446:I446" si="94">SUM(G447)</f>
        <v>2090.6</v>
      </c>
      <c r="H446" s="33">
        <f t="shared" si="94"/>
        <v>0</v>
      </c>
      <c r="I446" s="33">
        <f t="shared" si="94"/>
        <v>0</v>
      </c>
    </row>
    <row r="447" spans="1:9" ht="78.75" x14ac:dyDescent="0.25">
      <c r="A447" s="27" t="s">
        <v>453</v>
      </c>
      <c r="B447" s="64"/>
      <c r="C447" s="36" t="s">
        <v>27</v>
      </c>
      <c r="D447" s="36" t="s">
        <v>74</v>
      </c>
      <c r="E447" s="57" t="s">
        <v>241</v>
      </c>
      <c r="F447" s="64"/>
      <c r="G447" s="33">
        <f>SUM(G448)</f>
        <v>2090.6</v>
      </c>
      <c r="H447" s="33">
        <f>SUM(H448)</f>
        <v>0</v>
      </c>
      <c r="I447" s="33">
        <f>SUM(I448)</f>
        <v>0</v>
      </c>
    </row>
    <row r="448" spans="1:9" ht="31.5" x14ac:dyDescent="0.25">
      <c r="A448" s="27" t="s">
        <v>242</v>
      </c>
      <c r="B448" s="64"/>
      <c r="C448" s="36" t="s">
        <v>27</v>
      </c>
      <c r="D448" s="36" t="s">
        <v>74</v>
      </c>
      <c r="E448" s="57" t="s">
        <v>241</v>
      </c>
      <c r="F448" s="57">
        <v>400</v>
      </c>
      <c r="G448" s="33">
        <v>2090.6</v>
      </c>
      <c r="H448" s="33"/>
      <c r="I448" s="33"/>
    </row>
    <row r="449" spans="1:9" ht="19.5" customHeight="1" x14ac:dyDescent="0.25">
      <c r="A449" s="3" t="s">
        <v>249</v>
      </c>
      <c r="B449" s="28"/>
      <c r="C449" s="36" t="s">
        <v>166</v>
      </c>
      <c r="D449" s="36" t="s">
        <v>28</v>
      </c>
      <c r="E449" s="36"/>
      <c r="F449" s="36"/>
      <c r="G449" s="33">
        <f>SUM(G450)+G479+G464</f>
        <v>2000</v>
      </c>
      <c r="H449" s="33">
        <f>SUM(H450)+H479+H464</f>
        <v>0</v>
      </c>
      <c r="I449" s="33">
        <f>SUM(I450)+I479+I464</f>
        <v>0</v>
      </c>
    </row>
    <row r="450" spans="1:9" x14ac:dyDescent="0.25">
      <c r="A450" s="3" t="s">
        <v>182</v>
      </c>
      <c r="B450" s="28"/>
      <c r="C450" s="36" t="s">
        <v>166</v>
      </c>
      <c r="D450" s="36" t="s">
        <v>30</v>
      </c>
      <c r="E450" s="36"/>
      <c r="F450" s="36"/>
      <c r="G450" s="33">
        <f>SUM(G451,G458)+G454</f>
        <v>2000</v>
      </c>
      <c r="H450" s="33">
        <f>SUM(H451,H458)</f>
        <v>0</v>
      </c>
      <c r="I450" s="33">
        <f>SUM(I451,I458)</f>
        <v>0</v>
      </c>
    </row>
    <row r="451" spans="1:9" ht="31.5" x14ac:dyDescent="0.25">
      <c r="A451" s="3" t="s">
        <v>624</v>
      </c>
      <c r="B451" s="28"/>
      <c r="C451" s="36" t="s">
        <v>166</v>
      </c>
      <c r="D451" s="36" t="s">
        <v>30</v>
      </c>
      <c r="E451" s="36" t="s">
        <v>288</v>
      </c>
      <c r="F451" s="36"/>
      <c r="G451" s="33">
        <f t="shared" ref="G451:I452" si="95">SUM(G452)</f>
        <v>800</v>
      </c>
      <c r="H451" s="33">
        <f t="shared" si="95"/>
        <v>0</v>
      </c>
      <c r="I451" s="33">
        <f t="shared" si="95"/>
        <v>0</v>
      </c>
    </row>
    <row r="452" spans="1:9" ht="31.5" x14ac:dyDescent="0.25">
      <c r="A452" s="3" t="s">
        <v>265</v>
      </c>
      <c r="B452" s="28"/>
      <c r="C452" s="36" t="s">
        <v>166</v>
      </c>
      <c r="D452" s="36" t="s">
        <v>30</v>
      </c>
      <c r="E452" s="36" t="s">
        <v>302</v>
      </c>
      <c r="F452" s="36"/>
      <c r="G452" s="33">
        <f t="shared" si="95"/>
        <v>800</v>
      </c>
      <c r="H452" s="33">
        <f t="shared" si="95"/>
        <v>0</v>
      </c>
      <c r="I452" s="33">
        <f t="shared" si="95"/>
        <v>0</v>
      </c>
    </row>
    <row r="453" spans="1:9" ht="31.5" x14ac:dyDescent="0.25">
      <c r="A453" s="3" t="s">
        <v>266</v>
      </c>
      <c r="B453" s="28"/>
      <c r="C453" s="36" t="s">
        <v>166</v>
      </c>
      <c r="D453" s="36" t="s">
        <v>30</v>
      </c>
      <c r="E453" s="36" t="s">
        <v>302</v>
      </c>
      <c r="F453" s="36" t="s">
        <v>243</v>
      </c>
      <c r="G453" s="33">
        <v>800</v>
      </c>
      <c r="H453" s="33"/>
      <c r="I453" s="33"/>
    </row>
    <row r="454" spans="1:9" ht="31.5" hidden="1" x14ac:dyDescent="0.25">
      <c r="A454" s="27" t="s">
        <v>605</v>
      </c>
      <c r="B454" s="28"/>
      <c r="C454" s="36" t="s">
        <v>166</v>
      </c>
      <c r="D454" s="36" t="s">
        <v>30</v>
      </c>
      <c r="E454" s="28" t="s">
        <v>215</v>
      </c>
      <c r="F454" s="28"/>
      <c r="G454" s="31">
        <f t="shared" ref="G454:G455" si="96">SUM(G455)</f>
        <v>0</v>
      </c>
      <c r="H454" s="33"/>
      <c r="I454" s="33"/>
    </row>
    <row r="455" spans="1:9" ht="47.25" hidden="1" x14ac:dyDescent="0.25">
      <c r="A455" s="27" t="s">
        <v>606</v>
      </c>
      <c r="B455" s="28"/>
      <c r="C455" s="36" t="s">
        <v>166</v>
      </c>
      <c r="D455" s="36" t="s">
        <v>30</v>
      </c>
      <c r="E455" s="28" t="s">
        <v>216</v>
      </c>
      <c r="F455" s="28"/>
      <c r="G455" s="31">
        <f t="shared" si="96"/>
        <v>0</v>
      </c>
      <c r="H455" s="33"/>
      <c r="I455" s="33"/>
    </row>
    <row r="456" spans="1:9" ht="31.5" hidden="1" x14ac:dyDescent="0.25">
      <c r="A456" s="27" t="s">
        <v>478</v>
      </c>
      <c r="B456" s="28"/>
      <c r="C456" s="36" t="s">
        <v>166</v>
      </c>
      <c r="D456" s="36" t="s">
        <v>30</v>
      </c>
      <c r="E456" s="28" t="s">
        <v>217</v>
      </c>
      <c r="F456" s="28"/>
      <c r="G456" s="31">
        <f>SUM(G457:G457)</f>
        <v>0</v>
      </c>
      <c r="H456" s="33"/>
      <c r="I456" s="33"/>
    </row>
    <row r="457" spans="1:9" ht="31.5" hidden="1" x14ac:dyDescent="0.25">
      <c r="A457" s="3" t="s">
        <v>48</v>
      </c>
      <c r="B457" s="28"/>
      <c r="C457" s="36" t="s">
        <v>166</v>
      </c>
      <c r="D457" s="36" t="s">
        <v>30</v>
      </c>
      <c r="E457" s="28" t="s">
        <v>217</v>
      </c>
      <c r="F457" s="28" t="s">
        <v>243</v>
      </c>
      <c r="G457" s="31"/>
      <c r="H457" s="33"/>
      <c r="I457" s="33"/>
    </row>
    <row r="458" spans="1:9" ht="31.5" x14ac:dyDescent="0.25">
      <c r="A458" s="27" t="s">
        <v>641</v>
      </c>
      <c r="B458" s="47"/>
      <c r="C458" s="36" t="s">
        <v>166</v>
      </c>
      <c r="D458" s="36" t="s">
        <v>30</v>
      </c>
      <c r="E458" s="57" t="s">
        <v>252</v>
      </c>
      <c r="F458" s="57"/>
      <c r="G458" s="33">
        <f>SUM(G459)</f>
        <v>1200</v>
      </c>
      <c r="H458" s="33">
        <f>SUM(H459)</f>
        <v>0</v>
      </c>
      <c r="I458" s="33">
        <f>SUM(I459)</f>
        <v>0</v>
      </c>
    </row>
    <row r="459" spans="1:9" ht="31.5" x14ac:dyDescent="0.25">
      <c r="A459" s="27" t="s">
        <v>270</v>
      </c>
      <c r="B459" s="47"/>
      <c r="C459" s="36" t="s">
        <v>166</v>
      </c>
      <c r="D459" s="36" t="s">
        <v>30</v>
      </c>
      <c r="E459" s="57" t="s">
        <v>260</v>
      </c>
      <c r="F459" s="57"/>
      <c r="G459" s="33">
        <f>SUM(G460)+G462</f>
        <v>1200</v>
      </c>
      <c r="H459" s="33">
        <f>SUM(H460)+H462</f>
        <v>0</v>
      </c>
      <c r="I459" s="33">
        <f>SUM(I460)+I462</f>
        <v>0</v>
      </c>
    </row>
    <row r="460" spans="1:9" ht="31.5" x14ac:dyDescent="0.25">
      <c r="A460" s="3" t="s">
        <v>360</v>
      </c>
      <c r="B460" s="28"/>
      <c r="C460" s="36" t="s">
        <v>166</v>
      </c>
      <c r="D460" s="36" t="s">
        <v>30</v>
      </c>
      <c r="E460" s="57" t="s">
        <v>303</v>
      </c>
      <c r="F460" s="57"/>
      <c r="G460" s="33">
        <f>SUM(G461)</f>
        <v>1200</v>
      </c>
      <c r="H460" s="33">
        <f>SUM(H461)</f>
        <v>0</v>
      </c>
      <c r="I460" s="33">
        <f>SUM(I461)</f>
        <v>0</v>
      </c>
    </row>
    <row r="461" spans="1:9" ht="31.5" x14ac:dyDescent="0.25">
      <c r="A461" s="3" t="s">
        <v>266</v>
      </c>
      <c r="B461" s="28"/>
      <c r="C461" s="36" t="s">
        <v>166</v>
      </c>
      <c r="D461" s="36" t="s">
        <v>30</v>
      </c>
      <c r="E461" s="57" t="s">
        <v>303</v>
      </c>
      <c r="F461" s="57">
        <v>400</v>
      </c>
      <c r="G461" s="33">
        <v>1200</v>
      </c>
      <c r="H461" s="33"/>
      <c r="I461" s="33"/>
    </row>
    <row r="462" spans="1:9" ht="31.5" hidden="1" x14ac:dyDescent="0.25">
      <c r="A462" s="3" t="s">
        <v>475</v>
      </c>
      <c r="B462" s="28"/>
      <c r="C462" s="36" t="s">
        <v>166</v>
      </c>
      <c r="D462" s="36" t="s">
        <v>30</v>
      </c>
      <c r="E462" s="57" t="s">
        <v>437</v>
      </c>
      <c r="F462" s="57"/>
      <c r="G462" s="33">
        <f>SUM(G463)</f>
        <v>0</v>
      </c>
      <c r="H462" s="33">
        <f>SUM(H463)</f>
        <v>0</v>
      </c>
      <c r="I462" s="33">
        <f>SUM(I463)</f>
        <v>0</v>
      </c>
    </row>
    <row r="463" spans="1:9" ht="31.5" hidden="1" x14ac:dyDescent="0.25">
      <c r="A463" s="3" t="s">
        <v>266</v>
      </c>
      <c r="B463" s="28"/>
      <c r="C463" s="36" t="s">
        <v>166</v>
      </c>
      <c r="D463" s="36" t="s">
        <v>30</v>
      </c>
      <c r="E463" s="57" t="s">
        <v>437</v>
      </c>
      <c r="F463" s="57">
        <v>400</v>
      </c>
      <c r="G463" s="33"/>
      <c r="H463" s="33"/>
      <c r="I463" s="33"/>
    </row>
    <row r="464" spans="1:9" hidden="1" x14ac:dyDescent="0.25">
      <c r="A464" s="27" t="s">
        <v>183</v>
      </c>
      <c r="B464" s="28"/>
      <c r="C464" s="28" t="s">
        <v>166</v>
      </c>
      <c r="D464" s="28" t="s">
        <v>40</v>
      </c>
      <c r="E464" s="28"/>
      <c r="F464" s="28"/>
      <c r="G464" s="31">
        <f>SUM(G465)+G470</f>
        <v>0</v>
      </c>
      <c r="H464" s="31">
        <f>SUM(H465)+H470</f>
        <v>0</v>
      </c>
      <c r="I464" s="31">
        <f>SUM(I465)+I470</f>
        <v>0</v>
      </c>
    </row>
    <row r="465" spans="1:9" ht="31.5" hidden="1" x14ac:dyDescent="0.25">
      <c r="A465" s="27" t="s">
        <v>419</v>
      </c>
      <c r="B465" s="28"/>
      <c r="C465" s="28" t="s">
        <v>166</v>
      </c>
      <c r="D465" s="28" t="s">
        <v>40</v>
      </c>
      <c r="E465" s="28" t="s">
        <v>420</v>
      </c>
      <c r="F465" s="28"/>
      <c r="G465" s="31">
        <f>G466+G473</f>
        <v>0</v>
      </c>
      <c r="H465" s="31">
        <f>H466+H473</f>
        <v>0</v>
      </c>
      <c r="I465" s="31">
        <f>I466+I473</f>
        <v>0</v>
      </c>
    </row>
    <row r="466" spans="1:9" ht="31.5" hidden="1" x14ac:dyDescent="0.25">
      <c r="A466" s="27" t="s">
        <v>421</v>
      </c>
      <c r="B466" s="28"/>
      <c r="C466" s="28" t="s">
        <v>166</v>
      </c>
      <c r="D466" s="28" t="s">
        <v>40</v>
      </c>
      <c r="E466" s="28" t="s">
        <v>422</v>
      </c>
      <c r="F466" s="28"/>
      <c r="G466" s="31">
        <f>+G467</f>
        <v>0</v>
      </c>
      <c r="H466" s="31">
        <f>+H467</f>
        <v>0</v>
      </c>
      <c r="I466" s="31">
        <f>+I467</f>
        <v>0</v>
      </c>
    </row>
    <row r="467" spans="1:9" ht="47.25" hidden="1" x14ac:dyDescent="0.25">
      <c r="A467" s="27" t="s">
        <v>426</v>
      </c>
      <c r="B467" s="28"/>
      <c r="C467" s="28" t="s">
        <v>166</v>
      </c>
      <c r="D467" s="28" t="s">
        <v>40</v>
      </c>
      <c r="E467" s="28" t="s">
        <v>423</v>
      </c>
      <c r="F467" s="28"/>
      <c r="G467" s="31">
        <f t="shared" ref="G467:I468" si="97">SUM(G468)</f>
        <v>0</v>
      </c>
      <c r="H467" s="31">
        <f t="shared" si="97"/>
        <v>0</v>
      </c>
      <c r="I467" s="31">
        <f t="shared" si="97"/>
        <v>0</v>
      </c>
    </row>
    <row r="468" spans="1:9" ht="31.5" hidden="1" x14ac:dyDescent="0.25">
      <c r="A468" s="27" t="s">
        <v>424</v>
      </c>
      <c r="B468" s="28"/>
      <c r="C468" s="28" t="s">
        <v>166</v>
      </c>
      <c r="D468" s="28" t="s">
        <v>40</v>
      </c>
      <c r="E468" s="28" t="s">
        <v>425</v>
      </c>
      <c r="F468" s="28"/>
      <c r="G468" s="31">
        <f t="shared" si="97"/>
        <v>0</v>
      </c>
      <c r="H468" s="31">
        <f t="shared" si="97"/>
        <v>0</v>
      </c>
      <c r="I468" s="31">
        <f t="shared" si="97"/>
        <v>0</v>
      </c>
    </row>
    <row r="469" spans="1:9" ht="31.5" hidden="1" x14ac:dyDescent="0.25">
      <c r="A469" s="3" t="s">
        <v>266</v>
      </c>
      <c r="B469" s="28"/>
      <c r="C469" s="28" t="s">
        <v>166</v>
      </c>
      <c r="D469" s="28" t="s">
        <v>40</v>
      </c>
      <c r="E469" s="28" t="s">
        <v>425</v>
      </c>
      <c r="F469" s="57">
        <v>400</v>
      </c>
      <c r="G469" s="33"/>
      <c r="H469" s="33"/>
      <c r="I469" s="33"/>
    </row>
    <row r="470" spans="1:9" ht="31.5" hidden="1" x14ac:dyDescent="0.25">
      <c r="A470" s="3" t="s">
        <v>490</v>
      </c>
      <c r="B470" s="28"/>
      <c r="C470" s="28" t="s">
        <v>166</v>
      </c>
      <c r="D470" s="28" t="s">
        <v>40</v>
      </c>
      <c r="E470" s="36" t="s">
        <v>288</v>
      </c>
      <c r="F470" s="57"/>
      <c r="G470" s="33">
        <f t="shared" ref="G470:I471" si="98">G471</f>
        <v>0</v>
      </c>
      <c r="H470" s="33">
        <f t="shared" si="98"/>
        <v>0</v>
      </c>
      <c r="I470" s="33">
        <f t="shared" si="98"/>
        <v>0</v>
      </c>
    </row>
    <row r="471" spans="1:9" ht="31.5" hidden="1" x14ac:dyDescent="0.25">
      <c r="A471" s="3" t="s">
        <v>360</v>
      </c>
      <c r="B471" s="28"/>
      <c r="C471" s="28" t="s">
        <v>166</v>
      </c>
      <c r="D471" s="28" t="s">
        <v>40</v>
      </c>
      <c r="E471" s="36" t="s">
        <v>302</v>
      </c>
      <c r="F471" s="57"/>
      <c r="G471" s="33">
        <f t="shared" si="98"/>
        <v>0</v>
      </c>
      <c r="H471" s="33">
        <f t="shared" si="98"/>
        <v>0</v>
      </c>
      <c r="I471" s="33">
        <f t="shared" si="98"/>
        <v>0</v>
      </c>
    </row>
    <row r="472" spans="1:9" ht="31.5" hidden="1" x14ac:dyDescent="0.25">
      <c r="A472" s="3" t="s">
        <v>266</v>
      </c>
      <c r="B472" s="28"/>
      <c r="C472" s="28" t="s">
        <v>166</v>
      </c>
      <c r="D472" s="28" t="s">
        <v>40</v>
      </c>
      <c r="E472" s="36" t="s">
        <v>302</v>
      </c>
      <c r="F472" s="57">
        <v>400</v>
      </c>
      <c r="G472" s="33"/>
      <c r="H472" s="33"/>
      <c r="I472" s="33"/>
    </row>
    <row r="473" spans="1:9" ht="31.5" hidden="1" x14ac:dyDescent="0.25">
      <c r="A473" s="27" t="s">
        <v>251</v>
      </c>
      <c r="B473" s="47"/>
      <c r="C473" s="28" t="s">
        <v>166</v>
      </c>
      <c r="D473" s="28" t="s">
        <v>40</v>
      </c>
      <c r="E473" s="57" t="s">
        <v>252</v>
      </c>
      <c r="F473" s="57"/>
      <c r="G473" s="33">
        <f>SUM(G474)</f>
        <v>0</v>
      </c>
      <c r="H473" s="33">
        <f>SUM(H474)</f>
        <v>0</v>
      </c>
      <c r="I473" s="33">
        <f>SUM(I474)</f>
        <v>0</v>
      </c>
    </row>
    <row r="474" spans="1:9" ht="31.5" hidden="1" x14ac:dyDescent="0.25">
      <c r="A474" s="27" t="s">
        <v>270</v>
      </c>
      <c r="B474" s="47"/>
      <c r="C474" s="28" t="s">
        <v>166</v>
      </c>
      <c r="D474" s="28" t="s">
        <v>40</v>
      </c>
      <c r="E474" s="57" t="s">
        <v>260</v>
      </c>
      <c r="F474" s="57"/>
      <c r="G474" s="33">
        <f>SUM(G475)+G477</f>
        <v>0</v>
      </c>
      <c r="H474" s="33">
        <f>SUM(H475)+H477</f>
        <v>0</v>
      </c>
      <c r="I474" s="33">
        <f>SUM(I475)+I477</f>
        <v>0</v>
      </c>
    </row>
    <row r="475" spans="1:9" ht="31.5" hidden="1" x14ac:dyDescent="0.25">
      <c r="A475" s="3" t="s">
        <v>360</v>
      </c>
      <c r="B475" s="28"/>
      <c r="C475" s="28" t="s">
        <v>166</v>
      </c>
      <c r="D475" s="28" t="s">
        <v>40</v>
      </c>
      <c r="E475" s="57" t="s">
        <v>303</v>
      </c>
      <c r="F475" s="57"/>
      <c r="G475" s="33">
        <f>SUM(G476)</f>
        <v>0</v>
      </c>
      <c r="H475" s="33">
        <f>SUM(H476)</f>
        <v>0</v>
      </c>
      <c r="I475" s="33">
        <f>SUM(I476)</f>
        <v>0</v>
      </c>
    </row>
    <row r="476" spans="1:9" ht="31.5" hidden="1" x14ac:dyDescent="0.25">
      <c r="A476" s="3" t="s">
        <v>266</v>
      </c>
      <c r="B476" s="28"/>
      <c r="C476" s="28" t="s">
        <v>166</v>
      </c>
      <c r="D476" s="28" t="s">
        <v>40</v>
      </c>
      <c r="E476" s="57" t="s">
        <v>303</v>
      </c>
      <c r="F476" s="57">
        <v>400</v>
      </c>
      <c r="G476" s="33"/>
      <c r="H476" s="33"/>
      <c r="I476" s="33"/>
    </row>
    <row r="477" spans="1:9" ht="31.5" hidden="1" x14ac:dyDescent="0.25">
      <c r="A477" s="3" t="s">
        <v>475</v>
      </c>
      <c r="B477" s="28"/>
      <c r="C477" s="28" t="s">
        <v>166</v>
      </c>
      <c r="D477" s="28" t="s">
        <v>40</v>
      </c>
      <c r="E477" s="57" t="s">
        <v>437</v>
      </c>
      <c r="F477" s="57"/>
      <c r="G477" s="33">
        <f>SUM(G478)</f>
        <v>0</v>
      </c>
      <c r="H477" s="33">
        <f>SUM(H478)</f>
        <v>0</v>
      </c>
      <c r="I477" s="33">
        <f>SUM(I478)</f>
        <v>0</v>
      </c>
    </row>
    <row r="478" spans="1:9" ht="31.5" hidden="1" x14ac:dyDescent="0.25">
      <c r="A478" s="3" t="s">
        <v>266</v>
      </c>
      <c r="B478" s="28"/>
      <c r="C478" s="28" t="s">
        <v>166</v>
      </c>
      <c r="D478" s="28" t="s">
        <v>40</v>
      </c>
      <c r="E478" s="57" t="s">
        <v>437</v>
      </c>
      <c r="F478" s="57">
        <v>400</v>
      </c>
      <c r="G478" s="33"/>
      <c r="H478" s="33"/>
      <c r="I478" s="33"/>
    </row>
    <row r="479" spans="1:9" s="52" customFormat="1" hidden="1" x14ac:dyDescent="0.25">
      <c r="A479" s="3" t="s">
        <v>185</v>
      </c>
      <c r="B479" s="28"/>
      <c r="C479" s="36" t="s">
        <v>166</v>
      </c>
      <c r="D479" s="36" t="s">
        <v>165</v>
      </c>
      <c r="E479" s="57"/>
      <c r="F479" s="57"/>
      <c r="G479" s="33">
        <f t="shared" ref="G479:I481" si="99">G480</f>
        <v>0</v>
      </c>
      <c r="H479" s="33">
        <f t="shared" si="99"/>
        <v>0</v>
      </c>
      <c r="I479" s="33">
        <f t="shared" si="99"/>
        <v>0</v>
      </c>
    </row>
    <row r="480" spans="1:9" ht="31.5" hidden="1" x14ac:dyDescent="0.25">
      <c r="A480" s="3" t="s">
        <v>472</v>
      </c>
      <c r="B480" s="28"/>
      <c r="C480" s="36" t="s">
        <v>166</v>
      </c>
      <c r="D480" s="36" t="s">
        <v>165</v>
      </c>
      <c r="E480" s="36" t="s">
        <v>288</v>
      </c>
      <c r="F480" s="57"/>
      <c r="G480" s="33">
        <f t="shared" si="99"/>
        <v>0</v>
      </c>
      <c r="H480" s="33">
        <f t="shared" si="99"/>
        <v>0</v>
      </c>
      <c r="I480" s="33">
        <f t="shared" si="99"/>
        <v>0</v>
      </c>
    </row>
    <row r="481" spans="1:11" ht="31.5" hidden="1" x14ac:dyDescent="0.25">
      <c r="A481" s="3" t="s">
        <v>360</v>
      </c>
      <c r="B481" s="28"/>
      <c r="C481" s="36" t="s">
        <v>166</v>
      </c>
      <c r="D481" s="36" t="s">
        <v>165</v>
      </c>
      <c r="E481" s="36" t="s">
        <v>302</v>
      </c>
      <c r="F481" s="57"/>
      <c r="G481" s="33">
        <f t="shared" si="99"/>
        <v>0</v>
      </c>
      <c r="H481" s="33">
        <f t="shared" si="99"/>
        <v>0</v>
      </c>
      <c r="I481" s="33">
        <f t="shared" si="99"/>
        <v>0</v>
      </c>
    </row>
    <row r="482" spans="1:11" ht="31.5" hidden="1" x14ac:dyDescent="0.25">
      <c r="A482" s="3" t="s">
        <v>266</v>
      </c>
      <c r="B482" s="28"/>
      <c r="C482" s="36" t="s">
        <v>166</v>
      </c>
      <c r="D482" s="36" t="s">
        <v>165</v>
      </c>
      <c r="E482" s="36" t="s">
        <v>302</v>
      </c>
      <c r="F482" s="57">
        <v>400</v>
      </c>
      <c r="G482" s="33"/>
      <c r="H482" s="33"/>
      <c r="I482" s="33"/>
    </row>
    <row r="483" spans="1:11" x14ac:dyDescent="0.25">
      <c r="A483" s="48" t="s">
        <v>199</v>
      </c>
      <c r="B483" s="49" t="s">
        <v>200</v>
      </c>
      <c r="C483" s="49"/>
      <c r="D483" s="49"/>
      <c r="E483" s="49"/>
      <c r="F483" s="49"/>
      <c r="G483" s="51">
        <f>SUM(G484+G511)+G507+G516</f>
        <v>39200.300000000003</v>
      </c>
      <c r="H483" s="51">
        <f>SUM(H484+H511)+H507+H516</f>
        <v>36724.800000000003</v>
      </c>
      <c r="I483" s="51">
        <f>SUM(I484+I511)+I507+I516</f>
        <v>36724.800000000003</v>
      </c>
      <c r="J483" s="32">
        <f>42815.8-2800-100-2700</f>
        <v>37215.800000000003</v>
      </c>
      <c r="K483" s="54">
        <f>SUM(J483-G483)</f>
        <v>-1984.5</v>
      </c>
    </row>
    <row r="484" spans="1:11" x14ac:dyDescent="0.25">
      <c r="A484" s="27" t="s">
        <v>83</v>
      </c>
      <c r="B484" s="28"/>
      <c r="C484" s="36" t="s">
        <v>30</v>
      </c>
      <c r="D484" s="36"/>
      <c r="E484" s="36"/>
      <c r="F484" s="57"/>
      <c r="G484" s="33">
        <f>SUM(G485+G490+G494)</f>
        <v>36448.699999999997</v>
      </c>
      <c r="H484" s="33">
        <f>SUM(H485+H490+H494)</f>
        <v>34651</v>
      </c>
      <c r="I484" s="33">
        <f>SUM(I485+I490+I494)</f>
        <v>36451</v>
      </c>
      <c r="J484" s="32">
        <v>35036.6</v>
      </c>
      <c r="K484" s="54">
        <f>SUM(J484-H483)</f>
        <v>-1688.2000000000044</v>
      </c>
    </row>
    <row r="485" spans="1:11" ht="31.5" x14ac:dyDescent="0.25">
      <c r="A485" s="27" t="s">
        <v>98</v>
      </c>
      <c r="B485" s="28"/>
      <c r="C485" s="36" t="s">
        <v>30</v>
      </c>
      <c r="D485" s="36" t="s">
        <v>74</v>
      </c>
      <c r="E485" s="57"/>
      <c r="F485" s="57"/>
      <c r="G485" s="33">
        <f t="shared" ref="G485:I485" si="100">SUM(G486)</f>
        <v>27834.199999999997</v>
      </c>
      <c r="H485" s="33">
        <f t="shared" si="100"/>
        <v>27638.1</v>
      </c>
      <c r="I485" s="33">
        <f t="shared" si="100"/>
        <v>27638.1</v>
      </c>
      <c r="J485" s="32">
        <v>35013.599999999999</v>
      </c>
      <c r="K485" s="54">
        <f>SUM(J485-I483)</f>
        <v>-1711.2000000000044</v>
      </c>
    </row>
    <row r="486" spans="1:11" ht="31.5" x14ac:dyDescent="0.25">
      <c r="A486" s="27" t="s">
        <v>604</v>
      </c>
      <c r="B486" s="28"/>
      <c r="C486" s="36" t="s">
        <v>30</v>
      </c>
      <c r="D486" s="36" t="s">
        <v>74</v>
      </c>
      <c r="E486" s="57" t="s">
        <v>190</v>
      </c>
      <c r="F486" s="57"/>
      <c r="G486" s="33">
        <f>SUM(G487)</f>
        <v>27834.199999999997</v>
      </c>
      <c r="H486" s="33">
        <f>SUM(H487)</f>
        <v>27638.1</v>
      </c>
      <c r="I486" s="33">
        <f>SUM(I487)</f>
        <v>27638.1</v>
      </c>
    </row>
    <row r="487" spans="1:11" x14ac:dyDescent="0.25">
      <c r="A487" s="27" t="s">
        <v>76</v>
      </c>
      <c r="B487" s="28"/>
      <c r="C487" s="36" t="s">
        <v>30</v>
      </c>
      <c r="D487" s="36" t="s">
        <v>74</v>
      </c>
      <c r="E487" s="36" t="s">
        <v>191</v>
      </c>
      <c r="F487" s="36"/>
      <c r="G487" s="33">
        <f>SUM(G488:G489)</f>
        <v>27834.199999999997</v>
      </c>
      <c r="H487" s="33">
        <f>SUM(H488:H489)</f>
        <v>27638.1</v>
      </c>
      <c r="I487" s="33">
        <f>SUM(I488:I489)</f>
        <v>27638.1</v>
      </c>
    </row>
    <row r="488" spans="1:11" ht="47.25" x14ac:dyDescent="0.25">
      <c r="A488" s="3" t="s">
        <v>47</v>
      </c>
      <c r="B488" s="28"/>
      <c r="C488" s="36" t="s">
        <v>30</v>
      </c>
      <c r="D488" s="36" t="s">
        <v>74</v>
      </c>
      <c r="E488" s="36" t="s">
        <v>191</v>
      </c>
      <c r="F488" s="36" t="s">
        <v>85</v>
      </c>
      <c r="G488" s="33">
        <f>27631.5+196.1</f>
        <v>27827.599999999999</v>
      </c>
      <c r="H488" s="33">
        <v>27631.5</v>
      </c>
      <c r="I488" s="33">
        <v>27631.5</v>
      </c>
    </row>
    <row r="489" spans="1:11" ht="31.5" x14ac:dyDescent="0.25">
      <c r="A489" s="27" t="s">
        <v>48</v>
      </c>
      <c r="B489" s="28"/>
      <c r="C489" s="36" t="s">
        <v>30</v>
      </c>
      <c r="D489" s="36" t="s">
        <v>74</v>
      </c>
      <c r="E489" s="36" t="s">
        <v>191</v>
      </c>
      <c r="F489" s="36" t="s">
        <v>87</v>
      </c>
      <c r="G489" s="33">
        <v>6.6</v>
      </c>
      <c r="H489" s="33">
        <v>6.6</v>
      </c>
      <c r="I489" s="33">
        <v>6.6</v>
      </c>
    </row>
    <row r="490" spans="1:11" x14ac:dyDescent="0.25">
      <c r="A490" s="27" t="s">
        <v>140</v>
      </c>
      <c r="B490" s="28"/>
      <c r="C490" s="36" t="s">
        <v>30</v>
      </c>
      <c r="D490" s="36" t="s">
        <v>166</v>
      </c>
      <c r="E490" s="36"/>
      <c r="F490" s="57"/>
      <c r="G490" s="33">
        <f t="shared" ref="G490:I492" si="101">SUM(G491)</f>
        <v>1000</v>
      </c>
      <c r="H490" s="33">
        <f t="shared" si="101"/>
        <v>0</v>
      </c>
      <c r="I490" s="33">
        <f t="shared" si="101"/>
        <v>0</v>
      </c>
    </row>
    <row r="491" spans="1:11" x14ac:dyDescent="0.25">
      <c r="A491" s="27" t="s">
        <v>530</v>
      </c>
      <c r="B491" s="28"/>
      <c r="C491" s="36" t="s">
        <v>30</v>
      </c>
      <c r="D491" s="36" t="s">
        <v>166</v>
      </c>
      <c r="E491" s="36" t="s">
        <v>188</v>
      </c>
      <c r="F491" s="57"/>
      <c r="G491" s="33">
        <f t="shared" si="101"/>
        <v>1000</v>
      </c>
      <c r="H491" s="33">
        <f t="shared" si="101"/>
        <v>0</v>
      </c>
      <c r="I491" s="33">
        <f t="shared" si="101"/>
        <v>0</v>
      </c>
    </row>
    <row r="492" spans="1:11" x14ac:dyDescent="0.25">
      <c r="A492" s="27" t="s">
        <v>141</v>
      </c>
      <c r="B492" s="28"/>
      <c r="C492" s="36" t="s">
        <v>30</v>
      </c>
      <c r="D492" s="36" t="s">
        <v>166</v>
      </c>
      <c r="E492" s="36" t="s">
        <v>192</v>
      </c>
      <c r="F492" s="57"/>
      <c r="G492" s="33">
        <f t="shared" si="101"/>
        <v>1000</v>
      </c>
      <c r="H492" s="33">
        <f t="shared" si="101"/>
        <v>0</v>
      </c>
      <c r="I492" s="33">
        <f t="shared" si="101"/>
        <v>0</v>
      </c>
    </row>
    <row r="493" spans="1:11" x14ac:dyDescent="0.25">
      <c r="A493" s="27" t="s">
        <v>21</v>
      </c>
      <c r="B493" s="28"/>
      <c r="C493" s="36" t="s">
        <v>30</v>
      </c>
      <c r="D493" s="36" t="s">
        <v>166</v>
      </c>
      <c r="E493" s="36" t="s">
        <v>192</v>
      </c>
      <c r="F493" s="57">
        <v>800</v>
      </c>
      <c r="G493" s="33">
        <v>1000</v>
      </c>
      <c r="H493" s="33"/>
      <c r="I493" s="33"/>
    </row>
    <row r="494" spans="1:11" x14ac:dyDescent="0.25">
      <c r="A494" s="27" t="s">
        <v>89</v>
      </c>
      <c r="B494" s="28"/>
      <c r="C494" s="36" t="s">
        <v>30</v>
      </c>
      <c r="D494" s="36" t="s">
        <v>90</v>
      </c>
      <c r="E494" s="36"/>
      <c r="F494" s="57"/>
      <c r="G494" s="33">
        <f>SUM(G495)</f>
        <v>7614.5</v>
      </c>
      <c r="H494" s="33">
        <f>SUM(H495)</f>
        <v>7012.9</v>
      </c>
      <c r="I494" s="33">
        <f>SUM(I495)</f>
        <v>8812.9000000000015</v>
      </c>
    </row>
    <row r="495" spans="1:11" ht="31.5" x14ac:dyDescent="0.25">
      <c r="A495" s="27" t="s">
        <v>604</v>
      </c>
      <c r="B495" s="28"/>
      <c r="C495" s="36" t="s">
        <v>30</v>
      </c>
      <c r="D495" s="36" t="s">
        <v>90</v>
      </c>
      <c r="E495" s="57" t="s">
        <v>190</v>
      </c>
      <c r="F495" s="57"/>
      <c r="G495" s="33">
        <f>SUM(G496+G499+G501)</f>
        <v>7614.5</v>
      </c>
      <c r="H495" s="33">
        <f>SUM(H496+H499+H501)</f>
        <v>7012.9</v>
      </c>
      <c r="I495" s="33">
        <f>SUM(I496+I499+I501)</f>
        <v>8812.9000000000015</v>
      </c>
    </row>
    <row r="496" spans="1:11" x14ac:dyDescent="0.25">
      <c r="A496" s="27" t="s">
        <v>91</v>
      </c>
      <c r="B496" s="28"/>
      <c r="C496" s="36" t="s">
        <v>30</v>
      </c>
      <c r="D496" s="36" t="s">
        <v>90</v>
      </c>
      <c r="E496" s="57" t="s">
        <v>193</v>
      </c>
      <c r="F496" s="57"/>
      <c r="G496" s="33">
        <f>SUM(G497:G498)</f>
        <v>207.9</v>
      </c>
      <c r="H496" s="33">
        <f>SUM(H497:H498)</f>
        <v>208</v>
      </c>
      <c r="I496" s="33">
        <f>SUM(I497:I498)</f>
        <v>208</v>
      </c>
    </row>
    <row r="497" spans="1:9" ht="31.5" x14ac:dyDescent="0.25">
      <c r="A497" s="27" t="s">
        <v>48</v>
      </c>
      <c r="B497" s="28"/>
      <c r="C497" s="36" t="s">
        <v>30</v>
      </c>
      <c r="D497" s="36" t="s">
        <v>90</v>
      </c>
      <c r="E497" s="57" t="s">
        <v>193</v>
      </c>
      <c r="F497" s="57">
        <v>200</v>
      </c>
      <c r="G497" s="33">
        <v>206.5</v>
      </c>
      <c r="H497" s="33">
        <v>206.6</v>
      </c>
      <c r="I497" s="33">
        <v>206.6</v>
      </c>
    </row>
    <row r="498" spans="1:9" ht="13.5" customHeight="1" x14ac:dyDescent="0.25">
      <c r="A498" s="27" t="s">
        <v>21</v>
      </c>
      <c r="B498" s="28"/>
      <c r="C498" s="36" t="s">
        <v>30</v>
      </c>
      <c r="D498" s="36" t="s">
        <v>90</v>
      </c>
      <c r="E498" s="57" t="s">
        <v>193</v>
      </c>
      <c r="F498" s="57">
        <v>800</v>
      </c>
      <c r="G498" s="33">
        <v>1.4</v>
      </c>
      <c r="H498" s="33">
        <v>1.4</v>
      </c>
      <c r="I498" s="33">
        <v>1.4</v>
      </c>
    </row>
    <row r="499" spans="1:9" ht="31.5" x14ac:dyDescent="0.25">
      <c r="A499" s="27" t="s">
        <v>93</v>
      </c>
      <c r="B499" s="28"/>
      <c r="C499" s="36" t="s">
        <v>30</v>
      </c>
      <c r="D499" s="36" t="s">
        <v>90</v>
      </c>
      <c r="E499" s="57" t="s">
        <v>194</v>
      </c>
      <c r="F499" s="57"/>
      <c r="G499" s="33">
        <f>SUM(G500)</f>
        <v>272.7</v>
      </c>
      <c r="H499" s="33">
        <f>SUM(H500)</f>
        <v>272.7</v>
      </c>
      <c r="I499" s="33">
        <f>SUM(I500)</f>
        <v>272.7</v>
      </c>
    </row>
    <row r="500" spans="1:9" ht="31.5" x14ac:dyDescent="0.25">
      <c r="A500" s="27" t="s">
        <v>48</v>
      </c>
      <c r="B500" s="28"/>
      <c r="C500" s="36" t="s">
        <v>30</v>
      </c>
      <c r="D500" s="36" t="s">
        <v>90</v>
      </c>
      <c r="E500" s="57" t="s">
        <v>194</v>
      </c>
      <c r="F500" s="57">
        <v>200</v>
      </c>
      <c r="G500" s="33">
        <v>272.7</v>
      </c>
      <c r="H500" s="33">
        <v>272.7</v>
      </c>
      <c r="I500" s="33">
        <v>272.7</v>
      </c>
    </row>
    <row r="501" spans="1:9" ht="31.5" x14ac:dyDescent="0.25">
      <c r="A501" s="27" t="s">
        <v>94</v>
      </c>
      <c r="B501" s="28"/>
      <c r="C501" s="36" t="s">
        <v>30</v>
      </c>
      <c r="D501" s="36" t="s">
        <v>90</v>
      </c>
      <c r="E501" s="57" t="s">
        <v>195</v>
      </c>
      <c r="F501" s="57"/>
      <c r="G501" s="33">
        <f>SUM(G502:G503)</f>
        <v>7133.9</v>
      </c>
      <c r="H501" s="33">
        <f>SUM(H502:H503)</f>
        <v>6532.2</v>
      </c>
      <c r="I501" s="33">
        <f>SUM(I502:I503)</f>
        <v>8332.2000000000007</v>
      </c>
    </row>
    <row r="502" spans="1:9" ht="31.5" x14ac:dyDescent="0.25">
      <c r="A502" s="27" t="s">
        <v>48</v>
      </c>
      <c r="B502" s="28"/>
      <c r="C502" s="36" t="s">
        <v>30</v>
      </c>
      <c r="D502" s="36" t="s">
        <v>90</v>
      </c>
      <c r="E502" s="57" t="s">
        <v>195</v>
      </c>
      <c r="F502" s="57">
        <v>200</v>
      </c>
      <c r="G502" s="33">
        <v>7133.9</v>
      </c>
      <c r="H502" s="33">
        <v>6532.2</v>
      </c>
      <c r="I502" s="33">
        <v>8332.2000000000007</v>
      </c>
    </row>
    <row r="503" spans="1:9" ht="21.75" customHeight="1" x14ac:dyDescent="0.25">
      <c r="A503" s="27" t="s">
        <v>21</v>
      </c>
      <c r="B503" s="28"/>
      <c r="C503" s="36" t="s">
        <v>30</v>
      </c>
      <c r="D503" s="36" t="s">
        <v>90</v>
      </c>
      <c r="E503" s="57" t="s">
        <v>195</v>
      </c>
      <c r="F503" s="57">
        <v>800</v>
      </c>
      <c r="G503" s="33"/>
      <c r="H503" s="33"/>
      <c r="I503" s="33"/>
    </row>
    <row r="504" spans="1:9" hidden="1" x14ac:dyDescent="0.25">
      <c r="A504" s="27" t="s">
        <v>530</v>
      </c>
      <c r="B504" s="28"/>
      <c r="C504" s="36" t="s">
        <v>30</v>
      </c>
      <c r="D504" s="36" t="s">
        <v>90</v>
      </c>
      <c r="E504" s="36" t="s">
        <v>188</v>
      </c>
      <c r="F504" s="57"/>
      <c r="G504" s="33">
        <f t="shared" ref="G504:I505" si="102">SUM(G505)</f>
        <v>0</v>
      </c>
      <c r="H504" s="33">
        <f t="shared" si="102"/>
        <v>0</v>
      </c>
      <c r="I504" s="33">
        <f t="shared" si="102"/>
        <v>0</v>
      </c>
    </row>
    <row r="505" spans="1:9" ht="31.5" hidden="1" x14ac:dyDescent="0.25">
      <c r="A505" s="27" t="s">
        <v>196</v>
      </c>
      <c r="B505" s="28"/>
      <c r="C505" s="36" t="s">
        <v>30</v>
      </c>
      <c r="D505" s="36" t="s">
        <v>90</v>
      </c>
      <c r="E505" s="36" t="s">
        <v>197</v>
      </c>
      <c r="F505" s="57"/>
      <c r="G505" s="33">
        <f t="shared" si="102"/>
        <v>0</v>
      </c>
      <c r="H505" s="33">
        <f t="shared" si="102"/>
        <v>0</v>
      </c>
      <c r="I505" s="33">
        <f t="shared" si="102"/>
        <v>0</v>
      </c>
    </row>
    <row r="506" spans="1:9" hidden="1" x14ac:dyDescent="0.25">
      <c r="A506" s="27" t="s">
        <v>21</v>
      </c>
      <c r="B506" s="28"/>
      <c r="C506" s="36" t="s">
        <v>30</v>
      </c>
      <c r="D506" s="36" t="s">
        <v>90</v>
      </c>
      <c r="E506" s="36" t="s">
        <v>197</v>
      </c>
      <c r="F506" s="57">
        <v>800</v>
      </c>
      <c r="G506" s="33"/>
      <c r="H506" s="33"/>
      <c r="I506" s="33"/>
    </row>
    <row r="507" spans="1:9" x14ac:dyDescent="0.25">
      <c r="A507" s="3" t="s">
        <v>871</v>
      </c>
      <c r="B507" s="47"/>
      <c r="C507" s="36" t="s">
        <v>109</v>
      </c>
      <c r="D507" s="36" t="s">
        <v>165</v>
      </c>
      <c r="E507" s="36"/>
      <c r="F507" s="57"/>
      <c r="G507" s="33">
        <f>SUM(G508)</f>
        <v>273.8</v>
      </c>
      <c r="H507" s="33">
        <f t="shared" ref="H507:I507" si="103">SUM(H508)</f>
        <v>273.8</v>
      </c>
      <c r="I507" s="33">
        <f t="shared" si="103"/>
        <v>273.8</v>
      </c>
    </row>
    <row r="508" spans="1:9" ht="31.5" x14ac:dyDescent="0.25">
      <c r="A508" s="27" t="s">
        <v>604</v>
      </c>
      <c r="B508" s="47"/>
      <c r="C508" s="36" t="s">
        <v>109</v>
      </c>
      <c r="D508" s="36" t="s">
        <v>165</v>
      </c>
      <c r="E508" s="57" t="s">
        <v>190</v>
      </c>
      <c r="F508" s="57"/>
      <c r="G508" s="33">
        <f>SUM(G509)</f>
        <v>273.8</v>
      </c>
      <c r="H508" s="33">
        <f t="shared" ref="H508:I508" si="104">SUM(H509)</f>
        <v>273.8</v>
      </c>
      <c r="I508" s="33">
        <f t="shared" si="104"/>
        <v>273.8</v>
      </c>
    </row>
    <row r="509" spans="1:9" ht="31.5" x14ac:dyDescent="0.25">
      <c r="A509" s="27" t="s">
        <v>94</v>
      </c>
      <c r="B509" s="47"/>
      <c r="C509" s="36" t="s">
        <v>109</v>
      </c>
      <c r="D509" s="36" t="s">
        <v>165</v>
      </c>
      <c r="E509" s="57" t="s">
        <v>195</v>
      </c>
      <c r="F509" s="57"/>
      <c r="G509" s="33">
        <f>SUM(G510)</f>
        <v>273.8</v>
      </c>
      <c r="H509" s="33">
        <f t="shared" ref="H509:I509" si="105">SUM(H510)</f>
        <v>273.8</v>
      </c>
      <c r="I509" s="33">
        <f t="shared" si="105"/>
        <v>273.8</v>
      </c>
    </row>
    <row r="510" spans="1:9" ht="31.5" x14ac:dyDescent="0.25">
      <c r="A510" s="27" t="s">
        <v>48</v>
      </c>
      <c r="B510" s="47"/>
      <c r="C510" s="36" t="s">
        <v>109</v>
      </c>
      <c r="D510" s="36" t="s">
        <v>165</v>
      </c>
      <c r="E510" s="57" t="s">
        <v>195</v>
      </c>
      <c r="F510" s="57">
        <v>200</v>
      </c>
      <c r="G510" s="33">
        <v>273.8</v>
      </c>
      <c r="H510" s="33">
        <v>273.8</v>
      </c>
      <c r="I510" s="33">
        <v>273.8</v>
      </c>
    </row>
    <row r="511" spans="1:9" x14ac:dyDescent="0.25">
      <c r="A511" s="27" t="s">
        <v>26</v>
      </c>
      <c r="B511" s="28"/>
      <c r="C511" s="36" t="s">
        <v>27</v>
      </c>
      <c r="D511" s="36"/>
      <c r="E511" s="57"/>
      <c r="F511" s="57"/>
      <c r="G511" s="33">
        <f t="shared" ref="G511:I514" si="106">SUM(G512)</f>
        <v>2477.8000000000002</v>
      </c>
      <c r="H511" s="33">
        <f t="shared" si="106"/>
        <v>1800</v>
      </c>
      <c r="I511" s="33">
        <f t="shared" si="106"/>
        <v>0</v>
      </c>
    </row>
    <row r="512" spans="1:9" x14ac:dyDescent="0.25">
      <c r="A512" s="27" t="s">
        <v>73</v>
      </c>
      <c r="B512" s="28"/>
      <c r="C512" s="36" t="s">
        <v>27</v>
      </c>
      <c r="D512" s="36" t="s">
        <v>74</v>
      </c>
      <c r="E512" s="57"/>
      <c r="F512" s="57"/>
      <c r="G512" s="33">
        <f t="shared" si="106"/>
        <v>2477.8000000000002</v>
      </c>
      <c r="H512" s="33">
        <f t="shared" si="106"/>
        <v>1800</v>
      </c>
      <c r="I512" s="33">
        <f t="shared" si="106"/>
        <v>0</v>
      </c>
    </row>
    <row r="513" spans="1:12" x14ac:dyDescent="0.25">
      <c r="A513" s="27" t="s">
        <v>530</v>
      </c>
      <c r="B513" s="28"/>
      <c r="C513" s="36" t="s">
        <v>27</v>
      </c>
      <c r="D513" s="36" t="s">
        <v>74</v>
      </c>
      <c r="E513" s="36" t="s">
        <v>188</v>
      </c>
      <c r="F513" s="57"/>
      <c r="G513" s="33">
        <f t="shared" si="106"/>
        <v>2477.8000000000002</v>
      </c>
      <c r="H513" s="33">
        <f t="shared" si="106"/>
        <v>1800</v>
      </c>
      <c r="I513" s="33">
        <f t="shared" si="106"/>
        <v>0</v>
      </c>
    </row>
    <row r="514" spans="1:12" ht="78.75" x14ac:dyDescent="0.25">
      <c r="A514" s="27" t="s">
        <v>911</v>
      </c>
      <c r="B514" s="28"/>
      <c r="C514" s="36" t="s">
        <v>27</v>
      </c>
      <c r="D514" s="36" t="s">
        <v>74</v>
      </c>
      <c r="E514" s="57" t="s">
        <v>198</v>
      </c>
      <c r="F514" s="57"/>
      <c r="G514" s="33">
        <f t="shared" si="106"/>
        <v>2477.8000000000002</v>
      </c>
      <c r="H514" s="33">
        <f t="shared" si="106"/>
        <v>1800</v>
      </c>
      <c r="I514" s="33">
        <f t="shared" si="106"/>
        <v>0</v>
      </c>
    </row>
    <row r="515" spans="1:12" x14ac:dyDescent="0.25">
      <c r="A515" s="27" t="s">
        <v>21</v>
      </c>
      <c r="B515" s="28"/>
      <c r="C515" s="36" t="s">
        <v>27</v>
      </c>
      <c r="D515" s="36" t="s">
        <v>74</v>
      </c>
      <c r="E515" s="57" t="s">
        <v>198</v>
      </c>
      <c r="F515" s="57">
        <v>800</v>
      </c>
      <c r="G515" s="33">
        <f>7104.5-4626.7</f>
        <v>2477.8000000000002</v>
      </c>
      <c r="H515" s="33">
        <v>1800</v>
      </c>
      <c r="I515" s="33"/>
    </row>
    <row r="516" spans="1:12" hidden="1" x14ac:dyDescent="0.25">
      <c r="A516" s="27" t="s">
        <v>912</v>
      </c>
      <c r="B516" s="28"/>
      <c r="C516" s="36" t="s">
        <v>90</v>
      </c>
      <c r="D516" s="36"/>
      <c r="E516" s="57"/>
      <c r="F516" s="57"/>
      <c r="G516" s="33">
        <f>SUM(G517)</f>
        <v>0</v>
      </c>
      <c r="H516" s="33">
        <f t="shared" ref="H516:I519" si="107">SUM(H517)</f>
        <v>0</v>
      </c>
      <c r="I516" s="33">
        <f t="shared" si="107"/>
        <v>0</v>
      </c>
    </row>
    <row r="517" spans="1:12" hidden="1" x14ac:dyDescent="0.25">
      <c r="A517" s="27" t="s">
        <v>913</v>
      </c>
      <c r="B517" s="28"/>
      <c r="C517" s="36" t="s">
        <v>90</v>
      </c>
      <c r="D517" s="36" t="s">
        <v>30</v>
      </c>
      <c r="E517" s="57"/>
      <c r="F517" s="57"/>
      <c r="G517" s="33">
        <f>SUM(G518)</f>
        <v>0</v>
      </c>
      <c r="H517" s="33">
        <f t="shared" si="107"/>
        <v>0</v>
      </c>
      <c r="I517" s="33">
        <f t="shared" si="107"/>
        <v>0</v>
      </c>
    </row>
    <row r="518" spans="1:12" ht="31.5" hidden="1" x14ac:dyDescent="0.25">
      <c r="A518" s="65" t="s">
        <v>980</v>
      </c>
      <c r="B518" s="28"/>
      <c r="C518" s="36" t="s">
        <v>90</v>
      </c>
      <c r="D518" s="36" t="s">
        <v>30</v>
      </c>
      <c r="E518" s="57" t="s">
        <v>190</v>
      </c>
      <c r="F518" s="57"/>
      <c r="G518" s="33">
        <f>SUM(G519)</f>
        <v>0</v>
      </c>
      <c r="H518" s="33">
        <f t="shared" si="107"/>
        <v>0</v>
      </c>
      <c r="I518" s="33">
        <f t="shared" si="107"/>
        <v>0</v>
      </c>
    </row>
    <row r="519" spans="1:12" hidden="1" x14ac:dyDescent="0.25">
      <c r="A519" s="27" t="s">
        <v>914</v>
      </c>
      <c r="B519" s="28"/>
      <c r="C519" s="36" t="s">
        <v>90</v>
      </c>
      <c r="D519" s="36" t="s">
        <v>30</v>
      </c>
      <c r="E519" s="57" t="s">
        <v>915</v>
      </c>
      <c r="F519" s="57"/>
      <c r="G519" s="33">
        <f>SUM(G520)</f>
        <v>0</v>
      </c>
      <c r="H519" s="33">
        <f t="shared" si="107"/>
        <v>0</v>
      </c>
      <c r="I519" s="33">
        <f t="shared" si="107"/>
        <v>0</v>
      </c>
    </row>
    <row r="520" spans="1:12" hidden="1" x14ac:dyDescent="0.25">
      <c r="A520" s="27" t="s">
        <v>916</v>
      </c>
      <c r="B520" s="28"/>
      <c r="C520" s="36" t="s">
        <v>90</v>
      </c>
      <c r="D520" s="36" t="s">
        <v>30</v>
      </c>
      <c r="E520" s="57" t="s">
        <v>915</v>
      </c>
      <c r="F520" s="57">
        <v>700</v>
      </c>
      <c r="G520" s="33"/>
      <c r="H520" s="33"/>
      <c r="I520" s="33"/>
    </row>
    <row r="521" spans="1:12" ht="31.5" x14ac:dyDescent="0.25">
      <c r="A521" s="48" t="s">
        <v>9</v>
      </c>
      <c r="B521" s="66" t="s">
        <v>10</v>
      </c>
      <c r="C521" s="55"/>
      <c r="D521" s="55"/>
      <c r="E521" s="55"/>
      <c r="F521" s="55"/>
      <c r="G521" s="34">
        <f>SUM(G522+G539)</f>
        <v>1192438.8</v>
      </c>
      <c r="H521" s="34">
        <f>SUM(H522+H539)</f>
        <v>1239392.3999999999</v>
      </c>
      <c r="I521" s="34">
        <f>SUM(I522+I539)</f>
        <v>1296399.7999999998</v>
      </c>
    </row>
    <row r="522" spans="1:12" x14ac:dyDescent="0.25">
      <c r="A522" s="27" t="s">
        <v>108</v>
      </c>
      <c r="B522" s="28"/>
      <c r="C522" s="28" t="s">
        <v>109</v>
      </c>
      <c r="D522" s="28"/>
      <c r="E522" s="28"/>
      <c r="F522" s="28"/>
      <c r="G522" s="31">
        <f>SUM(G532)+G523</f>
        <v>18.2</v>
      </c>
      <c r="H522" s="31">
        <f t="shared" ref="H522:I522" si="108">SUM(H532)+H523</f>
        <v>0</v>
      </c>
      <c r="I522" s="31">
        <f t="shared" si="108"/>
        <v>0</v>
      </c>
    </row>
    <row r="523" spans="1:12" x14ac:dyDescent="0.25">
      <c r="A523" s="3" t="s">
        <v>871</v>
      </c>
      <c r="B523" s="47"/>
      <c r="C523" s="36" t="s">
        <v>109</v>
      </c>
      <c r="D523" s="36" t="s">
        <v>165</v>
      </c>
      <c r="E523" s="28"/>
      <c r="F523" s="28"/>
      <c r="G523" s="31">
        <f>SUM(G524+G526+G528)+G530</f>
        <v>18.2</v>
      </c>
      <c r="H523" s="31"/>
      <c r="I523" s="31"/>
    </row>
    <row r="524" spans="1:12" ht="47.25" x14ac:dyDescent="0.25">
      <c r="A524" s="27" t="s">
        <v>382</v>
      </c>
      <c r="B524" s="36"/>
      <c r="C524" s="36" t="s">
        <v>109</v>
      </c>
      <c r="D524" s="36" t="s">
        <v>165</v>
      </c>
      <c r="E524" s="57" t="s">
        <v>563</v>
      </c>
      <c r="F524" s="28"/>
      <c r="G524" s="31">
        <f>SUM(G525)</f>
        <v>18.2</v>
      </c>
      <c r="H524" s="31">
        <f t="shared" ref="H524:L524" si="109">SUM(H525)</f>
        <v>0</v>
      </c>
      <c r="I524" s="31">
        <f t="shared" si="109"/>
        <v>0</v>
      </c>
      <c r="J524" s="31">
        <f t="shared" si="109"/>
        <v>0</v>
      </c>
      <c r="K524" s="31">
        <f t="shared" si="109"/>
        <v>0</v>
      </c>
      <c r="L524" s="31">
        <f t="shared" si="109"/>
        <v>0</v>
      </c>
    </row>
    <row r="525" spans="1:12" ht="31.5" x14ac:dyDescent="0.25">
      <c r="A525" s="27" t="s">
        <v>48</v>
      </c>
      <c r="B525" s="28"/>
      <c r="C525" s="36" t="s">
        <v>109</v>
      </c>
      <c r="D525" s="36" t="s">
        <v>165</v>
      </c>
      <c r="E525" s="57" t="s">
        <v>563</v>
      </c>
      <c r="F525" s="28" t="s">
        <v>87</v>
      </c>
      <c r="G525" s="31">
        <v>18.2</v>
      </c>
      <c r="H525" s="31"/>
      <c r="I525" s="31"/>
    </row>
    <row r="526" spans="1:12" ht="31.5" hidden="1" x14ac:dyDescent="0.25">
      <c r="A526" s="27" t="s">
        <v>377</v>
      </c>
      <c r="B526" s="36"/>
      <c r="C526" s="36" t="s">
        <v>109</v>
      </c>
      <c r="D526" s="36" t="s">
        <v>165</v>
      </c>
      <c r="E526" s="36" t="s">
        <v>560</v>
      </c>
      <c r="F526" s="36"/>
      <c r="G526" s="31">
        <f>SUM(G527)</f>
        <v>0</v>
      </c>
      <c r="H526" s="31">
        <f t="shared" ref="H526:L526" si="110">SUM(H527)</f>
        <v>0</v>
      </c>
      <c r="I526" s="31">
        <f t="shared" si="110"/>
        <v>0</v>
      </c>
      <c r="J526" s="31">
        <f t="shared" si="110"/>
        <v>0</v>
      </c>
      <c r="K526" s="31">
        <f t="shared" si="110"/>
        <v>0</v>
      </c>
      <c r="L526" s="31">
        <f t="shared" si="110"/>
        <v>0</v>
      </c>
    </row>
    <row r="527" spans="1:12" ht="31.5" hidden="1" x14ac:dyDescent="0.25">
      <c r="A527" s="27" t="s">
        <v>48</v>
      </c>
      <c r="B527" s="36"/>
      <c r="C527" s="36" t="s">
        <v>109</v>
      </c>
      <c r="D527" s="36" t="s">
        <v>165</v>
      </c>
      <c r="E527" s="36" t="s">
        <v>560</v>
      </c>
      <c r="F527" s="36" t="s">
        <v>87</v>
      </c>
      <c r="G527" s="31"/>
      <c r="H527" s="31"/>
      <c r="I527" s="31"/>
    </row>
    <row r="528" spans="1:12" ht="31.5" hidden="1" x14ac:dyDescent="0.25">
      <c r="A528" s="27" t="s">
        <v>364</v>
      </c>
      <c r="B528" s="36"/>
      <c r="C528" s="36" t="s">
        <v>109</v>
      </c>
      <c r="D528" s="36" t="s">
        <v>165</v>
      </c>
      <c r="E528" s="36" t="s">
        <v>545</v>
      </c>
      <c r="F528" s="57"/>
      <c r="G528" s="31">
        <f>SUM(G529)</f>
        <v>0</v>
      </c>
      <c r="H528" s="31">
        <f t="shared" ref="H528:I528" si="111">SUM(H529)</f>
        <v>0</v>
      </c>
      <c r="I528" s="31">
        <f t="shared" si="111"/>
        <v>0</v>
      </c>
    </row>
    <row r="529" spans="1:11" ht="31.5" hidden="1" x14ac:dyDescent="0.25">
      <c r="A529" s="27" t="s">
        <v>48</v>
      </c>
      <c r="B529" s="36"/>
      <c r="C529" s="36" t="s">
        <v>109</v>
      </c>
      <c r="D529" s="36" t="s">
        <v>165</v>
      </c>
      <c r="E529" s="36" t="s">
        <v>545</v>
      </c>
      <c r="F529" s="57">
        <v>200</v>
      </c>
      <c r="G529" s="31"/>
      <c r="H529" s="31"/>
      <c r="I529" s="31"/>
    </row>
    <row r="530" spans="1:11" ht="31.5" hidden="1" x14ac:dyDescent="0.25">
      <c r="A530" s="27" t="s">
        <v>94</v>
      </c>
      <c r="B530" s="67"/>
      <c r="C530" s="36" t="s">
        <v>109</v>
      </c>
      <c r="D530" s="36" t="s">
        <v>165</v>
      </c>
      <c r="E530" s="57" t="s">
        <v>502</v>
      </c>
      <c r="F530" s="57"/>
      <c r="G530" s="31">
        <f>SUM(G531)</f>
        <v>0</v>
      </c>
      <c r="H530" s="31">
        <f t="shared" ref="H530:I530" si="112">SUM(H531)</f>
        <v>0</v>
      </c>
      <c r="I530" s="31">
        <f t="shared" si="112"/>
        <v>0</v>
      </c>
    </row>
    <row r="531" spans="1:11" ht="31.5" hidden="1" x14ac:dyDescent="0.25">
      <c r="A531" s="27" t="s">
        <v>48</v>
      </c>
      <c r="B531" s="67"/>
      <c r="C531" s="36" t="s">
        <v>109</v>
      </c>
      <c r="D531" s="36" t="s">
        <v>165</v>
      </c>
      <c r="E531" s="57" t="s">
        <v>502</v>
      </c>
      <c r="F531" s="57">
        <v>200</v>
      </c>
      <c r="G531" s="31"/>
      <c r="H531" s="31"/>
      <c r="I531" s="31"/>
    </row>
    <row r="532" spans="1:11" hidden="1" x14ac:dyDescent="0.25">
      <c r="A532" s="27" t="s">
        <v>332</v>
      </c>
      <c r="B532" s="28"/>
      <c r="C532" s="28" t="s">
        <v>109</v>
      </c>
      <c r="D532" s="28" t="s">
        <v>109</v>
      </c>
      <c r="E532" s="57"/>
      <c r="F532" s="57"/>
      <c r="G532" s="31">
        <f t="shared" ref="G532:I535" si="113">SUM(G533)</f>
        <v>0</v>
      </c>
      <c r="H532" s="31">
        <f t="shared" si="113"/>
        <v>0</v>
      </c>
      <c r="I532" s="31">
        <f t="shared" si="113"/>
        <v>0</v>
      </c>
    </row>
    <row r="533" spans="1:11" ht="31.5" hidden="1" x14ac:dyDescent="0.25">
      <c r="A533" s="27" t="s">
        <v>642</v>
      </c>
      <c r="B533" s="36"/>
      <c r="C533" s="36" t="s">
        <v>109</v>
      </c>
      <c r="D533" s="36" t="s">
        <v>109</v>
      </c>
      <c r="E533" s="57" t="s">
        <v>317</v>
      </c>
      <c r="F533" s="57"/>
      <c r="G533" s="31">
        <f t="shared" si="113"/>
        <v>0</v>
      </c>
      <c r="H533" s="31">
        <f t="shared" si="113"/>
        <v>0</v>
      </c>
      <c r="I533" s="31">
        <f t="shared" si="113"/>
        <v>0</v>
      </c>
    </row>
    <row r="534" spans="1:11" ht="31.5" hidden="1" x14ac:dyDescent="0.25">
      <c r="A534" s="27" t="s">
        <v>515</v>
      </c>
      <c r="B534" s="28"/>
      <c r="C534" s="28" t="s">
        <v>109</v>
      </c>
      <c r="D534" s="28" t="s">
        <v>109</v>
      </c>
      <c r="E534" s="28" t="s">
        <v>339</v>
      </c>
      <c r="F534" s="28"/>
      <c r="G534" s="31">
        <f t="shared" si="113"/>
        <v>0</v>
      </c>
      <c r="H534" s="31">
        <f t="shared" si="113"/>
        <v>0</v>
      </c>
      <c r="I534" s="31">
        <f t="shared" si="113"/>
        <v>0</v>
      </c>
    </row>
    <row r="535" spans="1:11" hidden="1" x14ac:dyDescent="0.25">
      <c r="A535" s="27" t="s">
        <v>31</v>
      </c>
      <c r="B535" s="28"/>
      <c r="C535" s="28" t="s">
        <v>109</v>
      </c>
      <c r="D535" s="28" t="s">
        <v>109</v>
      </c>
      <c r="E535" s="28" t="s">
        <v>340</v>
      </c>
      <c r="F535" s="28"/>
      <c r="G535" s="31">
        <f t="shared" si="113"/>
        <v>0</v>
      </c>
      <c r="H535" s="31">
        <f t="shared" si="113"/>
        <v>0</v>
      </c>
      <c r="I535" s="31">
        <f t="shared" si="113"/>
        <v>0</v>
      </c>
    </row>
    <row r="536" spans="1:11" ht="31.5" hidden="1" x14ac:dyDescent="0.25">
      <c r="A536" s="27" t="s">
        <v>341</v>
      </c>
      <c r="B536" s="57"/>
      <c r="C536" s="28" t="s">
        <v>109</v>
      </c>
      <c r="D536" s="28" t="s">
        <v>109</v>
      </c>
      <c r="E536" s="28" t="s">
        <v>342</v>
      </c>
      <c r="F536" s="28"/>
      <c r="G536" s="31">
        <f>SUM(G537:G538)</f>
        <v>0</v>
      </c>
      <c r="H536" s="31">
        <f>SUM(H537:H538)</f>
        <v>0</v>
      </c>
      <c r="I536" s="31">
        <f>SUM(I537:I538)</f>
        <v>0</v>
      </c>
    </row>
    <row r="537" spans="1:11" ht="47.25" hidden="1" x14ac:dyDescent="0.25">
      <c r="A537" s="27" t="s">
        <v>47</v>
      </c>
      <c r="B537" s="57"/>
      <c r="C537" s="28" t="s">
        <v>109</v>
      </c>
      <c r="D537" s="28" t="s">
        <v>109</v>
      </c>
      <c r="E537" s="28" t="s">
        <v>342</v>
      </c>
      <c r="F537" s="28" t="s">
        <v>85</v>
      </c>
      <c r="G537" s="31"/>
      <c r="H537" s="31"/>
      <c r="I537" s="31"/>
    </row>
    <row r="538" spans="1:11" ht="31.5" hidden="1" x14ac:dyDescent="0.25">
      <c r="A538" s="27" t="s">
        <v>48</v>
      </c>
      <c r="B538" s="28"/>
      <c r="C538" s="28" t="s">
        <v>109</v>
      </c>
      <c r="D538" s="28" t="s">
        <v>109</v>
      </c>
      <c r="E538" s="28" t="s">
        <v>342</v>
      </c>
      <c r="F538" s="47">
        <v>200</v>
      </c>
      <c r="G538" s="31"/>
      <c r="H538" s="31"/>
      <c r="I538" s="31"/>
    </row>
    <row r="539" spans="1:11" x14ac:dyDescent="0.25">
      <c r="A539" s="27" t="s">
        <v>26</v>
      </c>
      <c r="B539" s="36"/>
      <c r="C539" s="36" t="s">
        <v>27</v>
      </c>
      <c r="D539" s="36" t="s">
        <v>28</v>
      </c>
      <c r="E539" s="57"/>
      <c r="F539" s="57"/>
      <c r="G539" s="33">
        <f>G540+G547+G566+G699+G664</f>
        <v>1192420.6000000001</v>
      </c>
      <c r="H539" s="33">
        <f>H540+H547+H566+H699+H664</f>
        <v>1239392.3999999999</v>
      </c>
      <c r="I539" s="33">
        <f>I540+I547+I566+I699+I664</f>
        <v>1296399.7999999998</v>
      </c>
      <c r="J539" s="32">
        <v>1167457.7000000002</v>
      </c>
      <c r="K539" s="54">
        <f>SUM(J539-G521)</f>
        <v>-24981.09999999986</v>
      </c>
    </row>
    <row r="540" spans="1:11" x14ac:dyDescent="0.25">
      <c r="A540" s="27" t="s">
        <v>29</v>
      </c>
      <c r="B540" s="36"/>
      <c r="C540" s="36" t="s">
        <v>27</v>
      </c>
      <c r="D540" s="36" t="s">
        <v>30</v>
      </c>
      <c r="E540" s="57"/>
      <c r="F540" s="57"/>
      <c r="G540" s="33">
        <f t="shared" ref="G540:I542" si="114">G541</f>
        <v>12652</v>
      </c>
      <c r="H540" s="33">
        <f t="shared" si="114"/>
        <v>12652</v>
      </c>
      <c r="I540" s="33">
        <f t="shared" si="114"/>
        <v>12652</v>
      </c>
      <c r="J540" s="32">
        <v>1194407.1000000001</v>
      </c>
      <c r="K540" s="54">
        <f>SUM(J540-H521)</f>
        <v>-44985.299999999814</v>
      </c>
    </row>
    <row r="541" spans="1:11" ht="31.5" x14ac:dyDescent="0.25">
      <c r="A541" s="27" t="s">
        <v>640</v>
      </c>
      <c r="B541" s="36"/>
      <c r="C541" s="36" t="s">
        <v>27</v>
      </c>
      <c r="D541" s="36" t="s">
        <v>30</v>
      </c>
      <c r="E541" s="57" t="s">
        <v>15</v>
      </c>
      <c r="F541" s="57"/>
      <c r="G541" s="33">
        <f t="shared" si="114"/>
        <v>12652</v>
      </c>
      <c r="H541" s="33">
        <f t="shared" si="114"/>
        <v>12652</v>
      </c>
      <c r="I541" s="33">
        <f t="shared" si="114"/>
        <v>12652</v>
      </c>
      <c r="J541" s="32">
        <v>1222609.3</v>
      </c>
      <c r="K541" s="54">
        <f>SUM(J541-I521)</f>
        <v>-73790.499999999767</v>
      </c>
    </row>
    <row r="542" spans="1:11" ht="31.5" x14ac:dyDescent="0.25">
      <c r="A542" s="27" t="s">
        <v>78</v>
      </c>
      <c r="B542" s="36"/>
      <c r="C542" s="36" t="s">
        <v>27</v>
      </c>
      <c r="D542" s="36" t="s">
        <v>30</v>
      </c>
      <c r="E542" s="57" t="s">
        <v>16</v>
      </c>
      <c r="F542" s="57"/>
      <c r="G542" s="33">
        <f t="shared" si="114"/>
        <v>12652</v>
      </c>
      <c r="H542" s="33">
        <f t="shared" si="114"/>
        <v>12652</v>
      </c>
      <c r="I542" s="33">
        <f t="shared" si="114"/>
        <v>12652</v>
      </c>
    </row>
    <row r="543" spans="1:11" x14ac:dyDescent="0.25">
      <c r="A543" s="27" t="s">
        <v>31</v>
      </c>
      <c r="B543" s="36"/>
      <c r="C543" s="36" t="s">
        <v>27</v>
      </c>
      <c r="D543" s="36" t="s">
        <v>30</v>
      </c>
      <c r="E543" s="57" t="s">
        <v>32</v>
      </c>
      <c r="F543" s="57"/>
      <c r="G543" s="33">
        <f>SUM(G544)</f>
        <v>12652</v>
      </c>
      <c r="H543" s="33">
        <f>SUM(H544)</f>
        <v>12652</v>
      </c>
      <c r="I543" s="33">
        <f>SUM(I544)</f>
        <v>12652</v>
      </c>
    </row>
    <row r="544" spans="1:11" x14ac:dyDescent="0.25">
      <c r="A544" s="27" t="s">
        <v>34</v>
      </c>
      <c r="B544" s="36"/>
      <c r="C544" s="36" t="s">
        <v>27</v>
      </c>
      <c r="D544" s="36" t="s">
        <v>30</v>
      </c>
      <c r="E544" s="57" t="s">
        <v>35</v>
      </c>
      <c r="F544" s="57"/>
      <c r="G544" s="33">
        <f t="shared" ref="G544:I545" si="115">G545</f>
        <v>12652</v>
      </c>
      <c r="H544" s="33">
        <f t="shared" si="115"/>
        <v>12652</v>
      </c>
      <c r="I544" s="33">
        <f t="shared" si="115"/>
        <v>12652</v>
      </c>
    </row>
    <row r="545" spans="1:9" ht="31.5" x14ac:dyDescent="0.25">
      <c r="A545" s="27" t="s">
        <v>36</v>
      </c>
      <c r="B545" s="36"/>
      <c r="C545" s="36" t="s">
        <v>27</v>
      </c>
      <c r="D545" s="36" t="s">
        <v>30</v>
      </c>
      <c r="E545" s="57" t="s">
        <v>37</v>
      </c>
      <c r="F545" s="57"/>
      <c r="G545" s="33">
        <f t="shared" si="115"/>
        <v>12652</v>
      </c>
      <c r="H545" s="33">
        <f t="shared" si="115"/>
        <v>12652</v>
      </c>
      <c r="I545" s="33">
        <f t="shared" si="115"/>
        <v>12652</v>
      </c>
    </row>
    <row r="546" spans="1:9" x14ac:dyDescent="0.25">
      <c r="A546" s="27" t="s">
        <v>38</v>
      </c>
      <c r="B546" s="36"/>
      <c r="C546" s="36" t="s">
        <v>27</v>
      </c>
      <c r="D546" s="36" t="s">
        <v>30</v>
      </c>
      <c r="E546" s="57" t="s">
        <v>37</v>
      </c>
      <c r="F546" s="57">
        <v>300</v>
      </c>
      <c r="G546" s="33">
        <v>12652</v>
      </c>
      <c r="H546" s="33">
        <v>12652</v>
      </c>
      <c r="I546" s="33">
        <v>12652</v>
      </c>
    </row>
    <row r="547" spans="1:9" x14ac:dyDescent="0.25">
      <c r="A547" s="27" t="s">
        <v>39</v>
      </c>
      <c r="B547" s="36"/>
      <c r="C547" s="36" t="s">
        <v>27</v>
      </c>
      <c r="D547" s="36" t="s">
        <v>40</v>
      </c>
      <c r="E547" s="57"/>
      <c r="F547" s="57"/>
      <c r="G547" s="33">
        <f>G555+G548</f>
        <v>84277.799999999988</v>
      </c>
      <c r="H547" s="33">
        <f>H555+H548</f>
        <v>84395.900000000009</v>
      </c>
      <c r="I547" s="33">
        <f>I555+I548</f>
        <v>84518.700000000012</v>
      </c>
    </row>
    <row r="548" spans="1:9" ht="31.5" x14ac:dyDescent="0.25">
      <c r="A548" s="27" t="s">
        <v>496</v>
      </c>
      <c r="B548" s="36"/>
      <c r="C548" s="36" t="s">
        <v>27</v>
      </c>
      <c r="D548" s="36" t="s">
        <v>40</v>
      </c>
      <c r="E548" s="36" t="s">
        <v>356</v>
      </c>
      <c r="F548" s="57"/>
      <c r="G548" s="33">
        <f>G549</f>
        <v>81367.799999999988</v>
      </c>
      <c r="H548" s="33">
        <f>H549</f>
        <v>81485.900000000009</v>
      </c>
      <c r="I548" s="33">
        <f>I549</f>
        <v>81608.700000000012</v>
      </c>
    </row>
    <row r="549" spans="1:9" ht="30" customHeight="1" x14ac:dyDescent="0.25">
      <c r="A549" s="27" t="s">
        <v>362</v>
      </c>
      <c r="B549" s="36"/>
      <c r="C549" s="36" t="s">
        <v>27</v>
      </c>
      <c r="D549" s="36" t="s">
        <v>40</v>
      </c>
      <c r="E549" s="36" t="s">
        <v>363</v>
      </c>
      <c r="F549" s="57"/>
      <c r="G549" s="33">
        <f>SUM(G550)</f>
        <v>81367.799999999988</v>
      </c>
      <c r="H549" s="33">
        <f>SUM(H550)</f>
        <v>81485.900000000009</v>
      </c>
      <c r="I549" s="33">
        <f>SUM(I550)</f>
        <v>81608.700000000012</v>
      </c>
    </row>
    <row r="550" spans="1:9" ht="27" customHeight="1" x14ac:dyDescent="0.25">
      <c r="A550" s="27" t="s">
        <v>364</v>
      </c>
      <c r="B550" s="36"/>
      <c r="C550" s="36" t="s">
        <v>27</v>
      </c>
      <c r="D550" s="36" t="s">
        <v>40</v>
      </c>
      <c r="E550" s="36" t="s">
        <v>545</v>
      </c>
      <c r="F550" s="57"/>
      <c r="G550" s="33">
        <f>G551+G552+G554+G553</f>
        <v>81367.799999999988</v>
      </c>
      <c r="H550" s="33">
        <f>H551+H552+H554+H553</f>
        <v>81485.900000000009</v>
      </c>
      <c r="I550" s="33">
        <f>I551+I552+I554+I553</f>
        <v>81608.700000000012</v>
      </c>
    </row>
    <row r="551" spans="1:9" ht="47.25" x14ac:dyDescent="0.25">
      <c r="A551" s="27" t="s">
        <v>47</v>
      </c>
      <c r="B551" s="36"/>
      <c r="C551" s="36" t="s">
        <v>27</v>
      </c>
      <c r="D551" s="36" t="s">
        <v>40</v>
      </c>
      <c r="E551" s="36" t="s">
        <v>545</v>
      </c>
      <c r="F551" s="57">
        <v>100</v>
      </c>
      <c r="G551" s="33">
        <v>71277.7</v>
      </c>
      <c r="H551" s="33">
        <v>71029.8</v>
      </c>
      <c r="I551" s="33">
        <v>71029.8</v>
      </c>
    </row>
    <row r="552" spans="1:9" ht="31.5" x14ac:dyDescent="0.25">
      <c r="A552" s="27" t="s">
        <v>48</v>
      </c>
      <c r="B552" s="36"/>
      <c r="C552" s="36" t="s">
        <v>27</v>
      </c>
      <c r="D552" s="36" t="s">
        <v>40</v>
      </c>
      <c r="E552" s="36" t="s">
        <v>545</v>
      </c>
      <c r="F552" s="57">
        <v>200</v>
      </c>
      <c r="G552" s="33">
        <v>9865.7000000000007</v>
      </c>
      <c r="H552" s="33">
        <v>10236.1</v>
      </c>
      <c r="I552" s="33">
        <v>10364.1</v>
      </c>
    </row>
    <row r="553" spans="1:9" ht="23.25" hidden="1" customHeight="1" x14ac:dyDescent="0.25">
      <c r="A553" s="27" t="s">
        <v>38</v>
      </c>
      <c r="B553" s="36"/>
      <c r="C553" s="36" t="s">
        <v>27</v>
      </c>
      <c r="D553" s="36" t="s">
        <v>40</v>
      </c>
      <c r="E553" s="36" t="s">
        <v>545</v>
      </c>
      <c r="F553" s="57">
        <v>300</v>
      </c>
      <c r="G553" s="33"/>
      <c r="H553" s="33"/>
      <c r="I553" s="33"/>
    </row>
    <row r="554" spans="1:9" x14ac:dyDescent="0.25">
      <c r="A554" s="27" t="s">
        <v>21</v>
      </c>
      <c r="B554" s="36"/>
      <c r="C554" s="36" t="s">
        <v>27</v>
      </c>
      <c r="D554" s="36" t="s">
        <v>40</v>
      </c>
      <c r="E554" s="36" t="s">
        <v>545</v>
      </c>
      <c r="F554" s="57">
        <v>800</v>
      </c>
      <c r="G554" s="33">
        <v>224.4</v>
      </c>
      <c r="H554" s="33">
        <v>220</v>
      </c>
      <c r="I554" s="33">
        <v>214.8</v>
      </c>
    </row>
    <row r="555" spans="1:9" ht="31.5" x14ac:dyDescent="0.25">
      <c r="A555" s="27" t="s">
        <v>640</v>
      </c>
      <c r="B555" s="36"/>
      <c r="C555" s="36" t="s">
        <v>27</v>
      </c>
      <c r="D555" s="36" t="s">
        <v>40</v>
      </c>
      <c r="E555" s="57" t="s">
        <v>15</v>
      </c>
      <c r="F555" s="57"/>
      <c r="G555" s="33">
        <f>G556+G562</f>
        <v>2910</v>
      </c>
      <c r="H555" s="33">
        <f>H556+H562</f>
        <v>2910</v>
      </c>
      <c r="I555" s="33">
        <f>I556+I562</f>
        <v>2910</v>
      </c>
    </row>
    <row r="556" spans="1:9" ht="31.5" x14ac:dyDescent="0.25">
      <c r="A556" s="27" t="s">
        <v>78</v>
      </c>
      <c r="B556" s="36"/>
      <c r="C556" s="36" t="s">
        <v>27</v>
      </c>
      <c r="D556" s="36" t="s">
        <v>40</v>
      </c>
      <c r="E556" s="57" t="s">
        <v>16</v>
      </c>
      <c r="F556" s="57"/>
      <c r="G556" s="33">
        <f>G557</f>
        <v>2910</v>
      </c>
      <c r="H556" s="33">
        <f>H557</f>
        <v>2910</v>
      </c>
      <c r="I556" s="33">
        <f>I557</f>
        <v>2910</v>
      </c>
    </row>
    <row r="557" spans="1:9" ht="31.5" x14ac:dyDescent="0.25">
      <c r="A557" s="27" t="s">
        <v>41</v>
      </c>
      <c r="B557" s="36"/>
      <c r="C557" s="36" t="s">
        <v>27</v>
      </c>
      <c r="D557" s="36" t="s">
        <v>40</v>
      </c>
      <c r="E557" s="57" t="s">
        <v>42</v>
      </c>
      <c r="F557" s="57"/>
      <c r="G557" s="33">
        <f>SUM(G558)</f>
        <v>2910</v>
      </c>
      <c r="H557" s="33">
        <f>SUM(H558)</f>
        <v>2910</v>
      </c>
      <c r="I557" s="33">
        <f>SUM(I558)</f>
        <v>2910</v>
      </c>
    </row>
    <row r="558" spans="1:9" x14ac:dyDescent="0.25">
      <c r="A558" s="27" t="s">
        <v>43</v>
      </c>
      <c r="B558" s="36"/>
      <c r="C558" s="36" t="s">
        <v>27</v>
      </c>
      <c r="D558" s="36" t="s">
        <v>40</v>
      </c>
      <c r="E558" s="57" t="s">
        <v>44</v>
      </c>
      <c r="F558" s="57"/>
      <c r="G558" s="33">
        <f>G559</f>
        <v>2910</v>
      </c>
      <c r="H558" s="33">
        <f>H559</f>
        <v>2910</v>
      </c>
      <c r="I558" s="33">
        <f>I559</f>
        <v>2910</v>
      </c>
    </row>
    <row r="559" spans="1:9" ht="31.5" x14ac:dyDescent="0.25">
      <c r="A559" s="27" t="s">
        <v>45</v>
      </c>
      <c r="B559" s="36"/>
      <c r="C559" s="36" t="s">
        <v>27</v>
      </c>
      <c r="D559" s="36" t="s">
        <v>40</v>
      </c>
      <c r="E559" s="57" t="s">
        <v>46</v>
      </c>
      <c r="F559" s="57"/>
      <c r="G559" s="33">
        <f>G560+G561</f>
        <v>2910</v>
      </c>
      <c r="H559" s="33">
        <f>H560+H561</f>
        <v>2910</v>
      </c>
      <c r="I559" s="33">
        <f>I560+I561</f>
        <v>2910</v>
      </c>
    </row>
    <row r="560" spans="1:9" ht="47.25" x14ac:dyDescent="0.25">
      <c r="A560" s="27" t="s">
        <v>47</v>
      </c>
      <c r="B560" s="36"/>
      <c r="C560" s="36" t="s">
        <v>27</v>
      </c>
      <c r="D560" s="36" t="s">
        <v>40</v>
      </c>
      <c r="E560" s="57" t="s">
        <v>46</v>
      </c>
      <c r="F560" s="57">
        <v>100</v>
      </c>
      <c r="G560" s="33">
        <v>1616.1</v>
      </c>
      <c r="H560" s="33">
        <v>1616.1</v>
      </c>
      <c r="I560" s="33">
        <v>1616.1</v>
      </c>
    </row>
    <row r="561" spans="1:9" ht="27.75" customHeight="1" x14ac:dyDescent="0.25">
      <c r="A561" s="27" t="s">
        <v>48</v>
      </c>
      <c r="B561" s="36"/>
      <c r="C561" s="36" t="s">
        <v>27</v>
      </c>
      <c r="D561" s="36" t="s">
        <v>40</v>
      </c>
      <c r="E561" s="57" t="s">
        <v>46</v>
      </c>
      <c r="F561" s="57">
        <v>200</v>
      </c>
      <c r="G561" s="33">
        <v>1293.9000000000001</v>
      </c>
      <c r="H561" s="33">
        <v>1293.9000000000001</v>
      </c>
      <c r="I561" s="33">
        <v>1293.9000000000001</v>
      </c>
    </row>
    <row r="562" spans="1:9" hidden="1" x14ac:dyDescent="0.25">
      <c r="A562" s="27" t="s">
        <v>80</v>
      </c>
      <c r="B562" s="68"/>
      <c r="C562" s="36" t="s">
        <v>27</v>
      </c>
      <c r="D562" s="36" t="s">
        <v>40</v>
      </c>
      <c r="E562" s="57" t="s">
        <v>64</v>
      </c>
      <c r="F562" s="57"/>
      <c r="G562" s="33">
        <f t="shared" ref="G562:I564" si="116">G563</f>
        <v>0</v>
      </c>
      <c r="H562" s="33">
        <f t="shared" si="116"/>
        <v>0</v>
      </c>
      <c r="I562" s="33">
        <f t="shared" si="116"/>
        <v>0</v>
      </c>
    </row>
    <row r="563" spans="1:9" hidden="1" x14ac:dyDescent="0.25">
      <c r="A563" s="27" t="s">
        <v>31</v>
      </c>
      <c r="B563" s="68"/>
      <c r="C563" s="36" t="s">
        <v>27</v>
      </c>
      <c r="D563" s="36" t="s">
        <v>40</v>
      </c>
      <c r="E563" s="57" t="s">
        <v>416</v>
      </c>
      <c r="F563" s="57"/>
      <c r="G563" s="33">
        <f t="shared" si="116"/>
        <v>0</v>
      </c>
      <c r="H563" s="33">
        <f t="shared" si="116"/>
        <v>0</v>
      </c>
      <c r="I563" s="33">
        <f t="shared" si="116"/>
        <v>0</v>
      </c>
    </row>
    <row r="564" spans="1:9" hidden="1" x14ac:dyDescent="0.25">
      <c r="A564" s="27" t="s">
        <v>33</v>
      </c>
      <c r="B564" s="68"/>
      <c r="C564" s="36" t="s">
        <v>27</v>
      </c>
      <c r="D564" s="36" t="s">
        <v>40</v>
      </c>
      <c r="E564" s="57" t="s">
        <v>417</v>
      </c>
      <c r="F564" s="57"/>
      <c r="G564" s="33">
        <f t="shared" si="116"/>
        <v>0</v>
      </c>
      <c r="H564" s="33">
        <f t="shared" si="116"/>
        <v>0</v>
      </c>
      <c r="I564" s="33">
        <f t="shared" si="116"/>
        <v>0</v>
      </c>
    </row>
    <row r="565" spans="1:9" ht="31.5" hidden="1" x14ac:dyDescent="0.25">
      <c r="A565" s="27" t="s">
        <v>48</v>
      </c>
      <c r="B565" s="68"/>
      <c r="C565" s="36" t="s">
        <v>27</v>
      </c>
      <c r="D565" s="36" t="s">
        <v>40</v>
      </c>
      <c r="E565" s="57" t="s">
        <v>417</v>
      </c>
      <c r="F565" s="57">
        <v>200</v>
      </c>
      <c r="G565" s="33"/>
      <c r="H565" s="33"/>
      <c r="I565" s="33"/>
    </row>
    <row r="566" spans="1:9" x14ac:dyDescent="0.25">
      <c r="A566" s="27" t="s">
        <v>49</v>
      </c>
      <c r="B566" s="36"/>
      <c r="C566" s="36" t="s">
        <v>27</v>
      </c>
      <c r="D566" s="36" t="s">
        <v>50</v>
      </c>
      <c r="E566" s="57"/>
      <c r="F566" s="57"/>
      <c r="G566" s="33">
        <f>G622+G651+G567+G655+G660</f>
        <v>795759.2</v>
      </c>
      <c r="H566" s="33">
        <f>H622+H651+H567+H655+H660</f>
        <v>837665.2</v>
      </c>
      <c r="I566" s="33">
        <f>I622+I651+I567+I655+I660</f>
        <v>889072.59999999986</v>
      </c>
    </row>
    <row r="567" spans="1:9" ht="31.5" x14ac:dyDescent="0.25">
      <c r="A567" s="27" t="s">
        <v>496</v>
      </c>
      <c r="B567" s="36"/>
      <c r="C567" s="36" t="s">
        <v>27</v>
      </c>
      <c r="D567" s="36" t="s">
        <v>50</v>
      </c>
      <c r="E567" s="36" t="s">
        <v>356</v>
      </c>
      <c r="F567" s="57"/>
      <c r="G567" s="33">
        <f>SUM(G568+G572)</f>
        <v>785321.2</v>
      </c>
      <c r="H567" s="33">
        <f>SUM(H568+H572)</f>
        <v>830223.2</v>
      </c>
      <c r="I567" s="33">
        <f>SUM(I568+I572)</f>
        <v>881231.49999999988</v>
      </c>
    </row>
    <row r="568" spans="1:9" x14ac:dyDescent="0.25">
      <c r="A568" s="27" t="s">
        <v>365</v>
      </c>
      <c r="B568" s="36"/>
      <c r="C568" s="36" t="s">
        <v>27</v>
      </c>
      <c r="D568" s="36" t="s">
        <v>50</v>
      </c>
      <c r="E568" s="36" t="s">
        <v>357</v>
      </c>
      <c r="F568" s="57"/>
      <c r="G568" s="33">
        <f>SUM(G569)</f>
        <v>85653.8</v>
      </c>
      <c r="H568" s="33">
        <f t="shared" ref="H568:I568" si="117">SUM(H569)</f>
        <v>88810.5</v>
      </c>
      <c r="I568" s="33">
        <f t="shared" si="117"/>
        <v>92640</v>
      </c>
    </row>
    <row r="569" spans="1:9" ht="110.25" x14ac:dyDescent="0.25">
      <c r="A569" s="27" t="s">
        <v>366</v>
      </c>
      <c r="B569" s="36"/>
      <c r="C569" s="36" t="s">
        <v>27</v>
      </c>
      <c r="D569" s="36" t="s">
        <v>50</v>
      </c>
      <c r="E569" s="36" t="s">
        <v>546</v>
      </c>
      <c r="F569" s="57"/>
      <c r="G569" s="33">
        <f>G570+G571</f>
        <v>85653.8</v>
      </c>
      <c r="H569" s="33">
        <f>H570+H571</f>
        <v>88810.5</v>
      </c>
      <c r="I569" s="33">
        <f>I570+I571</f>
        <v>92640</v>
      </c>
    </row>
    <row r="570" spans="1:9" ht="31.5" x14ac:dyDescent="0.25">
      <c r="A570" s="27" t="s">
        <v>48</v>
      </c>
      <c r="B570" s="36"/>
      <c r="C570" s="36" t="s">
        <v>27</v>
      </c>
      <c r="D570" s="36" t="s">
        <v>50</v>
      </c>
      <c r="E570" s="36" t="s">
        <v>546</v>
      </c>
      <c r="F570" s="57">
        <v>200</v>
      </c>
      <c r="G570" s="33">
        <v>34</v>
      </c>
      <c r="H570" s="33">
        <v>35.5</v>
      </c>
      <c r="I570" s="33">
        <v>36.799999999999997</v>
      </c>
    </row>
    <row r="571" spans="1:9" x14ac:dyDescent="0.25">
      <c r="A571" s="27" t="s">
        <v>38</v>
      </c>
      <c r="B571" s="36"/>
      <c r="C571" s="36" t="s">
        <v>27</v>
      </c>
      <c r="D571" s="36" t="s">
        <v>50</v>
      </c>
      <c r="E571" s="36" t="s">
        <v>546</v>
      </c>
      <c r="F571" s="57">
        <v>300</v>
      </c>
      <c r="G571" s="33">
        <v>85619.8</v>
      </c>
      <c r="H571" s="33">
        <v>88775</v>
      </c>
      <c r="I571" s="33">
        <v>92603.199999999997</v>
      </c>
    </row>
    <row r="572" spans="1:9" ht="31.5" x14ac:dyDescent="0.25">
      <c r="A572" s="27" t="s">
        <v>367</v>
      </c>
      <c r="B572" s="36"/>
      <c r="C572" s="36" t="s">
        <v>27</v>
      </c>
      <c r="D572" s="36" t="s">
        <v>50</v>
      </c>
      <c r="E572" s="36" t="s">
        <v>368</v>
      </c>
      <c r="F572" s="57"/>
      <c r="G572" s="33">
        <f>SUM(G573+G576+G579+G582+G585+G588+G591+G607+G610+G613+G616+G594+G597+G600+G603+G619)</f>
        <v>699667.39999999991</v>
      </c>
      <c r="H572" s="33">
        <f t="shared" ref="H572:I572" si="118">SUM(H573+H576+H579+H582+H585+H588+H591+H607+H610+H613+H616+H594+H597+H600+H603+H619)</f>
        <v>741412.7</v>
      </c>
      <c r="I572" s="33">
        <f t="shared" si="118"/>
        <v>788591.49999999988</v>
      </c>
    </row>
    <row r="573" spans="1:9" ht="47.25" x14ac:dyDescent="0.25">
      <c r="A573" s="27" t="s">
        <v>581</v>
      </c>
      <c r="B573" s="36"/>
      <c r="C573" s="36" t="s">
        <v>27</v>
      </c>
      <c r="D573" s="36" t="s">
        <v>50</v>
      </c>
      <c r="E573" s="36" t="s">
        <v>547</v>
      </c>
      <c r="F573" s="57"/>
      <c r="G573" s="33">
        <f>G574+G575</f>
        <v>190856.3</v>
      </c>
      <c r="H573" s="33">
        <f>H574+H575</f>
        <v>198490.6</v>
      </c>
      <c r="I573" s="33">
        <f>I574+I575</f>
        <v>206430.19999999998</v>
      </c>
    </row>
    <row r="574" spans="1:9" ht="31.5" x14ac:dyDescent="0.25">
      <c r="A574" s="27" t="s">
        <v>48</v>
      </c>
      <c r="B574" s="36"/>
      <c r="C574" s="36" t="s">
        <v>27</v>
      </c>
      <c r="D574" s="36" t="s">
        <v>50</v>
      </c>
      <c r="E574" s="36" t="s">
        <v>547</v>
      </c>
      <c r="F574" s="57">
        <v>200</v>
      </c>
      <c r="G574" s="33">
        <v>2843.3</v>
      </c>
      <c r="H574" s="33">
        <v>2957.1</v>
      </c>
      <c r="I574" s="33">
        <v>3075.4</v>
      </c>
    </row>
    <row r="575" spans="1:9" x14ac:dyDescent="0.25">
      <c r="A575" s="27" t="s">
        <v>38</v>
      </c>
      <c r="B575" s="36"/>
      <c r="C575" s="36" t="s">
        <v>27</v>
      </c>
      <c r="D575" s="36" t="s">
        <v>50</v>
      </c>
      <c r="E575" s="36" t="s">
        <v>547</v>
      </c>
      <c r="F575" s="57">
        <v>300</v>
      </c>
      <c r="G575" s="33">
        <v>188013</v>
      </c>
      <c r="H575" s="33">
        <v>195533.5</v>
      </c>
      <c r="I575" s="33">
        <v>203354.8</v>
      </c>
    </row>
    <row r="576" spans="1:9" ht="47.25" x14ac:dyDescent="0.25">
      <c r="A576" s="27" t="s">
        <v>369</v>
      </c>
      <c r="B576" s="36"/>
      <c r="C576" s="36" t="s">
        <v>27</v>
      </c>
      <c r="D576" s="36" t="s">
        <v>50</v>
      </c>
      <c r="E576" s="36" t="s">
        <v>548</v>
      </c>
      <c r="F576" s="36"/>
      <c r="G576" s="33">
        <f>G577+G578</f>
        <v>9753.2999999999993</v>
      </c>
      <c r="H576" s="33">
        <f>H577+H578</f>
        <v>10124.9</v>
      </c>
      <c r="I576" s="33">
        <f>I577+I578</f>
        <v>10511.4</v>
      </c>
    </row>
    <row r="577" spans="1:9" ht="31.5" x14ac:dyDescent="0.25">
      <c r="A577" s="27" t="s">
        <v>48</v>
      </c>
      <c r="B577" s="36"/>
      <c r="C577" s="36" t="s">
        <v>27</v>
      </c>
      <c r="D577" s="36" t="s">
        <v>50</v>
      </c>
      <c r="E577" s="36" t="s">
        <v>548</v>
      </c>
      <c r="F577" s="36" t="s">
        <v>87</v>
      </c>
      <c r="G577" s="33">
        <v>145.30000000000001</v>
      </c>
      <c r="H577" s="33">
        <v>150.9</v>
      </c>
      <c r="I577" s="33">
        <v>156.5</v>
      </c>
    </row>
    <row r="578" spans="1:9" x14ac:dyDescent="0.25">
      <c r="A578" s="27" t="s">
        <v>38</v>
      </c>
      <c r="B578" s="36"/>
      <c r="C578" s="36" t="s">
        <v>27</v>
      </c>
      <c r="D578" s="36" t="s">
        <v>50</v>
      </c>
      <c r="E578" s="36" t="s">
        <v>548</v>
      </c>
      <c r="F578" s="36" t="s">
        <v>95</v>
      </c>
      <c r="G578" s="33">
        <v>9608</v>
      </c>
      <c r="H578" s="33">
        <v>9974</v>
      </c>
      <c r="I578" s="33">
        <v>10354.9</v>
      </c>
    </row>
    <row r="579" spans="1:9" ht="31.5" x14ac:dyDescent="0.25">
      <c r="A579" s="27" t="s">
        <v>370</v>
      </c>
      <c r="B579" s="36"/>
      <c r="C579" s="36" t="s">
        <v>27</v>
      </c>
      <c r="D579" s="36" t="s">
        <v>50</v>
      </c>
      <c r="E579" s="36" t="s">
        <v>549</v>
      </c>
      <c r="F579" s="36"/>
      <c r="G579" s="33">
        <f>G580+G581</f>
        <v>129767.1</v>
      </c>
      <c r="H579" s="33">
        <f>H580+H581</f>
        <v>134957.79999999999</v>
      </c>
      <c r="I579" s="33">
        <f>I580+I581</f>
        <v>140356.1</v>
      </c>
    </row>
    <row r="580" spans="1:9" ht="31.5" x14ac:dyDescent="0.25">
      <c r="A580" s="27" t="s">
        <v>48</v>
      </c>
      <c r="B580" s="36"/>
      <c r="C580" s="36" t="s">
        <v>27</v>
      </c>
      <c r="D580" s="36" t="s">
        <v>50</v>
      </c>
      <c r="E580" s="36" t="s">
        <v>549</v>
      </c>
      <c r="F580" s="36" t="s">
        <v>87</v>
      </c>
      <c r="G580" s="33">
        <v>1930.6</v>
      </c>
      <c r="H580" s="33">
        <v>2007.8</v>
      </c>
      <c r="I580" s="33">
        <v>2088.1999999999998</v>
      </c>
    </row>
    <row r="581" spans="1:9" x14ac:dyDescent="0.25">
      <c r="A581" s="27" t="s">
        <v>38</v>
      </c>
      <c r="B581" s="36"/>
      <c r="C581" s="36" t="s">
        <v>27</v>
      </c>
      <c r="D581" s="36" t="s">
        <v>50</v>
      </c>
      <c r="E581" s="36" t="s">
        <v>549</v>
      </c>
      <c r="F581" s="36" t="s">
        <v>95</v>
      </c>
      <c r="G581" s="33">
        <v>127836.5</v>
      </c>
      <c r="H581" s="33">
        <v>132950</v>
      </c>
      <c r="I581" s="33">
        <v>138267.9</v>
      </c>
    </row>
    <row r="582" spans="1:9" ht="47.25" x14ac:dyDescent="0.25">
      <c r="A582" s="27" t="s">
        <v>371</v>
      </c>
      <c r="B582" s="36"/>
      <c r="C582" s="36" t="s">
        <v>27</v>
      </c>
      <c r="D582" s="36" t="s">
        <v>50</v>
      </c>
      <c r="E582" s="36" t="s">
        <v>550</v>
      </c>
      <c r="F582" s="36"/>
      <c r="G582" s="33">
        <f>G583+G584</f>
        <v>353.79999999999995</v>
      </c>
      <c r="H582" s="33">
        <f>H583+H584</f>
        <v>367.90000000000003</v>
      </c>
      <c r="I582" s="33">
        <f>I583+I584</f>
        <v>382.6</v>
      </c>
    </row>
    <row r="583" spans="1:9" ht="31.5" x14ac:dyDescent="0.25">
      <c r="A583" s="27" t="s">
        <v>48</v>
      </c>
      <c r="B583" s="36"/>
      <c r="C583" s="36" t="s">
        <v>27</v>
      </c>
      <c r="D583" s="36" t="s">
        <v>50</v>
      </c>
      <c r="E583" s="36" t="s">
        <v>550</v>
      </c>
      <c r="F583" s="36" t="s">
        <v>87</v>
      </c>
      <c r="G583" s="33">
        <v>5.4</v>
      </c>
      <c r="H583" s="33">
        <v>5.6</v>
      </c>
      <c r="I583" s="33">
        <v>5.8</v>
      </c>
    </row>
    <row r="584" spans="1:9" x14ac:dyDescent="0.25">
      <c r="A584" s="27" t="s">
        <v>38</v>
      </c>
      <c r="B584" s="36"/>
      <c r="C584" s="36" t="s">
        <v>27</v>
      </c>
      <c r="D584" s="36" t="s">
        <v>50</v>
      </c>
      <c r="E584" s="36" t="s">
        <v>550</v>
      </c>
      <c r="F584" s="36" t="s">
        <v>95</v>
      </c>
      <c r="G584" s="33">
        <v>348.4</v>
      </c>
      <c r="H584" s="33">
        <v>362.3</v>
      </c>
      <c r="I584" s="33">
        <v>376.8</v>
      </c>
    </row>
    <row r="585" spans="1:9" ht="47.25" x14ac:dyDescent="0.25">
      <c r="A585" s="27" t="s">
        <v>372</v>
      </c>
      <c r="B585" s="36"/>
      <c r="C585" s="36" t="s">
        <v>27</v>
      </c>
      <c r="D585" s="36" t="s">
        <v>50</v>
      </c>
      <c r="E585" s="36" t="s">
        <v>551</v>
      </c>
      <c r="F585" s="36"/>
      <c r="G585" s="33">
        <f>G586+G587</f>
        <v>19.8</v>
      </c>
      <c r="H585" s="33">
        <f>H586+H587</f>
        <v>19.8</v>
      </c>
      <c r="I585" s="33">
        <f>I586+I587</f>
        <v>19.8</v>
      </c>
    </row>
    <row r="586" spans="1:9" ht="31.5" x14ac:dyDescent="0.25">
      <c r="A586" s="27" t="s">
        <v>48</v>
      </c>
      <c r="B586" s="36"/>
      <c r="C586" s="36" t="s">
        <v>27</v>
      </c>
      <c r="D586" s="36" t="s">
        <v>50</v>
      </c>
      <c r="E586" s="36" t="s">
        <v>551</v>
      </c>
      <c r="F586" s="36" t="s">
        <v>87</v>
      </c>
      <c r="G586" s="33">
        <v>0.3</v>
      </c>
      <c r="H586" s="33">
        <v>0.3</v>
      </c>
      <c r="I586" s="33">
        <v>0.3</v>
      </c>
    </row>
    <row r="587" spans="1:9" x14ac:dyDescent="0.25">
      <c r="A587" s="27" t="s">
        <v>38</v>
      </c>
      <c r="B587" s="36"/>
      <c r="C587" s="36" t="s">
        <v>27</v>
      </c>
      <c r="D587" s="36" t="s">
        <v>50</v>
      </c>
      <c r="E587" s="36" t="s">
        <v>551</v>
      </c>
      <c r="F587" s="36" t="s">
        <v>95</v>
      </c>
      <c r="G587" s="33">
        <v>19.5</v>
      </c>
      <c r="H587" s="33">
        <v>19.5</v>
      </c>
      <c r="I587" s="33">
        <v>19.5</v>
      </c>
    </row>
    <row r="588" spans="1:9" ht="63" x14ac:dyDescent="0.25">
      <c r="A588" s="27" t="s">
        <v>373</v>
      </c>
      <c r="B588" s="36"/>
      <c r="C588" s="36" t="s">
        <v>27</v>
      </c>
      <c r="D588" s="36" t="s">
        <v>50</v>
      </c>
      <c r="E588" s="36" t="s">
        <v>552</v>
      </c>
      <c r="F588" s="36"/>
      <c r="G588" s="33">
        <f>G589+G590</f>
        <v>7592.6</v>
      </c>
      <c r="H588" s="33">
        <f>H589+H590</f>
        <v>10094.5</v>
      </c>
      <c r="I588" s="33">
        <f>I589+I590</f>
        <v>11569.1</v>
      </c>
    </row>
    <row r="589" spans="1:9" ht="31.5" x14ac:dyDescent="0.25">
      <c r="A589" s="27" t="s">
        <v>48</v>
      </c>
      <c r="B589" s="36"/>
      <c r="C589" s="36" t="s">
        <v>27</v>
      </c>
      <c r="D589" s="36" t="s">
        <v>50</v>
      </c>
      <c r="E589" s="36" t="s">
        <v>552</v>
      </c>
      <c r="F589" s="36" t="s">
        <v>87</v>
      </c>
      <c r="G589" s="33">
        <v>742</v>
      </c>
      <c r="H589" s="33">
        <v>776.5</v>
      </c>
      <c r="I589" s="33">
        <v>819.7</v>
      </c>
    </row>
    <row r="590" spans="1:9" x14ac:dyDescent="0.25">
      <c r="A590" s="27" t="s">
        <v>38</v>
      </c>
      <c r="B590" s="36"/>
      <c r="C590" s="36" t="s">
        <v>27</v>
      </c>
      <c r="D590" s="36" t="s">
        <v>50</v>
      </c>
      <c r="E590" s="36" t="s">
        <v>552</v>
      </c>
      <c r="F590" s="36" t="s">
        <v>95</v>
      </c>
      <c r="G590" s="33">
        <v>6850.6</v>
      </c>
      <c r="H590" s="33">
        <v>9318</v>
      </c>
      <c r="I590" s="33">
        <v>10749.4</v>
      </c>
    </row>
    <row r="591" spans="1:9" ht="31.5" x14ac:dyDescent="0.25">
      <c r="A591" s="27" t="s">
        <v>374</v>
      </c>
      <c r="B591" s="36"/>
      <c r="C591" s="36" t="s">
        <v>27</v>
      </c>
      <c r="D591" s="36" t="s">
        <v>50</v>
      </c>
      <c r="E591" s="36" t="s">
        <v>553</v>
      </c>
      <c r="F591" s="36"/>
      <c r="G591" s="33">
        <f>G592+G593</f>
        <v>210865.59999999998</v>
      </c>
      <c r="H591" s="33">
        <f>H592+H593</f>
        <v>237424</v>
      </c>
      <c r="I591" s="33">
        <f>I592+I593</f>
        <v>268529.2</v>
      </c>
    </row>
    <row r="592" spans="1:9" ht="31.5" x14ac:dyDescent="0.25">
      <c r="A592" s="27" t="s">
        <v>48</v>
      </c>
      <c r="B592" s="36"/>
      <c r="C592" s="36" t="s">
        <v>27</v>
      </c>
      <c r="D592" s="36" t="s">
        <v>50</v>
      </c>
      <c r="E592" s="36" t="s">
        <v>553</v>
      </c>
      <c r="F592" s="36" t="s">
        <v>87</v>
      </c>
      <c r="G592" s="33">
        <v>3139.3</v>
      </c>
      <c r="H592" s="33">
        <v>3534.7</v>
      </c>
      <c r="I592" s="33">
        <v>3997.8</v>
      </c>
    </row>
    <row r="593" spans="1:9" x14ac:dyDescent="0.25">
      <c r="A593" s="27" t="s">
        <v>38</v>
      </c>
      <c r="B593" s="36"/>
      <c r="C593" s="36" t="s">
        <v>27</v>
      </c>
      <c r="D593" s="36" t="s">
        <v>50</v>
      </c>
      <c r="E593" s="36" t="s">
        <v>553</v>
      </c>
      <c r="F593" s="36" t="s">
        <v>95</v>
      </c>
      <c r="G593" s="33">
        <v>207726.3</v>
      </c>
      <c r="H593" s="33">
        <v>233889.3</v>
      </c>
      <c r="I593" s="33">
        <v>264531.40000000002</v>
      </c>
    </row>
    <row r="594" spans="1:9" ht="47.25" x14ac:dyDescent="0.25">
      <c r="A594" s="27" t="s">
        <v>379</v>
      </c>
      <c r="B594" s="36"/>
      <c r="C594" s="36" t="s">
        <v>27</v>
      </c>
      <c r="D594" s="36" t="s">
        <v>50</v>
      </c>
      <c r="E594" s="36" t="s">
        <v>554</v>
      </c>
      <c r="F594" s="36"/>
      <c r="G594" s="33">
        <f>G595+G596</f>
        <v>3589.7999999999997</v>
      </c>
      <c r="H594" s="33">
        <f>H595+H596</f>
        <v>3733.4</v>
      </c>
      <c r="I594" s="33">
        <f>I595+I596</f>
        <v>3882.7000000000003</v>
      </c>
    </row>
    <row r="595" spans="1:9" ht="31.5" x14ac:dyDescent="0.25">
      <c r="A595" s="27" t="s">
        <v>48</v>
      </c>
      <c r="B595" s="36"/>
      <c r="C595" s="36" t="s">
        <v>27</v>
      </c>
      <c r="D595" s="36" t="s">
        <v>50</v>
      </c>
      <c r="E595" s="36" t="s">
        <v>554</v>
      </c>
      <c r="F595" s="36" t="s">
        <v>87</v>
      </c>
      <c r="G595" s="33">
        <v>52.2</v>
      </c>
      <c r="H595" s="33">
        <v>54.3</v>
      </c>
      <c r="I595" s="33">
        <v>56.3</v>
      </c>
    </row>
    <row r="596" spans="1:9" x14ac:dyDescent="0.25">
      <c r="A596" s="27" t="s">
        <v>38</v>
      </c>
      <c r="B596" s="36"/>
      <c r="C596" s="36" t="s">
        <v>27</v>
      </c>
      <c r="D596" s="36" t="s">
        <v>50</v>
      </c>
      <c r="E596" s="36" t="s">
        <v>554</v>
      </c>
      <c r="F596" s="36" t="s">
        <v>95</v>
      </c>
      <c r="G596" s="33">
        <v>3537.6</v>
      </c>
      <c r="H596" s="33">
        <v>3679.1</v>
      </c>
      <c r="I596" s="33">
        <v>3826.4</v>
      </c>
    </row>
    <row r="597" spans="1:9" ht="63" x14ac:dyDescent="0.25">
      <c r="A597" s="27" t="s">
        <v>380</v>
      </c>
      <c r="B597" s="36"/>
      <c r="C597" s="36" t="s">
        <v>27</v>
      </c>
      <c r="D597" s="36" t="s">
        <v>50</v>
      </c>
      <c r="E597" s="36" t="s">
        <v>555</v>
      </c>
      <c r="F597" s="36"/>
      <c r="G597" s="33">
        <f>G598+G599</f>
        <v>1916.5</v>
      </c>
      <c r="H597" s="33">
        <f>H598+H599</f>
        <v>1993.2</v>
      </c>
      <c r="I597" s="33">
        <f>I598+I599</f>
        <v>2072.9</v>
      </c>
    </row>
    <row r="598" spans="1:9" ht="31.5" x14ac:dyDescent="0.25">
      <c r="A598" s="27" t="s">
        <v>48</v>
      </c>
      <c r="B598" s="36"/>
      <c r="C598" s="36" t="s">
        <v>27</v>
      </c>
      <c r="D598" s="36" t="s">
        <v>50</v>
      </c>
      <c r="E598" s="36" t="s">
        <v>555</v>
      </c>
      <c r="F598" s="36" t="s">
        <v>87</v>
      </c>
      <c r="G598" s="33">
        <v>33.9</v>
      </c>
      <c r="H598" s="33">
        <v>35.200000000000003</v>
      </c>
      <c r="I598" s="33">
        <v>36.700000000000003</v>
      </c>
    </row>
    <row r="599" spans="1:9" x14ac:dyDescent="0.25">
      <c r="A599" s="27" t="s">
        <v>38</v>
      </c>
      <c r="B599" s="36"/>
      <c r="C599" s="36" t="s">
        <v>27</v>
      </c>
      <c r="D599" s="36" t="s">
        <v>50</v>
      </c>
      <c r="E599" s="36" t="s">
        <v>555</v>
      </c>
      <c r="F599" s="36" t="s">
        <v>95</v>
      </c>
      <c r="G599" s="33">
        <v>1882.6</v>
      </c>
      <c r="H599" s="33">
        <v>1958</v>
      </c>
      <c r="I599" s="33">
        <v>2036.2</v>
      </c>
    </row>
    <row r="600" spans="1:9" x14ac:dyDescent="0.25">
      <c r="A600" s="27" t="s">
        <v>381</v>
      </c>
      <c r="B600" s="36"/>
      <c r="C600" s="36" t="s">
        <v>27</v>
      </c>
      <c r="D600" s="36" t="s">
        <v>50</v>
      </c>
      <c r="E600" s="36" t="s">
        <v>556</v>
      </c>
      <c r="F600" s="36"/>
      <c r="G600" s="33">
        <f>G601+G602</f>
        <v>1.4000000000000001</v>
      </c>
      <c r="H600" s="33">
        <f>H601+H602</f>
        <v>1.4000000000000001</v>
      </c>
      <c r="I600" s="33">
        <f>I601+I602</f>
        <v>1.4000000000000001</v>
      </c>
    </row>
    <row r="601" spans="1:9" ht="31.5" x14ac:dyDescent="0.25">
      <c r="A601" s="27" t="s">
        <v>48</v>
      </c>
      <c r="B601" s="36"/>
      <c r="C601" s="36" t="s">
        <v>27</v>
      </c>
      <c r="D601" s="36" t="s">
        <v>50</v>
      </c>
      <c r="E601" s="36" t="s">
        <v>556</v>
      </c>
      <c r="F601" s="36" t="s">
        <v>87</v>
      </c>
      <c r="G601" s="33">
        <v>0.1</v>
      </c>
      <c r="H601" s="33">
        <v>0.1</v>
      </c>
      <c r="I601" s="33">
        <v>0.1</v>
      </c>
    </row>
    <row r="602" spans="1:9" x14ac:dyDescent="0.25">
      <c r="A602" s="27" t="s">
        <v>38</v>
      </c>
      <c r="B602" s="36"/>
      <c r="C602" s="36" t="s">
        <v>27</v>
      </c>
      <c r="D602" s="36" t="s">
        <v>50</v>
      </c>
      <c r="E602" s="36" t="s">
        <v>556</v>
      </c>
      <c r="F602" s="36" t="s">
        <v>95</v>
      </c>
      <c r="G602" s="33">
        <v>1.3</v>
      </c>
      <c r="H602" s="33">
        <v>1.3</v>
      </c>
      <c r="I602" s="33">
        <v>1.3</v>
      </c>
    </row>
    <row r="603" spans="1:9" ht="78.75" x14ac:dyDescent="0.25">
      <c r="A603" s="27" t="s">
        <v>995</v>
      </c>
      <c r="B603" s="36"/>
      <c r="C603" s="36" t="s">
        <v>27</v>
      </c>
      <c r="D603" s="36" t="s">
        <v>50</v>
      </c>
      <c r="E603" s="36" t="s">
        <v>557</v>
      </c>
      <c r="F603" s="36"/>
      <c r="G603" s="33">
        <f>G604+G605</f>
        <v>9287.5</v>
      </c>
      <c r="H603" s="33">
        <f>H604+H605</f>
        <v>9287.5</v>
      </c>
      <c r="I603" s="33">
        <f>I604+I605</f>
        <v>9287.5</v>
      </c>
    </row>
    <row r="604" spans="1:9" ht="31.5" x14ac:dyDescent="0.25">
      <c r="A604" s="27" t="s">
        <v>48</v>
      </c>
      <c r="B604" s="36"/>
      <c r="C604" s="36" t="s">
        <v>27</v>
      </c>
      <c r="D604" s="36" t="s">
        <v>50</v>
      </c>
      <c r="E604" s="36" t="s">
        <v>557</v>
      </c>
      <c r="F604" s="36" t="s">
        <v>87</v>
      </c>
      <c r="G604" s="33">
        <v>106.2</v>
      </c>
      <c r="H604" s="33">
        <v>106.2</v>
      </c>
      <c r="I604" s="33">
        <v>106.2</v>
      </c>
    </row>
    <row r="605" spans="1:9" x14ac:dyDescent="0.25">
      <c r="A605" s="27" t="s">
        <v>38</v>
      </c>
      <c r="B605" s="36"/>
      <c r="C605" s="36" t="s">
        <v>27</v>
      </c>
      <c r="D605" s="36" t="s">
        <v>50</v>
      </c>
      <c r="E605" s="36" t="s">
        <v>557</v>
      </c>
      <c r="F605" s="36" t="s">
        <v>95</v>
      </c>
      <c r="G605" s="33">
        <v>9181.2999999999993</v>
      </c>
      <c r="H605" s="33">
        <v>9181.2999999999993</v>
      </c>
      <c r="I605" s="33">
        <v>9181.2999999999993</v>
      </c>
    </row>
    <row r="606" spans="1:9" hidden="1" x14ac:dyDescent="0.25">
      <c r="A606" s="27" t="s">
        <v>38</v>
      </c>
      <c r="B606" s="36"/>
      <c r="C606" s="36" t="s">
        <v>27</v>
      </c>
      <c r="D606" s="36" t="s">
        <v>50</v>
      </c>
      <c r="E606" s="36" t="s">
        <v>965</v>
      </c>
      <c r="F606" s="36" t="s">
        <v>95</v>
      </c>
      <c r="G606" s="33"/>
      <c r="H606" s="33"/>
      <c r="I606" s="33"/>
    </row>
    <row r="607" spans="1:9" ht="47.25" x14ac:dyDescent="0.25">
      <c r="A607" s="27" t="s">
        <v>375</v>
      </c>
      <c r="B607" s="36"/>
      <c r="C607" s="36" t="s">
        <v>27</v>
      </c>
      <c r="D607" s="36" t="s">
        <v>50</v>
      </c>
      <c r="E607" s="36" t="s">
        <v>558</v>
      </c>
      <c r="F607" s="36"/>
      <c r="G607" s="33">
        <f>G608+G609</f>
        <v>1880.9</v>
      </c>
      <c r="H607" s="33">
        <f>H608+H609</f>
        <v>1880.9</v>
      </c>
      <c r="I607" s="33">
        <f>I608+I609</f>
        <v>1880.9</v>
      </c>
    </row>
    <row r="608" spans="1:9" ht="31.5" x14ac:dyDescent="0.25">
      <c r="A608" s="27" t="s">
        <v>48</v>
      </c>
      <c r="B608" s="36"/>
      <c r="C608" s="36" t="s">
        <v>27</v>
      </c>
      <c r="D608" s="36" t="s">
        <v>50</v>
      </c>
      <c r="E608" s="36" t="s">
        <v>558</v>
      </c>
      <c r="F608" s="36" t="s">
        <v>87</v>
      </c>
      <c r="G608" s="33">
        <v>27.9</v>
      </c>
      <c r="H608" s="33">
        <v>27.9</v>
      </c>
      <c r="I608" s="33">
        <v>27.9</v>
      </c>
    </row>
    <row r="609" spans="1:9" x14ac:dyDescent="0.25">
      <c r="A609" s="27" t="s">
        <v>38</v>
      </c>
      <c r="B609" s="36"/>
      <c r="C609" s="36" t="s">
        <v>27</v>
      </c>
      <c r="D609" s="36" t="s">
        <v>50</v>
      </c>
      <c r="E609" s="36" t="s">
        <v>558</v>
      </c>
      <c r="F609" s="36" t="s">
        <v>95</v>
      </c>
      <c r="G609" s="33">
        <v>1853</v>
      </c>
      <c r="H609" s="33">
        <v>1853</v>
      </c>
      <c r="I609" s="33">
        <v>1853</v>
      </c>
    </row>
    <row r="610" spans="1:9" ht="47.25" x14ac:dyDescent="0.25">
      <c r="A610" s="27" t="s">
        <v>376</v>
      </c>
      <c r="B610" s="36"/>
      <c r="C610" s="36" t="s">
        <v>27</v>
      </c>
      <c r="D610" s="36" t="s">
        <v>50</v>
      </c>
      <c r="E610" s="36" t="s">
        <v>559</v>
      </c>
      <c r="F610" s="36"/>
      <c r="G610" s="33">
        <f>G611+G612</f>
        <v>15165.1</v>
      </c>
      <c r="H610" s="33">
        <f>H611+H612</f>
        <v>15771.7</v>
      </c>
      <c r="I610" s="33">
        <f>I611+I612</f>
        <v>16402.599999999999</v>
      </c>
    </row>
    <row r="611" spans="1:9" ht="31.5" x14ac:dyDescent="0.25">
      <c r="A611" s="27" t="s">
        <v>48</v>
      </c>
      <c r="B611" s="36"/>
      <c r="C611" s="36" t="s">
        <v>27</v>
      </c>
      <c r="D611" s="36" t="s">
        <v>50</v>
      </c>
      <c r="E611" s="36" t="s">
        <v>559</v>
      </c>
      <c r="F611" s="36" t="s">
        <v>87</v>
      </c>
      <c r="G611" s="33">
        <v>230.5</v>
      </c>
      <c r="H611" s="33">
        <v>239.7</v>
      </c>
      <c r="I611" s="33">
        <v>249.3</v>
      </c>
    </row>
    <row r="612" spans="1:9" x14ac:dyDescent="0.25">
      <c r="A612" s="27" t="s">
        <v>38</v>
      </c>
      <c r="B612" s="36"/>
      <c r="C612" s="36" t="s">
        <v>27</v>
      </c>
      <c r="D612" s="36" t="s">
        <v>50</v>
      </c>
      <c r="E612" s="36" t="s">
        <v>559</v>
      </c>
      <c r="F612" s="36" t="s">
        <v>95</v>
      </c>
      <c r="G612" s="33">
        <v>14934.6</v>
      </c>
      <c r="H612" s="33">
        <v>15532</v>
      </c>
      <c r="I612" s="33">
        <v>16153.3</v>
      </c>
    </row>
    <row r="613" spans="1:9" ht="31.5" x14ac:dyDescent="0.25">
      <c r="A613" s="27" t="s">
        <v>377</v>
      </c>
      <c r="B613" s="36"/>
      <c r="C613" s="36" t="s">
        <v>27</v>
      </c>
      <c r="D613" s="36" t="s">
        <v>50</v>
      </c>
      <c r="E613" s="36" t="s">
        <v>560</v>
      </c>
      <c r="F613" s="36"/>
      <c r="G613" s="33">
        <f>G614+G615</f>
        <v>100774.59999999999</v>
      </c>
      <c r="H613" s="33">
        <f>H614+H615</f>
        <v>100744.3</v>
      </c>
      <c r="I613" s="33">
        <f>I614+I615</f>
        <v>100744.3</v>
      </c>
    </row>
    <row r="614" spans="1:9" ht="31.5" x14ac:dyDescent="0.25">
      <c r="A614" s="27" t="s">
        <v>48</v>
      </c>
      <c r="B614" s="36"/>
      <c r="C614" s="36" t="s">
        <v>27</v>
      </c>
      <c r="D614" s="36" t="s">
        <v>50</v>
      </c>
      <c r="E614" s="36" t="s">
        <v>560</v>
      </c>
      <c r="F614" s="36" t="s">
        <v>87</v>
      </c>
      <c r="G614" s="33">
        <v>2069.6999999999998</v>
      </c>
      <c r="H614" s="33">
        <v>2069.1</v>
      </c>
      <c r="I614" s="33">
        <v>2069.1</v>
      </c>
    </row>
    <row r="615" spans="1:9" x14ac:dyDescent="0.25">
      <c r="A615" s="27" t="s">
        <v>38</v>
      </c>
      <c r="B615" s="36"/>
      <c r="C615" s="36" t="s">
        <v>27</v>
      </c>
      <c r="D615" s="36" t="s">
        <v>50</v>
      </c>
      <c r="E615" s="36" t="s">
        <v>560</v>
      </c>
      <c r="F615" s="36" t="s">
        <v>95</v>
      </c>
      <c r="G615" s="33">
        <v>98704.9</v>
      </c>
      <c r="H615" s="33">
        <v>98675.199999999997</v>
      </c>
      <c r="I615" s="33">
        <v>98675.199999999997</v>
      </c>
    </row>
    <row r="616" spans="1:9" ht="94.5" x14ac:dyDescent="0.25">
      <c r="A616" s="27" t="s">
        <v>378</v>
      </c>
      <c r="B616" s="36"/>
      <c r="C616" s="36" t="s">
        <v>27</v>
      </c>
      <c r="D616" s="36" t="s">
        <v>50</v>
      </c>
      <c r="E616" s="36" t="s">
        <v>561</v>
      </c>
      <c r="F616" s="36"/>
      <c r="G616" s="33">
        <f>G617+G618</f>
        <v>72.599999999999994</v>
      </c>
      <c r="H616" s="33">
        <f>H617+H618</f>
        <v>72.599999999999994</v>
      </c>
      <c r="I616" s="33">
        <f>I617+I618</f>
        <v>72.599999999999994</v>
      </c>
    </row>
    <row r="617" spans="1:9" ht="31.5" x14ac:dyDescent="0.25">
      <c r="A617" s="27" t="s">
        <v>48</v>
      </c>
      <c r="B617" s="36"/>
      <c r="C617" s="36" t="s">
        <v>27</v>
      </c>
      <c r="D617" s="36" t="s">
        <v>50</v>
      </c>
      <c r="E617" s="36" t="s">
        <v>561</v>
      </c>
      <c r="F617" s="36" t="s">
        <v>87</v>
      </c>
      <c r="G617" s="33">
        <v>1.1000000000000001</v>
      </c>
      <c r="H617" s="33">
        <v>1.1000000000000001</v>
      </c>
      <c r="I617" s="33">
        <v>1.1000000000000001</v>
      </c>
    </row>
    <row r="618" spans="1:9" x14ac:dyDescent="0.25">
      <c r="A618" s="27" t="s">
        <v>38</v>
      </c>
      <c r="B618" s="36"/>
      <c r="C618" s="36" t="s">
        <v>27</v>
      </c>
      <c r="D618" s="36" t="s">
        <v>50</v>
      </c>
      <c r="E618" s="36" t="s">
        <v>561</v>
      </c>
      <c r="F618" s="36" t="s">
        <v>95</v>
      </c>
      <c r="G618" s="33">
        <v>71.5</v>
      </c>
      <c r="H618" s="33">
        <v>71.5</v>
      </c>
      <c r="I618" s="33">
        <v>71.5</v>
      </c>
    </row>
    <row r="619" spans="1:9" ht="31.5" x14ac:dyDescent="0.25">
      <c r="A619" s="27" t="s">
        <v>531</v>
      </c>
      <c r="B619" s="36"/>
      <c r="C619" s="36" t="s">
        <v>27</v>
      </c>
      <c r="D619" s="36" t="s">
        <v>50</v>
      </c>
      <c r="E619" s="36" t="s">
        <v>562</v>
      </c>
      <c r="F619" s="36"/>
      <c r="G619" s="33">
        <f>SUM(G620:G621)</f>
        <v>17770.5</v>
      </c>
      <c r="H619" s="33">
        <f>SUM(H620:H621)</f>
        <v>16448.2</v>
      </c>
      <c r="I619" s="33">
        <f>SUM(I620:I621)</f>
        <v>16448.2</v>
      </c>
    </row>
    <row r="620" spans="1:9" ht="31.5" hidden="1" x14ac:dyDescent="0.25">
      <c r="A620" s="27" t="s">
        <v>48</v>
      </c>
      <c r="B620" s="36"/>
      <c r="C620" s="36" t="s">
        <v>27</v>
      </c>
      <c r="D620" s="36" t="s">
        <v>50</v>
      </c>
      <c r="E620" s="36" t="s">
        <v>431</v>
      </c>
      <c r="F620" s="36" t="s">
        <v>87</v>
      </c>
      <c r="G620" s="33"/>
      <c r="H620" s="33"/>
      <c r="I620" s="33"/>
    </row>
    <row r="621" spans="1:9" x14ac:dyDescent="0.25">
      <c r="A621" s="27" t="s">
        <v>38</v>
      </c>
      <c r="B621" s="36"/>
      <c r="C621" s="36" t="s">
        <v>27</v>
      </c>
      <c r="D621" s="36" t="s">
        <v>50</v>
      </c>
      <c r="E621" s="36" t="s">
        <v>562</v>
      </c>
      <c r="F621" s="36" t="s">
        <v>95</v>
      </c>
      <c r="G621" s="33">
        <v>17770.5</v>
      </c>
      <c r="H621" s="33">
        <v>16448.2</v>
      </c>
      <c r="I621" s="33">
        <v>16448.2</v>
      </c>
    </row>
    <row r="622" spans="1:9" ht="31.5" x14ac:dyDescent="0.25">
      <c r="A622" s="27" t="s">
        <v>640</v>
      </c>
      <c r="B622" s="36"/>
      <c r="C622" s="36" t="s">
        <v>27</v>
      </c>
      <c r="D622" s="36" t="s">
        <v>50</v>
      </c>
      <c r="E622" s="57" t="s">
        <v>15</v>
      </c>
      <c r="F622" s="57"/>
      <c r="G622" s="33">
        <f>G623+G638+G643</f>
        <v>4989.3</v>
      </c>
      <c r="H622" s="33">
        <f>H623+H638+H643</f>
        <v>5593.3</v>
      </c>
      <c r="I622" s="33">
        <f>I623+I638+I643</f>
        <v>5749.9</v>
      </c>
    </row>
    <row r="623" spans="1:9" ht="31.5" x14ac:dyDescent="0.25">
      <c r="A623" s="27" t="s">
        <v>78</v>
      </c>
      <c r="B623" s="36"/>
      <c r="C623" s="36" t="s">
        <v>27</v>
      </c>
      <c r="D623" s="36" t="s">
        <v>50</v>
      </c>
      <c r="E623" s="57" t="s">
        <v>16</v>
      </c>
      <c r="F623" s="57"/>
      <c r="G623" s="33">
        <f>G624</f>
        <v>4638.8</v>
      </c>
      <c r="H623" s="33">
        <f>H624</f>
        <v>5242.8</v>
      </c>
      <c r="I623" s="33">
        <f>I624</f>
        <v>5399.4</v>
      </c>
    </row>
    <row r="624" spans="1:9" x14ac:dyDescent="0.25">
      <c r="A624" s="27" t="s">
        <v>31</v>
      </c>
      <c r="B624" s="36"/>
      <c r="C624" s="36" t="s">
        <v>27</v>
      </c>
      <c r="D624" s="36" t="s">
        <v>50</v>
      </c>
      <c r="E624" s="57" t="s">
        <v>32</v>
      </c>
      <c r="F624" s="57"/>
      <c r="G624" s="33">
        <f>SUM(G625+G634)</f>
        <v>4638.8</v>
      </c>
      <c r="H624" s="33">
        <f>SUM(H625+H634)</f>
        <v>5242.8</v>
      </c>
      <c r="I624" s="33">
        <f>SUM(I625+I634)</f>
        <v>5399.4</v>
      </c>
    </row>
    <row r="625" spans="1:9" ht="18.75" customHeight="1" x14ac:dyDescent="0.25">
      <c r="A625" s="27" t="s">
        <v>51</v>
      </c>
      <c r="B625" s="36"/>
      <c r="C625" s="36" t="s">
        <v>27</v>
      </c>
      <c r="D625" s="36" t="s">
        <v>50</v>
      </c>
      <c r="E625" s="57" t="s">
        <v>52</v>
      </c>
      <c r="F625" s="57"/>
      <c r="G625" s="33">
        <f>G626+G628+G630+G632</f>
        <v>3734.6</v>
      </c>
      <c r="H625" s="33">
        <f t="shared" ref="H625:I625" si="119">H626+H628+H630+H632</f>
        <v>3807.5</v>
      </c>
      <c r="I625" s="33">
        <f t="shared" si="119"/>
        <v>3964.1</v>
      </c>
    </row>
    <row r="626" spans="1:9" x14ac:dyDescent="0.25">
      <c r="A626" s="27" t="s">
        <v>53</v>
      </c>
      <c r="B626" s="36"/>
      <c r="C626" s="36" t="s">
        <v>27</v>
      </c>
      <c r="D626" s="36" t="s">
        <v>50</v>
      </c>
      <c r="E626" s="57" t="s">
        <v>54</v>
      </c>
      <c r="F626" s="57"/>
      <c r="G626" s="33">
        <f>G627</f>
        <v>1200</v>
      </c>
      <c r="H626" s="33">
        <f>H627</f>
        <v>1203.9000000000001</v>
      </c>
      <c r="I626" s="33">
        <f>I627</f>
        <v>1288.8</v>
      </c>
    </row>
    <row r="627" spans="1:9" x14ac:dyDescent="0.25">
      <c r="A627" s="27" t="s">
        <v>38</v>
      </c>
      <c r="B627" s="36"/>
      <c r="C627" s="36" t="s">
        <v>27</v>
      </c>
      <c r="D627" s="36" t="s">
        <v>50</v>
      </c>
      <c r="E627" s="57" t="s">
        <v>54</v>
      </c>
      <c r="F627" s="57">
        <v>300</v>
      </c>
      <c r="G627" s="33">
        <v>1200</v>
      </c>
      <c r="H627" s="33">
        <v>1203.9000000000001</v>
      </c>
      <c r="I627" s="33">
        <v>1288.8</v>
      </c>
    </row>
    <row r="628" spans="1:9" ht="31.5" x14ac:dyDescent="0.25">
      <c r="A628" s="27" t="s">
        <v>55</v>
      </c>
      <c r="B628" s="36"/>
      <c r="C628" s="36" t="s">
        <v>27</v>
      </c>
      <c r="D628" s="36" t="s">
        <v>50</v>
      </c>
      <c r="E628" s="57" t="s">
        <v>56</v>
      </c>
      <c r="F628" s="57"/>
      <c r="G628" s="33">
        <f>G629</f>
        <v>1724.6</v>
      </c>
      <c r="H628" s="33">
        <f>H629</f>
        <v>1793.6</v>
      </c>
      <c r="I628" s="33">
        <f>I629</f>
        <v>1865.3</v>
      </c>
    </row>
    <row r="629" spans="1:9" x14ac:dyDescent="0.25">
      <c r="A629" s="27" t="s">
        <v>38</v>
      </c>
      <c r="B629" s="36"/>
      <c r="C629" s="36" t="s">
        <v>27</v>
      </c>
      <c r="D629" s="36" t="s">
        <v>50</v>
      </c>
      <c r="E629" s="57" t="s">
        <v>56</v>
      </c>
      <c r="F629" s="57">
        <v>300</v>
      </c>
      <c r="G629" s="33">
        <v>1724.6</v>
      </c>
      <c r="H629" s="33">
        <v>1793.6</v>
      </c>
      <c r="I629" s="33">
        <v>1865.3</v>
      </c>
    </row>
    <row r="630" spans="1:9" ht="29.25" customHeight="1" x14ac:dyDescent="0.25">
      <c r="A630" s="27" t="s">
        <v>457</v>
      </c>
      <c r="B630" s="28"/>
      <c r="C630" s="36" t="s">
        <v>27</v>
      </c>
      <c r="D630" s="36" t="s">
        <v>50</v>
      </c>
      <c r="E630" s="28" t="s">
        <v>458</v>
      </c>
      <c r="F630" s="28"/>
      <c r="G630" s="31">
        <f>SUM(G631)</f>
        <v>810</v>
      </c>
      <c r="H630" s="31">
        <f>SUM(H631)</f>
        <v>810</v>
      </c>
      <c r="I630" s="31">
        <f>SUM(I631)</f>
        <v>810</v>
      </c>
    </row>
    <row r="631" spans="1:9" ht="15" customHeight="1" x14ac:dyDescent="0.25">
      <c r="A631" s="27" t="s">
        <v>38</v>
      </c>
      <c r="B631" s="28"/>
      <c r="C631" s="36" t="s">
        <v>27</v>
      </c>
      <c r="D631" s="36" t="s">
        <v>50</v>
      </c>
      <c r="E631" s="28" t="s">
        <v>458</v>
      </c>
      <c r="F631" s="28" t="s">
        <v>95</v>
      </c>
      <c r="G631" s="31">
        <v>810</v>
      </c>
      <c r="H631" s="31">
        <v>810</v>
      </c>
      <c r="I631" s="31">
        <v>810</v>
      </c>
    </row>
    <row r="632" spans="1:9" ht="15" customHeight="1" x14ac:dyDescent="0.25">
      <c r="A632" s="27" t="s">
        <v>898</v>
      </c>
      <c r="B632" s="28"/>
      <c r="C632" s="36" t="s">
        <v>27</v>
      </c>
      <c r="D632" s="36" t="s">
        <v>50</v>
      </c>
      <c r="E632" s="28" t="s">
        <v>897</v>
      </c>
      <c r="F632" s="28"/>
      <c r="G632" s="31">
        <f>SUM(G633)</f>
        <v>0</v>
      </c>
      <c r="H632" s="31"/>
      <c r="I632" s="31"/>
    </row>
    <row r="633" spans="1:9" ht="15" customHeight="1" x14ac:dyDescent="0.25">
      <c r="A633" s="27" t="s">
        <v>38</v>
      </c>
      <c r="B633" s="28"/>
      <c r="C633" s="36" t="s">
        <v>27</v>
      </c>
      <c r="D633" s="36" t="s">
        <v>50</v>
      </c>
      <c r="E633" s="28" t="s">
        <v>897</v>
      </c>
      <c r="F633" s="28" t="s">
        <v>95</v>
      </c>
      <c r="G633" s="31"/>
      <c r="H633" s="31"/>
      <c r="I633" s="31"/>
    </row>
    <row r="634" spans="1:9" x14ac:dyDescent="0.25">
      <c r="A634" s="27" t="s">
        <v>57</v>
      </c>
      <c r="B634" s="36"/>
      <c r="C634" s="36" t="s">
        <v>27</v>
      </c>
      <c r="D634" s="36" t="s">
        <v>50</v>
      </c>
      <c r="E634" s="57" t="s">
        <v>58</v>
      </c>
      <c r="F634" s="57"/>
      <c r="G634" s="33">
        <f>G635</f>
        <v>904.2</v>
      </c>
      <c r="H634" s="33">
        <f>H635</f>
        <v>1435.3</v>
      </c>
      <c r="I634" s="33">
        <f>I635</f>
        <v>1435.3</v>
      </c>
    </row>
    <row r="635" spans="1:9" x14ac:dyDescent="0.25">
      <c r="A635" s="27" t="s">
        <v>59</v>
      </c>
      <c r="B635" s="36"/>
      <c r="C635" s="36" t="s">
        <v>27</v>
      </c>
      <c r="D635" s="36" t="s">
        <v>50</v>
      </c>
      <c r="E635" s="57" t="s">
        <v>60</v>
      </c>
      <c r="F635" s="57"/>
      <c r="G635" s="33">
        <f>G636+G637</f>
        <v>904.2</v>
      </c>
      <c r="H635" s="33">
        <f>H636+H637</f>
        <v>1435.3</v>
      </c>
      <c r="I635" s="33">
        <f>I636+I637</f>
        <v>1435.3</v>
      </c>
    </row>
    <row r="636" spans="1:9" ht="31.5" x14ac:dyDescent="0.25">
      <c r="A636" s="27" t="s">
        <v>48</v>
      </c>
      <c r="B636" s="36"/>
      <c r="C636" s="36" t="s">
        <v>27</v>
      </c>
      <c r="D636" s="36" t="s">
        <v>50</v>
      </c>
      <c r="E636" s="57" t="s">
        <v>60</v>
      </c>
      <c r="F636" s="57">
        <v>200</v>
      </c>
      <c r="G636" s="33">
        <v>314.2</v>
      </c>
      <c r="H636" s="33">
        <v>845.3</v>
      </c>
      <c r="I636" s="33">
        <v>845.3</v>
      </c>
    </row>
    <row r="637" spans="1:9" x14ac:dyDescent="0.25">
      <c r="A637" s="27" t="s">
        <v>38</v>
      </c>
      <c r="B637" s="36"/>
      <c r="C637" s="36" t="s">
        <v>27</v>
      </c>
      <c r="D637" s="36" t="s">
        <v>50</v>
      </c>
      <c r="E637" s="57" t="s">
        <v>60</v>
      </c>
      <c r="F637" s="57">
        <v>300</v>
      </c>
      <c r="G637" s="33">
        <v>590</v>
      </c>
      <c r="H637" s="33">
        <v>590</v>
      </c>
      <c r="I637" s="33">
        <v>590</v>
      </c>
    </row>
    <row r="638" spans="1:9" x14ac:dyDescent="0.25">
      <c r="A638" s="27" t="s">
        <v>79</v>
      </c>
      <c r="B638" s="36"/>
      <c r="C638" s="36" t="s">
        <v>27</v>
      </c>
      <c r="D638" s="36" t="s">
        <v>50</v>
      </c>
      <c r="E638" s="57" t="s">
        <v>61</v>
      </c>
      <c r="F638" s="57"/>
      <c r="G638" s="33">
        <f t="shared" ref="G638:I639" si="120">G639</f>
        <v>328.5</v>
      </c>
      <c r="H638" s="33">
        <f t="shared" si="120"/>
        <v>328.5</v>
      </c>
      <c r="I638" s="33">
        <f t="shared" si="120"/>
        <v>328.5</v>
      </c>
    </row>
    <row r="639" spans="1:9" ht="13.5" customHeight="1" x14ac:dyDescent="0.25">
      <c r="A639" s="27" t="s">
        <v>31</v>
      </c>
      <c r="B639" s="36"/>
      <c r="C639" s="36" t="s">
        <v>27</v>
      </c>
      <c r="D639" s="36" t="s">
        <v>50</v>
      </c>
      <c r="E639" s="57" t="s">
        <v>62</v>
      </c>
      <c r="F639" s="57"/>
      <c r="G639" s="33">
        <f t="shared" si="120"/>
        <v>328.5</v>
      </c>
      <c r="H639" s="33">
        <f t="shared" si="120"/>
        <v>328.5</v>
      </c>
      <c r="I639" s="33">
        <f t="shared" si="120"/>
        <v>328.5</v>
      </c>
    </row>
    <row r="640" spans="1:9" x14ac:dyDescent="0.25">
      <c r="A640" s="27" t="s">
        <v>33</v>
      </c>
      <c r="B640" s="36"/>
      <c r="C640" s="36" t="s">
        <v>27</v>
      </c>
      <c r="D640" s="36" t="s">
        <v>50</v>
      </c>
      <c r="E640" s="57" t="s">
        <v>63</v>
      </c>
      <c r="F640" s="57"/>
      <c r="G640" s="33">
        <f>G641+G642</f>
        <v>328.5</v>
      </c>
      <c r="H640" s="33">
        <f>H641+H642</f>
        <v>328.5</v>
      </c>
      <c r="I640" s="33">
        <f>I641+I642</f>
        <v>328.5</v>
      </c>
    </row>
    <row r="641" spans="1:9" ht="31.5" x14ac:dyDescent="0.25">
      <c r="A641" s="27" t="s">
        <v>48</v>
      </c>
      <c r="B641" s="36"/>
      <c r="C641" s="36" t="s">
        <v>27</v>
      </c>
      <c r="D641" s="36" t="s">
        <v>50</v>
      </c>
      <c r="E641" s="57" t="s">
        <v>63</v>
      </c>
      <c r="F641" s="57">
        <v>200</v>
      </c>
      <c r="G641" s="33">
        <v>328.5</v>
      </c>
      <c r="H641" s="33">
        <v>328.5</v>
      </c>
      <c r="I641" s="33">
        <v>328.5</v>
      </c>
    </row>
    <row r="642" spans="1:9" hidden="1" x14ac:dyDescent="0.25">
      <c r="A642" s="27" t="s">
        <v>38</v>
      </c>
      <c r="B642" s="36"/>
      <c r="C642" s="36" t="s">
        <v>27</v>
      </c>
      <c r="D642" s="36" t="s">
        <v>50</v>
      </c>
      <c r="E642" s="57" t="s">
        <v>63</v>
      </c>
      <c r="F642" s="57">
        <v>300</v>
      </c>
      <c r="G642" s="33"/>
      <c r="H642" s="33"/>
      <c r="I642" s="33"/>
    </row>
    <row r="643" spans="1:9" x14ac:dyDescent="0.25">
      <c r="A643" s="27" t="s">
        <v>80</v>
      </c>
      <c r="B643" s="36"/>
      <c r="C643" s="36" t="s">
        <v>27</v>
      </c>
      <c r="D643" s="36" t="s">
        <v>50</v>
      </c>
      <c r="E643" s="57" t="s">
        <v>64</v>
      </c>
      <c r="F643" s="57"/>
      <c r="G643" s="33">
        <f>G647+G644</f>
        <v>22</v>
      </c>
      <c r="H643" s="33">
        <f>H647+H644</f>
        <v>22</v>
      </c>
      <c r="I643" s="33">
        <f>I647+I644</f>
        <v>22</v>
      </c>
    </row>
    <row r="644" spans="1:9" x14ac:dyDescent="0.25">
      <c r="A644" s="27" t="s">
        <v>31</v>
      </c>
      <c r="B644" s="36"/>
      <c r="C644" s="36" t="s">
        <v>27</v>
      </c>
      <c r="D644" s="36" t="s">
        <v>50</v>
      </c>
      <c r="E644" s="57" t="s">
        <v>416</v>
      </c>
      <c r="F644" s="57"/>
      <c r="G644" s="33">
        <f>G645</f>
        <v>22</v>
      </c>
      <c r="H644" s="33">
        <f>H645</f>
        <v>22</v>
      </c>
      <c r="I644" s="33">
        <f>I645</f>
        <v>22</v>
      </c>
    </row>
    <row r="645" spans="1:9" x14ac:dyDescent="0.25">
      <c r="A645" s="27" t="s">
        <v>33</v>
      </c>
      <c r="B645" s="36"/>
      <c r="C645" s="36" t="s">
        <v>27</v>
      </c>
      <c r="D645" s="36" t="s">
        <v>50</v>
      </c>
      <c r="E645" s="57" t="s">
        <v>417</v>
      </c>
      <c r="F645" s="57"/>
      <c r="G645" s="33">
        <f>SUM(G646)</f>
        <v>22</v>
      </c>
      <c r="H645" s="33">
        <f>SUM(H646)</f>
        <v>22</v>
      </c>
      <c r="I645" s="33">
        <f>SUM(I646)</f>
        <v>22</v>
      </c>
    </row>
    <row r="646" spans="1:9" ht="31.5" x14ac:dyDescent="0.25">
      <c r="A646" s="27" t="s">
        <v>48</v>
      </c>
      <c r="B646" s="36"/>
      <c r="C646" s="36" t="s">
        <v>27</v>
      </c>
      <c r="D646" s="36" t="s">
        <v>50</v>
      </c>
      <c r="E646" s="57" t="s">
        <v>417</v>
      </c>
      <c r="F646" s="57">
        <v>200</v>
      </c>
      <c r="G646" s="33">
        <v>22</v>
      </c>
      <c r="H646" s="33">
        <v>22</v>
      </c>
      <c r="I646" s="33">
        <v>22</v>
      </c>
    </row>
    <row r="647" spans="1:9" ht="31.5" hidden="1" x14ac:dyDescent="0.25">
      <c r="A647" s="27" t="s">
        <v>65</v>
      </c>
      <c r="B647" s="36"/>
      <c r="C647" s="36" t="s">
        <v>27</v>
      </c>
      <c r="D647" s="36" t="s">
        <v>50</v>
      </c>
      <c r="E647" s="57" t="s">
        <v>66</v>
      </c>
      <c r="F647" s="57"/>
      <c r="G647" s="33">
        <f>G648</f>
        <v>0</v>
      </c>
      <c r="H647" s="33">
        <f>H648</f>
        <v>0</v>
      </c>
      <c r="I647" s="33">
        <f>I648</f>
        <v>0</v>
      </c>
    </row>
    <row r="648" spans="1:9" hidden="1" x14ac:dyDescent="0.25">
      <c r="A648" s="27" t="s">
        <v>33</v>
      </c>
      <c r="B648" s="36"/>
      <c r="C648" s="36" t="s">
        <v>27</v>
      </c>
      <c r="D648" s="36" t="s">
        <v>50</v>
      </c>
      <c r="E648" s="57" t="s">
        <v>67</v>
      </c>
      <c r="F648" s="57"/>
      <c r="G648" s="33">
        <f>SUM(G649:G650)</f>
        <v>0</v>
      </c>
      <c r="H648" s="33">
        <f>SUM(H649:H650)</f>
        <v>0</v>
      </c>
      <c r="I648" s="33">
        <f>SUM(I649:I650)</f>
        <v>0</v>
      </c>
    </row>
    <row r="649" spans="1:9" ht="31.5" hidden="1" x14ac:dyDescent="0.25">
      <c r="A649" s="27" t="s">
        <v>48</v>
      </c>
      <c r="B649" s="36"/>
      <c r="C649" s="36" t="s">
        <v>27</v>
      </c>
      <c r="D649" s="36" t="s">
        <v>50</v>
      </c>
      <c r="E649" s="57" t="s">
        <v>67</v>
      </c>
      <c r="F649" s="57">
        <v>200</v>
      </c>
      <c r="G649" s="33"/>
      <c r="H649" s="33"/>
      <c r="I649" s="33"/>
    </row>
    <row r="650" spans="1:9" ht="31.5" hidden="1" x14ac:dyDescent="0.25">
      <c r="A650" s="27" t="s">
        <v>68</v>
      </c>
      <c r="B650" s="36"/>
      <c r="C650" s="36" t="s">
        <v>27</v>
      </c>
      <c r="D650" s="36" t="s">
        <v>50</v>
      </c>
      <c r="E650" s="57" t="s">
        <v>67</v>
      </c>
      <c r="F650" s="57">
        <v>600</v>
      </c>
      <c r="G650" s="33"/>
      <c r="H650" s="33"/>
      <c r="I650" s="33"/>
    </row>
    <row r="651" spans="1:9" ht="47.25" x14ac:dyDescent="0.25">
      <c r="A651" s="27" t="s">
        <v>643</v>
      </c>
      <c r="B651" s="36"/>
      <c r="C651" s="36" t="s">
        <v>27</v>
      </c>
      <c r="D651" s="36" t="s">
        <v>50</v>
      </c>
      <c r="E651" s="57" t="s">
        <v>69</v>
      </c>
      <c r="F651" s="57"/>
      <c r="G651" s="33">
        <f>G652</f>
        <v>3900.7</v>
      </c>
      <c r="H651" s="33">
        <f>H652</f>
        <v>300.7</v>
      </c>
      <c r="I651" s="33">
        <f>I652</f>
        <v>300.7</v>
      </c>
    </row>
    <row r="652" spans="1:9" x14ac:dyDescent="0.25">
      <c r="A652" s="27" t="s">
        <v>31</v>
      </c>
      <c r="B652" s="36"/>
      <c r="C652" s="36" t="s">
        <v>27</v>
      </c>
      <c r="D652" s="36" t="s">
        <v>50</v>
      </c>
      <c r="E652" s="57" t="s">
        <v>70</v>
      </c>
      <c r="F652" s="57"/>
      <c r="G652" s="33">
        <f>SUM(G653)</f>
        <v>3900.7</v>
      </c>
      <c r="H652" s="33">
        <f>SUM(H653)</f>
        <v>300.7</v>
      </c>
      <c r="I652" s="33">
        <f>SUM(I653)</f>
        <v>300.7</v>
      </c>
    </row>
    <row r="653" spans="1:9" ht="31.5" x14ac:dyDescent="0.25">
      <c r="A653" s="27" t="s">
        <v>71</v>
      </c>
      <c r="B653" s="36"/>
      <c r="C653" s="36" t="s">
        <v>27</v>
      </c>
      <c r="D653" s="36" t="s">
        <v>50</v>
      </c>
      <c r="E653" s="57" t="s">
        <v>72</v>
      </c>
      <c r="F653" s="57"/>
      <c r="G653" s="33">
        <f>G654</f>
        <v>3900.7</v>
      </c>
      <c r="H653" s="33">
        <f>H654</f>
        <v>300.7</v>
      </c>
      <c r="I653" s="33">
        <f>I654</f>
        <v>300.7</v>
      </c>
    </row>
    <row r="654" spans="1:9" ht="31.5" x14ac:dyDescent="0.25">
      <c r="A654" s="27" t="s">
        <v>48</v>
      </c>
      <c r="B654" s="36"/>
      <c r="C654" s="36" t="s">
        <v>27</v>
      </c>
      <c r="D654" s="36" t="s">
        <v>50</v>
      </c>
      <c r="E654" s="57" t="s">
        <v>72</v>
      </c>
      <c r="F654" s="57">
        <v>200</v>
      </c>
      <c r="G654" s="33">
        <v>3900.7</v>
      </c>
      <c r="H654" s="33">
        <v>300.7</v>
      </c>
      <c r="I654" s="33">
        <v>300.7</v>
      </c>
    </row>
    <row r="655" spans="1:9" ht="31.5" x14ac:dyDescent="0.25">
      <c r="A655" s="27" t="s">
        <v>639</v>
      </c>
      <c r="B655" s="36"/>
      <c r="C655" s="36" t="s">
        <v>27</v>
      </c>
      <c r="D655" s="36" t="s">
        <v>50</v>
      </c>
      <c r="E655" s="57" t="s">
        <v>432</v>
      </c>
      <c r="F655" s="57"/>
      <c r="G655" s="33">
        <f t="shared" ref="G655:I658" si="121">SUM(G656)</f>
        <v>500</v>
      </c>
      <c r="H655" s="33">
        <f t="shared" si="121"/>
        <v>500</v>
      </c>
      <c r="I655" s="33">
        <f t="shared" si="121"/>
        <v>500</v>
      </c>
    </row>
    <row r="656" spans="1:9" x14ac:dyDescent="0.25">
      <c r="A656" s="27" t="s">
        <v>31</v>
      </c>
      <c r="B656" s="36"/>
      <c r="C656" s="36" t="s">
        <v>27</v>
      </c>
      <c r="D656" s="36" t="s">
        <v>50</v>
      </c>
      <c r="E656" s="57" t="s">
        <v>433</v>
      </c>
      <c r="F656" s="57"/>
      <c r="G656" s="33">
        <f t="shared" si="121"/>
        <v>500</v>
      </c>
      <c r="H656" s="33">
        <f t="shared" si="121"/>
        <v>500</v>
      </c>
      <c r="I656" s="33">
        <f t="shared" si="121"/>
        <v>500</v>
      </c>
    </row>
    <row r="657" spans="1:9" x14ac:dyDescent="0.25">
      <c r="A657" s="27" t="s">
        <v>51</v>
      </c>
      <c r="B657" s="36"/>
      <c r="C657" s="36" t="s">
        <v>27</v>
      </c>
      <c r="D657" s="36" t="s">
        <v>50</v>
      </c>
      <c r="E657" s="57" t="s">
        <v>434</v>
      </c>
      <c r="F657" s="57"/>
      <c r="G657" s="33">
        <f t="shared" si="121"/>
        <v>500</v>
      </c>
      <c r="H657" s="33">
        <f t="shared" si="121"/>
        <v>500</v>
      </c>
      <c r="I657" s="33">
        <f t="shared" si="121"/>
        <v>500</v>
      </c>
    </row>
    <row r="658" spans="1:9" ht="87" customHeight="1" x14ac:dyDescent="0.25">
      <c r="A658" s="27" t="s">
        <v>456</v>
      </c>
      <c r="B658" s="36"/>
      <c r="C658" s="36" t="s">
        <v>27</v>
      </c>
      <c r="D658" s="36" t="s">
        <v>50</v>
      </c>
      <c r="E658" s="57" t="s">
        <v>435</v>
      </c>
      <c r="F658" s="57"/>
      <c r="G658" s="33">
        <f t="shared" si="121"/>
        <v>500</v>
      </c>
      <c r="H658" s="33">
        <f t="shared" si="121"/>
        <v>500</v>
      </c>
      <c r="I658" s="33">
        <f t="shared" si="121"/>
        <v>500</v>
      </c>
    </row>
    <row r="659" spans="1:9" x14ac:dyDescent="0.25">
      <c r="A659" s="27" t="s">
        <v>38</v>
      </c>
      <c r="B659" s="36"/>
      <c r="C659" s="36" t="s">
        <v>27</v>
      </c>
      <c r="D659" s="36" t="s">
        <v>50</v>
      </c>
      <c r="E659" s="57" t="s">
        <v>435</v>
      </c>
      <c r="F659" s="57">
        <v>300</v>
      </c>
      <c r="G659" s="33">
        <v>500</v>
      </c>
      <c r="H659" s="33">
        <v>500</v>
      </c>
      <c r="I659" s="33">
        <v>500</v>
      </c>
    </row>
    <row r="660" spans="1:9" ht="31.5" x14ac:dyDescent="0.25">
      <c r="A660" s="27" t="s">
        <v>807</v>
      </c>
      <c r="B660" s="67"/>
      <c r="C660" s="69" t="s">
        <v>27</v>
      </c>
      <c r="D660" s="69" t="s">
        <v>50</v>
      </c>
      <c r="E660" s="70" t="s">
        <v>497</v>
      </c>
      <c r="F660" s="70"/>
      <c r="G660" s="71">
        <f t="shared" ref="G660:I662" si="122">G661</f>
        <v>1048</v>
      </c>
      <c r="H660" s="71">
        <f t="shared" si="122"/>
        <v>1048</v>
      </c>
      <c r="I660" s="71">
        <f t="shared" si="122"/>
        <v>1290.5</v>
      </c>
    </row>
    <row r="661" spans="1:9" ht="31.5" x14ac:dyDescent="0.25">
      <c r="A661" s="27" t="s">
        <v>65</v>
      </c>
      <c r="B661" s="67"/>
      <c r="C661" s="69" t="s">
        <v>27</v>
      </c>
      <c r="D661" s="69" t="s">
        <v>50</v>
      </c>
      <c r="E661" s="70" t="s">
        <v>498</v>
      </c>
      <c r="F661" s="70"/>
      <c r="G661" s="71">
        <f t="shared" si="122"/>
        <v>1048</v>
      </c>
      <c r="H661" s="71">
        <f t="shared" si="122"/>
        <v>1048</v>
      </c>
      <c r="I661" s="71">
        <f t="shared" si="122"/>
        <v>1290.5</v>
      </c>
    </row>
    <row r="662" spans="1:9" x14ac:dyDescent="0.25">
      <c r="A662" s="27" t="s">
        <v>33</v>
      </c>
      <c r="B662" s="67"/>
      <c r="C662" s="69" t="s">
        <v>27</v>
      </c>
      <c r="D662" s="69" t="s">
        <v>50</v>
      </c>
      <c r="E662" s="70" t="s">
        <v>499</v>
      </c>
      <c r="F662" s="70"/>
      <c r="G662" s="71">
        <f t="shared" si="122"/>
        <v>1048</v>
      </c>
      <c r="H662" s="71">
        <f t="shared" si="122"/>
        <v>1048</v>
      </c>
      <c r="I662" s="71">
        <f t="shared" si="122"/>
        <v>1290.5</v>
      </c>
    </row>
    <row r="663" spans="1:9" ht="31.5" x14ac:dyDescent="0.25">
      <c r="A663" s="27" t="s">
        <v>223</v>
      </c>
      <c r="B663" s="67"/>
      <c r="C663" s="69" t="s">
        <v>27</v>
      </c>
      <c r="D663" s="69" t="s">
        <v>50</v>
      </c>
      <c r="E663" s="70" t="s">
        <v>499</v>
      </c>
      <c r="F663" s="70">
        <v>600</v>
      </c>
      <c r="G663" s="71">
        <v>1048</v>
      </c>
      <c r="H663" s="71">
        <v>1048</v>
      </c>
      <c r="I663" s="71">
        <v>1290.5</v>
      </c>
    </row>
    <row r="664" spans="1:9" x14ac:dyDescent="0.25">
      <c r="A664" s="27" t="s">
        <v>181</v>
      </c>
      <c r="B664" s="36"/>
      <c r="C664" s="36" t="s">
        <v>27</v>
      </c>
      <c r="D664" s="36" t="s">
        <v>12</v>
      </c>
      <c r="E664" s="57"/>
      <c r="F664" s="57"/>
      <c r="G664" s="33">
        <f>G665+G685+G691</f>
        <v>262250.2</v>
      </c>
      <c r="H664" s="33">
        <f t="shared" ref="H664:I664" si="123">H665+H685+H691</f>
        <v>267325.09999999998</v>
      </c>
      <c r="I664" s="33">
        <f t="shared" si="123"/>
        <v>272351.40000000002</v>
      </c>
    </row>
    <row r="665" spans="1:9" ht="36.75" customHeight="1" x14ac:dyDescent="0.25">
      <c r="A665" s="27" t="s">
        <v>496</v>
      </c>
      <c r="B665" s="36"/>
      <c r="C665" s="36" t="s">
        <v>27</v>
      </c>
      <c r="D665" s="36" t="s">
        <v>12</v>
      </c>
      <c r="E665" s="36" t="s">
        <v>356</v>
      </c>
      <c r="F665" s="57"/>
      <c r="G665" s="33">
        <f>G666</f>
        <v>262250.2</v>
      </c>
      <c r="H665" s="33">
        <f>H666</f>
        <v>267325.09999999998</v>
      </c>
      <c r="I665" s="33">
        <f>I666</f>
        <v>272351.40000000002</v>
      </c>
    </row>
    <row r="666" spans="1:9" x14ac:dyDescent="0.25">
      <c r="A666" s="27" t="s">
        <v>365</v>
      </c>
      <c r="B666" s="36"/>
      <c r="C666" s="36" t="s">
        <v>27</v>
      </c>
      <c r="D666" s="36" t="s">
        <v>12</v>
      </c>
      <c r="E666" s="36" t="s">
        <v>357</v>
      </c>
      <c r="F666" s="57"/>
      <c r="G666" s="33">
        <f>SUM(G667+G675+G681+G672+G678)</f>
        <v>262250.2</v>
      </c>
      <c r="H666" s="33">
        <f>SUM(H667+H675+H681+H672+H678)</f>
        <v>267325.09999999998</v>
      </c>
      <c r="I666" s="33">
        <f>SUM(I667+I675+I681+I672+I678)</f>
        <v>272351.40000000002</v>
      </c>
    </row>
    <row r="667" spans="1:9" ht="47.25" x14ac:dyDescent="0.25">
      <c r="A667" s="27" t="s">
        <v>382</v>
      </c>
      <c r="B667" s="36"/>
      <c r="C667" s="36" t="s">
        <v>27</v>
      </c>
      <c r="D667" s="36" t="s">
        <v>12</v>
      </c>
      <c r="E667" s="57" t="s">
        <v>563</v>
      </c>
      <c r="F667" s="57"/>
      <c r="G667" s="33">
        <f>G668+G669+G671+G670</f>
        <v>73736.899999999994</v>
      </c>
      <c r="H667" s="33">
        <f>H668+H669+H671+H670</f>
        <v>74143.199999999997</v>
      </c>
      <c r="I667" s="33">
        <f>I668+I669+I671+I670</f>
        <v>74547</v>
      </c>
    </row>
    <row r="668" spans="1:9" ht="47.25" x14ac:dyDescent="0.25">
      <c r="A668" s="27" t="s">
        <v>47</v>
      </c>
      <c r="B668" s="36"/>
      <c r="C668" s="36" t="s">
        <v>27</v>
      </c>
      <c r="D668" s="36" t="s">
        <v>12</v>
      </c>
      <c r="E668" s="57" t="s">
        <v>563</v>
      </c>
      <c r="F668" s="57">
        <v>100</v>
      </c>
      <c r="G668" s="33">
        <v>53860.7</v>
      </c>
      <c r="H668" s="33">
        <v>53108</v>
      </c>
      <c r="I668" s="33">
        <v>53108</v>
      </c>
    </row>
    <row r="669" spans="1:9" ht="31.5" x14ac:dyDescent="0.25">
      <c r="A669" s="27" t="s">
        <v>48</v>
      </c>
      <c r="B669" s="36"/>
      <c r="C669" s="36" t="s">
        <v>27</v>
      </c>
      <c r="D669" s="36" t="s">
        <v>12</v>
      </c>
      <c r="E669" s="57" t="s">
        <v>563</v>
      </c>
      <c r="F669" s="57">
        <v>200</v>
      </c>
      <c r="G669" s="33">
        <v>19141.2</v>
      </c>
      <c r="H669" s="33">
        <v>20322.2</v>
      </c>
      <c r="I669" s="33">
        <v>20728</v>
      </c>
    </row>
    <row r="670" spans="1:9" x14ac:dyDescent="0.25">
      <c r="A670" s="27" t="s">
        <v>38</v>
      </c>
      <c r="B670" s="36"/>
      <c r="C670" s="36" t="s">
        <v>27</v>
      </c>
      <c r="D670" s="36" t="s">
        <v>12</v>
      </c>
      <c r="E670" s="57" t="s">
        <v>563</v>
      </c>
      <c r="F670" s="57">
        <v>300</v>
      </c>
      <c r="G670" s="33">
        <v>69.099999999999994</v>
      </c>
      <c r="H670" s="33">
        <v>54.1</v>
      </c>
      <c r="I670" s="33">
        <v>54.1</v>
      </c>
    </row>
    <row r="671" spans="1:9" ht="12.75" customHeight="1" x14ac:dyDescent="0.25">
      <c r="A671" s="27" t="s">
        <v>21</v>
      </c>
      <c r="B671" s="36"/>
      <c r="C671" s="36" t="s">
        <v>27</v>
      </c>
      <c r="D671" s="36" t="s">
        <v>12</v>
      </c>
      <c r="E671" s="57" t="s">
        <v>563</v>
      </c>
      <c r="F671" s="57">
        <v>800</v>
      </c>
      <c r="G671" s="33">
        <v>665.9</v>
      </c>
      <c r="H671" s="33">
        <v>658.9</v>
      </c>
      <c r="I671" s="33">
        <v>656.9</v>
      </c>
    </row>
    <row r="672" spans="1:9" ht="78.75" x14ac:dyDescent="0.25">
      <c r="A672" s="27" t="s">
        <v>385</v>
      </c>
      <c r="B672" s="36"/>
      <c r="C672" s="36" t="s">
        <v>27</v>
      </c>
      <c r="D672" s="36" t="s">
        <v>12</v>
      </c>
      <c r="E672" s="57" t="s">
        <v>564</v>
      </c>
      <c r="F672" s="57"/>
      <c r="G672" s="33">
        <f>G673+G674</f>
        <v>102478</v>
      </c>
      <c r="H672" s="33">
        <f>H673+H674</f>
        <v>103869.3</v>
      </c>
      <c r="I672" s="33">
        <f>I673+I674</f>
        <v>105083.40000000001</v>
      </c>
    </row>
    <row r="673" spans="1:9" ht="31.5" x14ac:dyDescent="0.25">
      <c r="A673" s="27" t="s">
        <v>48</v>
      </c>
      <c r="B673" s="36"/>
      <c r="C673" s="36" t="s">
        <v>27</v>
      </c>
      <c r="D673" s="36" t="s">
        <v>12</v>
      </c>
      <c r="E673" s="57" t="s">
        <v>564</v>
      </c>
      <c r="F673" s="57">
        <v>200</v>
      </c>
      <c r="G673" s="33">
        <v>1514.1</v>
      </c>
      <c r="H673" s="33">
        <v>1534.7</v>
      </c>
      <c r="I673" s="33">
        <v>1552.6</v>
      </c>
    </row>
    <row r="674" spans="1:9" x14ac:dyDescent="0.25">
      <c r="A674" s="27" t="s">
        <v>38</v>
      </c>
      <c r="B674" s="36"/>
      <c r="C674" s="36" t="s">
        <v>27</v>
      </c>
      <c r="D674" s="36" t="s">
        <v>12</v>
      </c>
      <c r="E674" s="57" t="s">
        <v>564</v>
      </c>
      <c r="F674" s="57">
        <v>300</v>
      </c>
      <c r="G674" s="33">
        <v>100963.9</v>
      </c>
      <c r="H674" s="33">
        <v>102334.6</v>
      </c>
      <c r="I674" s="33">
        <v>103530.8</v>
      </c>
    </row>
    <row r="675" spans="1:9" ht="31.5" x14ac:dyDescent="0.25">
      <c r="A675" s="27" t="s">
        <v>383</v>
      </c>
      <c r="B675" s="36"/>
      <c r="C675" s="36" t="s">
        <v>27</v>
      </c>
      <c r="D675" s="36" t="s">
        <v>12</v>
      </c>
      <c r="E675" s="57" t="s">
        <v>565</v>
      </c>
      <c r="F675" s="57"/>
      <c r="G675" s="33">
        <f>G676+G677</f>
        <v>58082.8</v>
      </c>
      <c r="H675" s="33">
        <f>H676+H677</f>
        <v>60406.1</v>
      </c>
      <c r="I675" s="33">
        <f>I676+I677</f>
        <v>62822.3</v>
      </c>
    </row>
    <row r="676" spans="1:9" ht="31.5" x14ac:dyDescent="0.25">
      <c r="A676" s="27" t="s">
        <v>48</v>
      </c>
      <c r="B676" s="36"/>
      <c r="C676" s="36" t="s">
        <v>27</v>
      </c>
      <c r="D676" s="36" t="s">
        <v>12</v>
      </c>
      <c r="E676" s="57" t="s">
        <v>565</v>
      </c>
      <c r="F676" s="57">
        <v>200</v>
      </c>
      <c r="G676" s="33">
        <v>862.9</v>
      </c>
      <c r="H676" s="33">
        <v>897.5</v>
      </c>
      <c r="I676" s="33">
        <v>933.3</v>
      </c>
    </row>
    <row r="677" spans="1:9" x14ac:dyDescent="0.25">
      <c r="A677" s="27" t="s">
        <v>38</v>
      </c>
      <c r="B677" s="36"/>
      <c r="C677" s="36" t="s">
        <v>27</v>
      </c>
      <c r="D677" s="36" t="s">
        <v>12</v>
      </c>
      <c r="E677" s="57" t="s">
        <v>565</v>
      </c>
      <c r="F677" s="57">
        <v>300</v>
      </c>
      <c r="G677" s="33">
        <v>57219.9</v>
      </c>
      <c r="H677" s="33">
        <v>59508.6</v>
      </c>
      <c r="I677" s="33">
        <v>61889</v>
      </c>
    </row>
    <row r="678" spans="1:9" ht="63" x14ac:dyDescent="0.25">
      <c r="A678" s="27" t="s">
        <v>386</v>
      </c>
      <c r="B678" s="36"/>
      <c r="C678" s="36" t="s">
        <v>27</v>
      </c>
      <c r="D678" s="36" t="s">
        <v>12</v>
      </c>
      <c r="E678" s="57" t="s">
        <v>566</v>
      </c>
      <c r="F678" s="57"/>
      <c r="G678" s="33">
        <f>G679+G680</f>
        <v>23851</v>
      </c>
      <c r="H678" s="33">
        <f>H679+H680</f>
        <v>24805</v>
      </c>
      <c r="I678" s="33">
        <f>I679+I680</f>
        <v>25797.200000000001</v>
      </c>
    </row>
    <row r="679" spans="1:9" ht="31.5" x14ac:dyDescent="0.25">
      <c r="A679" s="27" t="s">
        <v>48</v>
      </c>
      <c r="B679" s="36"/>
      <c r="C679" s="36" t="s">
        <v>27</v>
      </c>
      <c r="D679" s="36" t="s">
        <v>12</v>
      </c>
      <c r="E679" s="57" t="s">
        <v>566</v>
      </c>
      <c r="F679" s="57">
        <v>200</v>
      </c>
      <c r="G679" s="33">
        <v>355.1</v>
      </c>
      <c r="H679" s="33">
        <v>369.2</v>
      </c>
      <c r="I679" s="33">
        <v>384</v>
      </c>
    </row>
    <row r="680" spans="1:9" x14ac:dyDescent="0.25">
      <c r="A680" s="27" t="s">
        <v>38</v>
      </c>
      <c r="B680" s="36"/>
      <c r="C680" s="36" t="s">
        <v>27</v>
      </c>
      <c r="D680" s="36" t="s">
        <v>12</v>
      </c>
      <c r="E680" s="57" t="s">
        <v>566</v>
      </c>
      <c r="F680" s="57">
        <v>300</v>
      </c>
      <c r="G680" s="33">
        <v>23495.9</v>
      </c>
      <c r="H680" s="33">
        <v>24435.8</v>
      </c>
      <c r="I680" s="33">
        <v>25413.200000000001</v>
      </c>
    </row>
    <row r="681" spans="1:9" x14ac:dyDescent="0.25">
      <c r="A681" s="27" t="s">
        <v>848</v>
      </c>
      <c r="B681" s="36"/>
      <c r="C681" s="36" t="s">
        <v>27</v>
      </c>
      <c r="D681" s="36" t="s">
        <v>12</v>
      </c>
      <c r="E681" s="57" t="s">
        <v>572</v>
      </c>
      <c r="F681" s="57"/>
      <c r="G681" s="33">
        <f>SUM(G682)</f>
        <v>4101.5</v>
      </c>
      <c r="H681" s="33">
        <f>SUM(H682)</f>
        <v>4101.5</v>
      </c>
      <c r="I681" s="33">
        <f>SUM(I682)</f>
        <v>4101.5</v>
      </c>
    </row>
    <row r="682" spans="1:9" ht="47.25" x14ac:dyDescent="0.25">
      <c r="A682" s="27" t="s">
        <v>384</v>
      </c>
      <c r="B682" s="36"/>
      <c r="C682" s="36" t="s">
        <v>27</v>
      </c>
      <c r="D682" s="36" t="s">
        <v>12</v>
      </c>
      <c r="E682" s="57" t="s">
        <v>573</v>
      </c>
      <c r="F682" s="57"/>
      <c r="G682" s="33">
        <f>SUM(G683:G684)</f>
        <v>4101.5</v>
      </c>
      <c r="H682" s="33">
        <f>SUM(H683:H684)</f>
        <v>4101.5</v>
      </c>
      <c r="I682" s="33">
        <f>SUM(I683:I684)</f>
        <v>4101.5</v>
      </c>
    </row>
    <row r="683" spans="1:9" ht="31.5" x14ac:dyDescent="0.25">
      <c r="A683" s="27" t="s">
        <v>48</v>
      </c>
      <c r="B683" s="36"/>
      <c r="C683" s="36" t="s">
        <v>27</v>
      </c>
      <c r="D683" s="36" t="s">
        <v>12</v>
      </c>
      <c r="E683" s="57" t="s">
        <v>573</v>
      </c>
      <c r="F683" s="57">
        <v>200</v>
      </c>
      <c r="G683" s="33">
        <v>61.5</v>
      </c>
      <c r="H683" s="33">
        <v>61.5</v>
      </c>
      <c r="I683" s="33">
        <v>61.5</v>
      </c>
    </row>
    <row r="684" spans="1:9" x14ac:dyDescent="0.25">
      <c r="A684" s="27" t="s">
        <v>38</v>
      </c>
      <c r="B684" s="36"/>
      <c r="C684" s="36" t="s">
        <v>27</v>
      </c>
      <c r="D684" s="36" t="s">
        <v>12</v>
      </c>
      <c r="E684" s="57" t="s">
        <v>573</v>
      </c>
      <c r="F684" s="57">
        <v>300</v>
      </c>
      <c r="G684" s="33">
        <v>4040</v>
      </c>
      <c r="H684" s="33">
        <v>4040</v>
      </c>
      <c r="I684" s="33">
        <v>4040</v>
      </c>
    </row>
    <row r="685" spans="1:9" ht="31.5" hidden="1" x14ac:dyDescent="0.25">
      <c r="A685" s="27" t="s">
        <v>640</v>
      </c>
      <c r="B685" s="36"/>
      <c r="C685" s="36" t="s">
        <v>27</v>
      </c>
      <c r="D685" s="36" t="s">
        <v>12</v>
      </c>
      <c r="E685" s="57" t="s">
        <v>15</v>
      </c>
      <c r="F685" s="57"/>
      <c r="G685" s="33">
        <f>SUM(G686)</f>
        <v>0</v>
      </c>
      <c r="H685" s="33">
        <f>SUM(H686)</f>
        <v>0</v>
      </c>
      <c r="I685" s="33">
        <f>SUM(I686)</f>
        <v>0</v>
      </c>
    </row>
    <row r="686" spans="1:9" ht="31.5" hidden="1" x14ac:dyDescent="0.25">
      <c r="A686" s="27" t="s">
        <v>78</v>
      </c>
      <c r="B686" s="68"/>
      <c r="C686" s="36" t="s">
        <v>27</v>
      </c>
      <c r="D686" s="36" t="s">
        <v>12</v>
      </c>
      <c r="E686" s="57" t="s">
        <v>16</v>
      </c>
      <c r="F686" s="57"/>
      <c r="G686" s="33">
        <f t="shared" ref="G686:I687" si="124">G687</f>
        <v>0</v>
      </c>
      <c r="H686" s="33">
        <f t="shared" si="124"/>
        <v>0</v>
      </c>
      <c r="I686" s="33">
        <f t="shared" si="124"/>
        <v>0</v>
      </c>
    </row>
    <row r="687" spans="1:9" ht="31.5" hidden="1" x14ac:dyDescent="0.25">
      <c r="A687" s="27" t="s">
        <v>41</v>
      </c>
      <c r="B687" s="68"/>
      <c r="C687" s="36" t="s">
        <v>27</v>
      </c>
      <c r="D687" s="36" t="s">
        <v>12</v>
      </c>
      <c r="E687" s="57" t="s">
        <v>42</v>
      </c>
      <c r="F687" s="57"/>
      <c r="G687" s="33">
        <f t="shared" si="124"/>
        <v>0</v>
      </c>
      <c r="H687" s="33">
        <f t="shared" si="124"/>
        <v>0</v>
      </c>
      <c r="I687" s="33">
        <f t="shared" si="124"/>
        <v>0</v>
      </c>
    </row>
    <row r="688" spans="1:9" hidden="1" x14ac:dyDescent="0.25">
      <c r="A688" s="27" t="s">
        <v>590</v>
      </c>
      <c r="B688" s="68"/>
      <c r="C688" s="36" t="s">
        <v>27</v>
      </c>
      <c r="D688" s="36" t="s">
        <v>12</v>
      </c>
      <c r="E688" s="57" t="s">
        <v>589</v>
      </c>
      <c r="F688" s="57"/>
      <c r="G688" s="33">
        <f t="shared" ref="G688:I689" si="125">SUM(G689)</f>
        <v>0</v>
      </c>
      <c r="H688" s="33">
        <f t="shared" si="125"/>
        <v>0</v>
      </c>
      <c r="I688" s="33">
        <f t="shared" si="125"/>
        <v>0</v>
      </c>
    </row>
    <row r="689" spans="1:9" ht="47.25" hidden="1" x14ac:dyDescent="0.25">
      <c r="A689" s="27" t="s">
        <v>598</v>
      </c>
      <c r="B689" s="68"/>
      <c r="C689" s="36" t="s">
        <v>27</v>
      </c>
      <c r="D689" s="36" t="s">
        <v>12</v>
      </c>
      <c r="E689" s="57" t="s">
        <v>597</v>
      </c>
      <c r="F689" s="57"/>
      <c r="G689" s="33">
        <f t="shared" si="125"/>
        <v>0</v>
      </c>
      <c r="H689" s="33">
        <f t="shared" si="125"/>
        <v>0</v>
      </c>
      <c r="I689" s="33">
        <f t="shared" si="125"/>
        <v>0</v>
      </c>
    </row>
    <row r="690" spans="1:9" ht="31.5" hidden="1" x14ac:dyDescent="0.25">
      <c r="A690" s="27" t="s">
        <v>48</v>
      </c>
      <c r="B690" s="68"/>
      <c r="C690" s="36" t="s">
        <v>27</v>
      </c>
      <c r="D690" s="36" t="s">
        <v>12</v>
      </c>
      <c r="E690" s="57" t="s">
        <v>597</v>
      </c>
      <c r="F690" s="57">
        <v>200</v>
      </c>
      <c r="G690" s="33"/>
      <c r="H690" s="33"/>
      <c r="I690" s="33"/>
    </row>
    <row r="691" spans="1:9" hidden="1" x14ac:dyDescent="0.25">
      <c r="A691" s="27" t="s">
        <v>530</v>
      </c>
      <c r="B691" s="68"/>
      <c r="C691" s="36" t="s">
        <v>27</v>
      </c>
      <c r="D691" s="36" t="s">
        <v>12</v>
      </c>
      <c r="E691" s="57" t="s">
        <v>188</v>
      </c>
      <c r="F691" s="57"/>
      <c r="G691" s="33">
        <f>SUM(G692+G694)+G696</f>
        <v>0</v>
      </c>
      <c r="H691" s="33">
        <f t="shared" ref="H691:I691" si="126">SUM(H692+H694)+H696</f>
        <v>0</v>
      </c>
      <c r="I691" s="33">
        <f t="shared" si="126"/>
        <v>0</v>
      </c>
    </row>
    <row r="692" spans="1:9" ht="47.25" hidden="1" x14ac:dyDescent="0.25">
      <c r="A692" s="27" t="s">
        <v>859</v>
      </c>
      <c r="B692" s="68"/>
      <c r="C692" s="36" t="s">
        <v>27</v>
      </c>
      <c r="D692" s="36" t="s">
        <v>12</v>
      </c>
      <c r="E692" s="57" t="s">
        <v>862</v>
      </c>
      <c r="F692" s="57"/>
      <c r="G692" s="33">
        <f>SUM(G693)</f>
        <v>0</v>
      </c>
      <c r="H692" s="33">
        <f t="shared" ref="H692:I692" si="127">SUM(H693)</f>
        <v>0</v>
      </c>
      <c r="I692" s="33">
        <f t="shared" si="127"/>
        <v>0</v>
      </c>
    </row>
    <row r="693" spans="1:9" ht="47.25" hidden="1" x14ac:dyDescent="0.25">
      <c r="A693" s="27" t="s">
        <v>47</v>
      </c>
      <c r="B693" s="68"/>
      <c r="C693" s="36" t="s">
        <v>27</v>
      </c>
      <c r="D693" s="36" t="s">
        <v>12</v>
      </c>
      <c r="E693" s="57" t="s">
        <v>862</v>
      </c>
      <c r="F693" s="57">
        <v>100</v>
      </c>
      <c r="G693" s="33"/>
      <c r="H693" s="33"/>
      <c r="I693" s="33"/>
    </row>
    <row r="694" spans="1:9" ht="78.75" hidden="1" x14ac:dyDescent="0.25">
      <c r="A694" s="27" t="s">
        <v>894</v>
      </c>
      <c r="B694" s="68"/>
      <c r="C694" s="36" t="s">
        <v>27</v>
      </c>
      <c r="D694" s="36" t="s">
        <v>12</v>
      </c>
      <c r="E694" s="57" t="s">
        <v>863</v>
      </c>
      <c r="F694" s="57"/>
      <c r="G694" s="33">
        <f>SUM(G695)</f>
        <v>0</v>
      </c>
      <c r="H694" s="33">
        <f t="shared" ref="H694:I694" si="128">SUM(H695)</f>
        <v>0</v>
      </c>
      <c r="I694" s="33">
        <f t="shared" si="128"/>
        <v>0</v>
      </c>
    </row>
    <row r="695" spans="1:9" ht="47.25" hidden="1" x14ac:dyDescent="0.25">
      <c r="A695" s="27" t="s">
        <v>47</v>
      </c>
      <c r="B695" s="68"/>
      <c r="C695" s="36" t="s">
        <v>27</v>
      </c>
      <c r="D695" s="36" t="s">
        <v>12</v>
      </c>
      <c r="E695" s="57" t="s">
        <v>863</v>
      </c>
      <c r="F695" s="57">
        <v>100</v>
      </c>
      <c r="G695" s="33"/>
      <c r="H695" s="33"/>
      <c r="I695" s="33"/>
    </row>
    <row r="696" spans="1:9" ht="31.5" hidden="1" x14ac:dyDescent="0.25">
      <c r="A696" s="27" t="s">
        <v>41</v>
      </c>
      <c r="B696" s="68"/>
      <c r="C696" s="36" t="s">
        <v>27</v>
      </c>
      <c r="D696" s="36" t="s">
        <v>12</v>
      </c>
      <c r="E696" s="57" t="s">
        <v>452</v>
      </c>
      <c r="F696" s="57"/>
      <c r="G696" s="33">
        <f>SUM(G697)</f>
        <v>0</v>
      </c>
      <c r="H696" s="33">
        <f t="shared" ref="H696:I697" si="129">SUM(H697)</f>
        <v>0</v>
      </c>
      <c r="I696" s="33">
        <f t="shared" si="129"/>
        <v>0</v>
      </c>
    </row>
    <row r="697" spans="1:9" ht="78.75" hidden="1" x14ac:dyDescent="0.25">
      <c r="A697" s="27" t="s">
        <v>861</v>
      </c>
      <c r="B697" s="68"/>
      <c r="C697" s="36" t="s">
        <v>27</v>
      </c>
      <c r="D697" s="36" t="s">
        <v>12</v>
      </c>
      <c r="E697" s="57" t="s">
        <v>860</v>
      </c>
      <c r="F697" s="57"/>
      <c r="G697" s="33">
        <f>SUM(G698)</f>
        <v>0</v>
      </c>
      <c r="H697" s="33">
        <f t="shared" si="129"/>
        <v>0</v>
      </c>
      <c r="I697" s="33">
        <f t="shared" si="129"/>
        <v>0</v>
      </c>
    </row>
    <row r="698" spans="1:9" ht="47.25" hidden="1" x14ac:dyDescent="0.25">
      <c r="A698" s="27" t="s">
        <v>47</v>
      </c>
      <c r="B698" s="68"/>
      <c r="C698" s="36" t="s">
        <v>27</v>
      </c>
      <c r="D698" s="36" t="s">
        <v>12</v>
      </c>
      <c r="E698" s="57" t="s">
        <v>860</v>
      </c>
      <c r="F698" s="57">
        <v>100</v>
      </c>
      <c r="G698" s="33"/>
      <c r="H698" s="33"/>
      <c r="I698" s="33"/>
    </row>
    <row r="699" spans="1:9" x14ac:dyDescent="0.25">
      <c r="A699" s="27" t="s">
        <v>73</v>
      </c>
      <c r="B699" s="36"/>
      <c r="C699" s="36" t="s">
        <v>27</v>
      </c>
      <c r="D699" s="36" t="s">
        <v>74</v>
      </c>
      <c r="E699" s="57"/>
      <c r="F699" s="57"/>
      <c r="G699" s="33">
        <f>G717+G700</f>
        <v>37481.399999999994</v>
      </c>
      <c r="H699" s="33">
        <f>H717+H700</f>
        <v>37354.199999999997</v>
      </c>
      <c r="I699" s="33">
        <f>I717+I700</f>
        <v>37805.1</v>
      </c>
    </row>
    <row r="700" spans="1:9" ht="31.5" x14ac:dyDescent="0.25">
      <c r="A700" s="27" t="s">
        <v>496</v>
      </c>
      <c r="B700" s="36"/>
      <c r="C700" s="36" t="s">
        <v>27</v>
      </c>
      <c r="D700" s="36" t="s">
        <v>74</v>
      </c>
      <c r="E700" s="36" t="s">
        <v>356</v>
      </c>
      <c r="F700" s="57"/>
      <c r="G700" s="33">
        <f>G701+G705+G712</f>
        <v>29845.1</v>
      </c>
      <c r="H700" s="33">
        <f>H701+H705+H712</f>
        <v>29845.1</v>
      </c>
      <c r="I700" s="33">
        <f>I701+I705+I712</f>
        <v>29845.1</v>
      </c>
    </row>
    <row r="701" spans="1:9" x14ac:dyDescent="0.25">
      <c r="A701" s="27" t="s">
        <v>365</v>
      </c>
      <c r="B701" s="36"/>
      <c r="C701" s="36" t="s">
        <v>27</v>
      </c>
      <c r="D701" s="36" t="s">
        <v>74</v>
      </c>
      <c r="E701" s="36" t="s">
        <v>357</v>
      </c>
      <c r="F701" s="57"/>
      <c r="G701" s="33">
        <f>SUM(G702)</f>
        <v>6102.0999999999995</v>
      </c>
      <c r="H701" s="33">
        <f>SUM(H702)</f>
        <v>6102.0999999999995</v>
      </c>
      <c r="I701" s="33">
        <f>SUM(I702)</f>
        <v>6102.0999999999995</v>
      </c>
    </row>
    <row r="702" spans="1:9" x14ac:dyDescent="0.25">
      <c r="A702" s="27" t="s">
        <v>387</v>
      </c>
      <c r="B702" s="36"/>
      <c r="C702" s="36" t="s">
        <v>27</v>
      </c>
      <c r="D702" s="36" t="s">
        <v>74</v>
      </c>
      <c r="E702" s="57" t="s">
        <v>567</v>
      </c>
      <c r="F702" s="57"/>
      <c r="G702" s="33">
        <f>G703+G704</f>
        <v>6102.0999999999995</v>
      </c>
      <c r="H702" s="33">
        <f>H703+H704</f>
        <v>6102.0999999999995</v>
      </c>
      <c r="I702" s="33">
        <f>I703+I704</f>
        <v>6102.0999999999995</v>
      </c>
    </row>
    <row r="703" spans="1:9" ht="47.25" x14ac:dyDescent="0.25">
      <c r="A703" s="27" t="s">
        <v>47</v>
      </c>
      <c r="B703" s="36"/>
      <c r="C703" s="36" t="s">
        <v>27</v>
      </c>
      <c r="D703" s="36" t="s">
        <v>74</v>
      </c>
      <c r="E703" s="57" t="s">
        <v>567</v>
      </c>
      <c r="F703" s="57">
        <v>100</v>
      </c>
      <c r="G703" s="33">
        <v>5522.7</v>
      </c>
      <c r="H703" s="33">
        <v>5522.7</v>
      </c>
      <c r="I703" s="33">
        <v>5522.7</v>
      </c>
    </row>
    <row r="704" spans="1:9" ht="31.5" x14ac:dyDescent="0.25">
      <c r="A704" s="27" t="s">
        <v>48</v>
      </c>
      <c r="B704" s="36"/>
      <c r="C704" s="36" t="s">
        <v>27</v>
      </c>
      <c r="D704" s="36" t="s">
        <v>74</v>
      </c>
      <c r="E704" s="57" t="s">
        <v>567</v>
      </c>
      <c r="F704" s="57">
        <v>200</v>
      </c>
      <c r="G704" s="33">
        <v>579.4</v>
      </c>
      <c r="H704" s="33">
        <v>579.4</v>
      </c>
      <c r="I704" s="33">
        <v>579.4</v>
      </c>
    </row>
    <row r="705" spans="1:9" ht="31.5" x14ac:dyDescent="0.25">
      <c r="A705" s="27" t="s">
        <v>367</v>
      </c>
      <c r="B705" s="36"/>
      <c r="C705" s="36" t="s">
        <v>27</v>
      </c>
      <c r="D705" s="36" t="s">
        <v>74</v>
      </c>
      <c r="E705" s="57" t="s">
        <v>368</v>
      </c>
      <c r="F705" s="57"/>
      <c r="G705" s="33">
        <f>SUM(G708)+G706</f>
        <v>4660</v>
      </c>
      <c r="H705" s="33">
        <f t="shared" ref="H705:I705" si="130">SUM(H708)+H706</f>
        <v>4660</v>
      </c>
      <c r="I705" s="33">
        <f t="shared" si="130"/>
        <v>4660</v>
      </c>
    </row>
    <row r="706" spans="1:9" ht="63" x14ac:dyDescent="0.25">
      <c r="A706" s="35" t="s">
        <v>1007</v>
      </c>
      <c r="B706" s="36"/>
      <c r="C706" s="36" t="s">
        <v>27</v>
      </c>
      <c r="D706" s="36" t="s">
        <v>74</v>
      </c>
      <c r="E706" s="36" t="s">
        <v>965</v>
      </c>
      <c r="F706" s="36"/>
      <c r="G706" s="33">
        <f>G707</f>
        <v>4.9000000000000004</v>
      </c>
      <c r="H706" s="33">
        <f t="shared" ref="H706:I706" si="131">H707</f>
        <v>4.9000000000000004</v>
      </c>
      <c r="I706" s="33">
        <f t="shared" si="131"/>
        <v>4.9000000000000004</v>
      </c>
    </row>
    <row r="707" spans="1:9" ht="31.5" x14ac:dyDescent="0.25">
      <c r="A707" s="27" t="s">
        <v>48</v>
      </c>
      <c r="B707" s="36"/>
      <c r="C707" s="36" t="s">
        <v>27</v>
      </c>
      <c r="D707" s="36" t="s">
        <v>74</v>
      </c>
      <c r="E707" s="36" t="s">
        <v>965</v>
      </c>
      <c r="F707" s="36" t="s">
        <v>87</v>
      </c>
      <c r="G707" s="33">
        <v>4.9000000000000004</v>
      </c>
      <c r="H707" s="33">
        <v>4.9000000000000004</v>
      </c>
      <c r="I707" s="33">
        <v>4.9000000000000004</v>
      </c>
    </row>
    <row r="708" spans="1:9" ht="47.25" x14ac:dyDescent="0.25">
      <c r="A708" s="27" t="s">
        <v>570</v>
      </c>
      <c r="B708" s="36"/>
      <c r="C708" s="36" t="s">
        <v>27</v>
      </c>
      <c r="D708" s="36" t="s">
        <v>74</v>
      </c>
      <c r="E708" s="57" t="s">
        <v>569</v>
      </c>
      <c r="F708" s="57"/>
      <c r="G708" s="33">
        <f t="shared" ref="G708:I708" si="132">SUM(G709)</f>
        <v>4655.1000000000004</v>
      </c>
      <c r="H708" s="33">
        <f t="shared" si="132"/>
        <v>4655.1000000000004</v>
      </c>
      <c r="I708" s="33">
        <f t="shared" si="132"/>
        <v>4655.1000000000004</v>
      </c>
    </row>
    <row r="709" spans="1:9" ht="31.5" x14ac:dyDescent="0.25">
      <c r="A709" s="27" t="s">
        <v>388</v>
      </c>
      <c r="B709" s="36"/>
      <c r="C709" s="36" t="s">
        <v>27</v>
      </c>
      <c r="D709" s="36" t="s">
        <v>74</v>
      </c>
      <c r="E709" s="57" t="s">
        <v>568</v>
      </c>
      <c r="F709" s="57"/>
      <c r="G709" s="33">
        <f>G710+G711</f>
        <v>4655.1000000000004</v>
      </c>
      <c r="H709" s="33">
        <f>H710+H711</f>
        <v>4655.1000000000004</v>
      </c>
      <c r="I709" s="33">
        <f>I710+I711</f>
        <v>4655.1000000000004</v>
      </c>
    </row>
    <row r="710" spans="1:9" ht="47.25" x14ac:dyDescent="0.25">
      <c r="A710" s="27" t="s">
        <v>47</v>
      </c>
      <c r="B710" s="36"/>
      <c r="C710" s="36" t="s">
        <v>27</v>
      </c>
      <c r="D710" s="36" t="s">
        <v>74</v>
      </c>
      <c r="E710" s="57" t="s">
        <v>568</v>
      </c>
      <c r="F710" s="57">
        <v>100</v>
      </c>
      <c r="G710" s="33">
        <v>4020.3</v>
      </c>
      <c r="H710" s="33">
        <v>4020.3</v>
      </c>
      <c r="I710" s="33">
        <v>4020.3</v>
      </c>
    </row>
    <row r="711" spans="1:9" ht="31.5" x14ac:dyDescent="0.25">
      <c r="A711" s="27" t="s">
        <v>48</v>
      </c>
      <c r="B711" s="36"/>
      <c r="C711" s="36" t="s">
        <v>27</v>
      </c>
      <c r="D711" s="36" t="s">
        <v>74</v>
      </c>
      <c r="E711" s="57" t="s">
        <v>568</v>
      </c>
      <c r="F711" s="57">
        <v>200</v>
      </c>
      <c r="G711" s="33">
        <v>634.79999999999995</v>
      </c>
      <c r="H711" s="33">
        <v>634.79999999999995</v>
      </c>
      <c r="I711" s="33">
        <v>634.79999999999995</v>
      </c>
    </row>
    <row r="712" spans="1:9" ht="31.5" x14ac:dyDescent="0.25">
      <c r="A712" s="27" t="s">
        <v>362</v>
      </c>
      <c r="B712" s="36"/>
      <c r="C712" s="36" t="s">
        <v>27</v>
      </c>
      <c r="D712" s="36" t="s">
        <v>74</v>
      </c>
      <c r="E712" s="36" t="s">
        <v>363</v>
      </c>
      <c r="F712" s="57"/>
      <c r="G712" s="33">
        <f>SUM(G713)</f>
        <v>19083</v>
      </c>
      <c r="H712" s="33">
        <f>SUM(H713)</f>
        <v>19083</v>
      </c>
      <c r="I712" s="33">
        <f>SUM(I713)</f>
        <v>19083</v>
      </c>
    </row>
    <row r="713" spans="1:9" ht="31.5" x14ac:dyDescent="0.25">
      <c r="A713" s="27" t="s">
        <v>390</v>
      </c>
      <c r="B713" s="36"/>
      <c r="C713" s="36" t="s">
        <v>27</v>
      </c>
      <c r="D713" s="36" t="s">
        <v>74</v>
      </c>
      <c r="E713" s="57" t="s">
        <v>571</v>
      </c>
      <c r="F713" s="57"/>
      <c r="G713" s="33">
        <f>G714+G715+G716</f>
        <v>19083</v>
      </c>
      <c r="H713" s="33">
        <f>H714+H715+H716</f>
        <v>19083</v>
      </c>
      <c r="I713" s="33">
        <f>I714+I715+I716</f>
        <v>19083</v>
      </c>
    </row>
    <row r="714" spans="1:9" ht="47.25" x14ac:dyDescent="0.25">
      <c r="A714" s="27" t="s">
        <v>47</v>
      </c>
      <c r="B714" s="36"/>
      <c r="C714" s="36" t="s">
        <v>27</v>
      </c>
      <c r="D714" s="36" t="s">
        <v>74</v>
      </c>
      <c r="E714" s="57" t="s">
        <v>571</v>
      </c>
      <c r="F714" s="57">
        <v>100</v>
      </c>
      <c r="G714" s="33">
        <v>19083</v>
      </c>
      <c r="H714" s="33">
        <v>19083</v>
      </c>
      <c r="I714" s="33">
        <v>19083</v>
      </c>
    </row>
    <row r="715" spans="1:9" ht="31.5" hidden="1" x14ac:dyDescent="0.25">
      <c r="A715" s="27" t="s">
        <v>48</v>
      </c>
      <c r="B715" s="36"/>
      <c r="C715" s="36" t="s">
        <v>27</v>
      </c>
      <c r="D715" s="36" t="s">
        <v>74</v>
      </c>
      <c r="E715" s="57" t="s">
        <v>391</v>
      </c>
      <c r="F715" s="57">
        <v>200</v>
      </c>
      <c r="G715" s="33"/>
      <c r="H715" s="33"/>
      <c r="I715" s="33"/>
    </row>
    <row r="716" spans="1:9" hidden="1" x14ac:dyDescent="0.25">
      <c r="A716" s="27" t="s">
        <v>21</v>
      </c>
      <c r="B716" s="36"/>
      <c r="C716" s="36" t="s">
        <v>27</v>
      </c>
      <c r="D716" s="36" t="s">
        <v>74</v>
      </c>
      <c r="E716" s="57" t="s">
        <v>391</v>
      </c>
      <c r="F716" s="57">
        <v>800</v>
      </c>
      <c r="G716" s="33"/>
      <c r="H716" s="33"/>
      <c r="I716" s="33"/>
    </row>
    <row r="717" spans="1:9" ht="31.5" x14ac:dyDescent="0.25">
      <c r="A717" s="27" t="s">
        <v>640</v>
      </c>
      <c r="B717" s="36"/>
      <c r="C717" s="36" t="s">
        <v>27</v>
      </c>
      <c r="D717" s="36" t="s">
        <v>74</v>
      </c>
      <c r="E717" s="57" t="s">
        <v>15</v>
      </c>
      <c r="F717" s="57"/>
      <c r="G717" s="33">
        <f>G724+G718</f>
        <v>7636.2999999999993</v>
      </c>
      <c r="H717" s="33">
        <f>H724+H718</f>
        <v>7509.1</v>
      </c>
      <c r="I717" s="33">
        <f>I724+I718</f>
        <v>7960.0000000000009</v>
      </c>
    </row>
    <row r="718" spans="1:9" x14ac:dyDescent="0.25">
      <c r="A718" s="27" t="s">
        <v>80</v>
      </c>
      <c r="B718" s="47"/>
      <c r="C718" s="36" t="s">
        <v>27</v>
      </c>
      <c r="D718" s="36" t="s">
        <v>74</v>
      </c>
      <c r="E718" s="57" t="s">
        <v>64</v>
      </c>
      <c r="F718" s="57"/>
      <c r="G718" s="33">
        <f>SUM(G719)</f>
        <v>128</v>
      </c>
      <c r="H718" s="33">
        <f t="shared" ref="H718:I718" si="133">SUM(H719)</f>
        <v>0</v>
      </c>
      <c r="I718" s="33">
        <f t="shared" si="133"/>
        <v>450</v>
      </c>
    </row>
    <row r="719" spans="1:9" x14ac:dyDescent="0.25">
      <c r="A719" s="27" t="s">
        <v>31</v>
      </c>
      <c r="B719" s="47"/>
      <c r="C719" s="36" t="s">
        <v>27</v>
      </c>
      <c r="D719" s="36" t="s">
        <v>74</v>
      </c>
      <c r="E719" s="57" t="s">
        <v>416</v>
      </c>
      <c r="F719" s="57"/>
      <c r="G719" s="33">
        <f>SUM(G720+G722)</f>
        <v>128</v>
      </c>
      <c r="H719" s="33">
        <f t="shared" ref="H719:I719" si="134">SUM(H720+H722)</f>
        <v>0</v>
      </c>
      <c r="I719" s="33">
        <f t="shared" si="134"/>
        <v>450</v>
      </c>
    </row>
    <row r="720" spans="1:9" ht="31.5" x14ac:dyDescent="0.25">
      <c r="A720" s="27" t="s">
        <v>968</v>
      </c>
      <c r="B720" s="47"/>
      <c r="C720" s="36" t="s">
        <v>27</v>
      </c>
      <c r="D720" s="36" t="s">
        <v>74</v>
      </c>
      <c r="E720" s="57" t="s">
        <v>705</v>
      </c>
      <c r="F720" s="57"/>
      <c r="G720" s="33">
        <f t="shared" ref="G720:H720" si="135">SUM(G721)</f>
        <v>128</v>
      </c>
      <c r="H720" s="33">
        <f t="shared" si="135"/>
        <v>0</v>
      </c>
      <c r="I720" s="33">
        <f>SUM(I721)</f>
        <v>350</v>
      </c>
    </row>
    <row r="721" spans="1:9" ht="31.5" x14ac:dyDescent="0.25">
      <c r="A721" s="27" t="s">
        <v>48</v>
      </c>
      <c r="B721" s="47"/>
      <c r="C721" s="36" t="s">
        <v>27</v>
      </c>
      <c r="D721" s="36" t="s">
        <v>74</v>
      </c>
      <c r="E721" s="57" t="s">
        <v>705</v>
      </c>
      <c r="F721" s="57">
        <v>200</v>
      </c>
      <c r="G721" s="33">
        <v>128</v>
      </c>
      <c r="H721" s="33"/>
      <c r="I721" s="33">
        <v>350</v>
      </c>
    </row>
    <row r="722" spans="1:9" ht="47.25" x14ac:dyDescent="0.25">
      <c r="A722" s="27" t="s">
        <v>967</v>
      </c>
      <c r="B722" s="36"/>
      <c r="C722" s="36" t="s">
        <v>27</v>
      </c>
      <c r="D722" s="36" t="s">
        <v>74</v>
      </c>
      <c r="E722" s="57" t="s">
        <v>966</v>
      </c>
      <c r="F722" s="57"/>
      <c r="G722" s="33"/>
      <c r="H722" s="33">
        <f t="shared" ref="H722:I722" si="136">SUM(H723)</f>
        <v>0</v>
      </c>
      <c r="I722" s="33">
        <f t="shared" si="136"/>
        <v>100</v>
      </c>
    </row>
    <row r="723" spans="1:9" ht="31.5" x14ac:dyDescent="0.25">
      <c r="A723" s="27" t="s">
        <v>48</v>
      </c>
      <c r="B723" s="36"/>
      <c r="C723" s="36" t="s">
        <v>27</v>
      </c>
      <c r="D723" s="36" t="s">
        <v>74</v>
      </c>
      <c r="E723" s="57" t="s">
        <v>966</v>
      </c>
      <c r="F723" s="57">
        <v>200</v>
      </c>
      <c r="G723" s="33"/>
      <c r="H723" s="33"/>
      <c r="I723" s="33">
        <v>100</v>
      </c>
    </row>
    <row r="724" spans="1:9" ht="31.5" x14ac:dyDescent="0.25">
      <c r="A724" s="27" t="s">
        <v>644</v>
      </c>
      <c r="B724" s="36"/>
      <c r="C724" s="36" t="s">
        <v>27</v>
      </c>
      <c r="D724" s="36" t="s">
        <v>74</v>
      </c>
      <c r="E724" s="57" t="s">
        <v>75</v>
      </c>
      <c r="F724" s="57"/>
      <c r="G724" s="33">
        <f>SUM(G725+G728+G730+G732)+G735</f>
        <v>7508.2999999999993</v>
      </c>
      <c r="H724" s="33">
        <f t="shared" ref="H724:I724" si="137">SUM(H725+H728+H730+H732)+H735</f>
        <v>7509.1</v>
      </c>
      <c r="I724" s="33">
        <f t="shared" si="137"/>
        <v>7510.0000000000009</v>
      </c>
    </row>
    <row r="725" spans="1:9" x14ac:dyDescent="0.25">
      <c r="A725" s="27" t="s">
        <v>76</v>
      </c>
      <c r="B725" s="36"/>
      <c r="C725" s="36" t="s">
        <v>27</v>
      </c>
      <c r="D725" s="36" t="s">
        <v>74</v>
      </c>
      <c r="E725" s="57" t="s">
        <v>77</v>
      </c>
      <c r="F725" s="57"/>
      <c r="G725" s="33">
        <f>G726+G727</f>
        <v>4772.3</v>
      </c>
      <c r="H725" s="33">
        <f>H726+H727</f>
        <v>4772.3</v>
      </c>
      <c r="I725" s="33">
        <f>I726+I727</f>
        <v>4772.3</v>
      </c>
    </row>
    <row r="726" spans="1:9" ht="47.25" x14ac:dyDescent="0.25">
      <c r="A726" s="27" t="s">
        <v>47</v>
      </c>
      <c r="B726" s="36"/>
      <c r="C726" s="36" t="s">
        <v>27</v>
      </c>
      <c r="D726" s="36" t="s">
        <v>74</v>
      </c>
      <c r="E726" s="57" t="s">
        <v>77</v>
      </c>
      <c r="F726" s="57">
        <v>100</v>
      </c>
      <c r="G726" s="33">
        <v>4765.3</v>
      </c>
      <c r="H726" s="33">
        <v>4765.3</v>
      </c>
      <c r="I726" s="33">
        <v>4765.3</v>
      </c>
    </row>
    <row r="727" spans="1:9" ht="31.5" x14ac:dyDescent="0.25">
      <c r="A727" s="27" t="s">
        <v>48</v>
      </c>
      <c r="B727" s="36"/>
      <c r="C727" s="36" t="s">
        <v>27</v>
      </c>
      <c r="D727" s="36" t="s">
        <v>74</v>
      </c>
      <c r="E727" s="57" t="s">
        <v>77</v>
      </c>
      <c r="F727" s="57">
        <v>200</v>
      </c>
      <c r="G727" s="33">
        <v>7</v>
      </c>
      <c r="H727" s="33">
        <v>7</v>
      </c>
      <c r="I727" s="33">
        <v>7</v>
      </c>
    </row>
    <row r="728" spans="1:9" x14ac:dyDescent="0.25">
      <c r="A728" s="27" t="s">
        <v>91</v>
      </c>
      <c r="B728" s="67"/>
      <c r="C728" s="69" t="s">
        <v>27</v>
      </c>
      <c r="D728" s="69" t="s">
        <v>74</v>
      </c>
      <c r="E728" s="70" t="s">
        <v>500</v>
      </c>
      <c r="F728" s="70"/>
      <c r="G728" s="71">
        <f>G729</f>
        <v>535</v>
      </c>
      <c r="H728" s="71">
        <f>H729</f>
        <v>535</v>
      </c>
      <c r="I728" s="71">
        <f>I729</f>
        <v>535</v>
      </c>
    </row>
    <row r="729" spans="1:9" ht="31.5" x14ac:dyDescent="0.25">
      <c r="A729" s="27" t="s">
        <v>48</v>
      </c>
      <c r="B729" s="67"/>
      <c r="C729" s="69" t="s">
        <v>27</v>
      </c>
      <c r="D729" s="69" t="s">
        <v>74</v>
      </c>
      <c r="E729" s="70" t="s">
        <v>500</v>
      </c>
      <c r="F729" s="70">
        <v>200</v>
      </c>
      <c r="G729" s="71">
        <v>535</v>
      </c>
      <c r="H729" s="71">
        <v>535</v>
      </c>
      <c r="I729" s="71">
        <v>535</v>
      </c>
    </row>
    <row r="730" spans="1:9" ht="31.5" x14ac:dyDescent="0.25">
      <c r="A730" s="27" t="s">
        <v>93</v>
      </c>
      <c r="B730" s="67"/>
      <c r="C730" s="69" t="s">
        <v>27</v>
      </c>
      <c r="D730" s="69" t="s">
        <v>74</v>
      </c>
      <c r="E730" s="70" t="s">
        <v>501</v>
      </c>
      <c r="F730" s="70"/>
      <c r="G730" s="71">
        <f>G731</f>
        <v>842.4</v>
      </c>
      <c r="H730" s="71">
        <f>H731</f>
        <v>843.2</v>
      </c>
      <c r="I730" s="71">
        <f>I731</f>
        <v>844.1</v>
      </c>
    </row>
    <row r="731" spans="1:9" ht="31.5" x14ac:dyDescent="0.25">
      <c r="A731" s="27" t="s">
        <v>48</v>
      </c>
      <c r="B731" s="67"/>
      <c r="C731" s="69" t="s">
        <v>27</v>
      </c>
      <c r="D731" s="69" t="s">
        <v>74</v>
      </c>
      <c r="E731" s="70" t="s">
        <v>501</v>
      </c>
      <c r="F731" s="70">
        <v>200</v>
      </c>
      <c r="G731" s="71">
        <v>842.4</v>
      </c>
      <c r="H731" s="71">
        <v>843.2</v>
      </c>
      <c r="I731" s="71">
        <v>844.1</v>
      </c>
    </row>
    <row r="732" spans="1:9" ht="31.5" x14ac:dyDescent="0.25">
      <c r="A732" s="27" t="s">
        <v>94</v>
      </c>
      <c r="B732" s="67"/>
      <c r="C732" s="69" t="s">
        <v>27</v>
      </c>
      <c r="D732" s="69" t="s">
        <v>74</v>
      </c>
      <c r="E732" s="70" t="s">
        <v>502</v>
      </c>
      <c r="F732" s="70"/>
      <c r="G732" s="71">
        <f>G733+G734</f>
        <v>1358.6</v>
      </c>
      <c r="H732" s="71">
        <f>H733+H734</f>
        <v>1358.6</v>
      </c>
      <c r="I732" s="71">
        <f>I733+I734</f>
        <v>1358.6000000000001</v>
      </c>
    </row>
    <row r="733" spans="1:9" ht="31.5" x14ac:dyDescent="0.25">
      <c r="A733" s="27" t="s">
        <v>48</v>
      </c>
      <c r="B733" s="67"/>
      <c r="C733" s="69" t="s">
        <v>27</v>
      </c>
      <c r="D733" s="69" t="s">
        <v>74</v>
      </c>
      <c r="E733" s="70" t="s">
        <v>502</v>
      </c>
      <c r="F733" s="70">
        <v>200</v>
      </c>
      <c r="G733" s="71">
        <v>1238.5</v>
      </c>
      <c r="H733" s="71">
        <v>1239.3</v>
      </c>
      <c r="I733" s="71">
        <v>1240.2</v>
      </c>
    </row>
    <row r="734" spans="1:9" x14ac:dyDescent="0.25">
      <c r="A734" s="27" t="s">
        <v>21</v>
      </c>
      <c r="B734" s="67"/>
      <c r="C734" s="69" t="s">
        <v>27</v>
      </c>
      <c r="D734" s="69" t="s">
        <v>74</v>
      </c>
      <c r="E734" s="70" t="s">
        <v>502</v>
      </c>
      <c r="F734" s="70">
        <v>800</v>
      </c>
      <c r="G734" s="71">
        <v>120.1</v>
      </c>
      <c r="H734" s="71">
        <v>119.3</v>
      </c>
      <c r="I734" s="71">
        <v>118.4</v>
      </c>
    </row>
    <row r="735" spans="1:9" ht="31.5" hidden="1" x14ac:dyDescent="0.25">
      <c r="A735" s="27" t="s">
        <v>837</v>
      </c>
      <c r="B735" s="67"/>
      <c r="C735" s="69" t="s">
        <v>27</v>
      </c>
      <c r="D735" s="69" t="s">
        <v>74</v>
      </c>
      <c r="E735" s="70" t="s">
        <v>879</v>
      </c>
      <c r="F735" s="70"/>
      <c r="G735" s="71">
        <f>SUM(G736)</f>
        <v>0</v>
      </c>
      <c r="H735" s="71">
        <f t="shared" ref="H735:I735" si="138">SUM(H736)</f>
        <v>0</v>
      </c>
      <c r="I735" s="71">
        <f t="shared" si="138"/>
        <v>0</v>
      </c>
    </row>
    <row r="736" spans="1:9" ht="47.25" hidden="1" x14ac:dyDescent="0.25">
      <c r="A736" s="27" t="s">
        <v>47</v>
      </c>
      <c r="B736" s="67"/>
      <c r="C736" s="69" t="s">
        <v>27</v>
      </c>
      <c r="D736" s="69" t="s">
        <v>74</v>
      </c>
      <c r="E736" s="70" t="s">
        <v>879</v>
      </c>
      <c r="F736" s="70">
        <v>100</v>
      </c>
      <c r="G736" s="71"/>
      <c r="H736" s="71"/>
      <c r="I736" s="71"/>
    </row>
    <row r="737" spans="1:11" ht="31.5" x14ac:dyDescent="0.25">
      <c r="A737" s="72" t="s">
        <v>521</v>
      </c>
      <c r="B737" s="49" t="s">
        <v>248</v>
      </c>
      <c r="C737" s="50"/>
      <c r="D737" s="50"/>
      <c r="E737" s="50"/>
      <c r="F737" s="50"/>
      <c r="G737" s="51">
        <f>G752+G738+G745</f>
        <v>183318.40000000002</v>
      </c>
      <c r="H737" s="51">
        <f>H752+H738+H745</f>
        <v>164542.30000000005</v>
      </c>
      <c r="I737" s="51">
        <f>I752+I738+I745</f>
        <v>175414.7</v>
      </c>
      <c r="J737" s="32">
        <v>289969.69999999995</v>
      </c>
      <c r="K737" s="54">
        <f>SUM(J737-G737)</f>
        <v>106651.29999999993</v>
      </c>
    </row>
    <row r="738" spans="1:11" hidden="1" x14ac:dyDescent="0.25">
      <c r="A738" s="27" t="s">
        <v>108</v>
      </c>
      <c r="B738" s="28"/>
      <c r="C738" s="28" t="s">
        <v>109</v>
      </c>
      <c r="D738" s="28"/>
      <c r="E738" s="28"/>
      <c r="F738" s="28"/>
      <c r="G738" s="31">
        <f t="shared" ref="G738:I743" si="139">SUM(G739)</f>
        <v>0</v>
      </c>
      <c r="H738" s="31">
        <f t="shared" si="139"/>
        <v>0</v>
      </c>
      <c r="I738" s="31">
        <f t="shared" si="139"/>
        <v>0</v>
      </c>
    </row>
    <row r="739" spans="1:11" hidden="1" x14ac:dyDescent="0.25">
      <c r="A739" s="27" t="s">
        <v>332</v>
      </c>
      <c r="B739" s="28"/>
      <c r="C739" s="28" t="s">
        <v>109</v>
      </c>
      <c r="D739" s="28" t="s">
        <v>109</v>
      </c>
      <c r="E739" s="57"/>
      <c r="F739" s="57"/>
      <c r="G739" s="31">
        <f t="shared" si="139"/>
        <v>0</v>
      </c>
      <c r="H739" s="31">
        <f t="shared" si="139"/>
        <v>0</v>
      </c>
      <c r="I739" s="31">
        <f t="shared" si="139"/>
        <v>0</v>
      </c>
    </row>
    <row r="740" spans="1:11" ht="31.5" hidden="1" x14ac:dyDescent="0.25">
      <c r="A740" s="27" t="s">
        <v>642</v>
      </c>
      <c r="B740" s="36"/>
      <c r="C740" s="36" t="s">
        <v>109</v>
      </c>
      <c r="D740" s="36" t="s">
        <v>109</v>
      </c>
      <c r="E740" s="57" t="s">
        <v>317</v>
      </c>
      <c r="F740" s="57"/>
      <c r="G740" s="31">
        <f t="shared" si="139"/>
        <v>0</v>
      </c>
      <c r="H740" s="31">
        <f t="shared" si="139"/>
        <v>0</v>
      </c>
      <c r="I740" s="31">
        <f t="shared" si="139"/>
        <v>0</v>
      </c>
    </row>
    <row r="741" spans="1:11" ht="31.5" hidden="1" x14ac:dyDescent="0.25">
      <c r="A741" s="27" t="s">
        <v>515</v>
      </c>
      <c r="B741" s="28"/>
      <c r="C741" s="28" t="s">
        <v>109</v>
      </c>
      <c r="D741" s="28" t="s">
        <v>109</v>
      </c>
      <c r="E741" s="28" t="s">
        <v>339</v>
      </c>
      <c r="F741" s="28"/>
      <c r="G741" s="31">
        <f t="shared" si="139"/>
        <v>0</v>
      </c>
      <c r="H741" s="31">
        <f t="shared" si="139"/>
        <v>0</v>
      </c>
      <c r="I741" s="31">
        <f t="shared" si="139"/>
        <v>0</v>
      </c>
    </row>
    <row r="742" spans="1:11" hidden="1" x14ac:dyDescent="0.25">
      <c r="A742" s="27" t="s">
        <v>31</v>
      </c>
      <c r="B742" s="28"/>
      <c r="C742" s="28" t="s">
        <v>109</v>
      </c>
      <c r="D742" s="28" t="s">
        <v>109</v>
      </c>
      <c r="E742" s="28" t="s">
        <v>340</v>
      </c>
      <c r="F742" s="28"/>
      <c r="G742" s="31">
        <f t="shared" si="139"/>
        <v>0</v>
      </c>
      <c r="H742" s="31">
        <f t="shared" si="139"/>
        <v>0</v>
      </c>
      <c r="I742" s="31">
        <f t="shared" si="139"/>
        <v>0</v>
      </c>
    </row>
    <row r="743" spans="1:11" ht="30.75" hidden="1" customHeight="1" x14ac:dyDescent="0.25">
      <c r="A743" s="27" t="s">
        <v>341</v>
      </c>
      <c r="B743" s="57"/>
      <c r="C743" s="28" t="s">
        <v>109</v>
      </c>
      <c r="D743" s="28" t="s">
        <v>109</v>
      </c>
      <c r="E743" s="28" t="s">
        <v>342</v>
      </c>
      <c r="F743" s="28"/>
      <c r="G743" s="31">
        <f t="shared" si="139"/>
        <v>0</v>
      </c>
      <c r="H743" s="31">
        <f t="shared" si="139"/>
        <v>0</v>
      </c>
      <c r="I743" s="31">
        <f t="shared" si="139"/>
        <v>0</v>
      </c>
    </row>
    <row r="744" spans="1:11" ht="31.5" hidden="1" x14ac:dyDescent="0.25">
      <c r="A744" s="27" t="s">
        <v>223</v>
      </c>
      <c r="B744" s="28"/>
      <c r="C744" s="28" t="s">
        <v>109</v>
      </c>
      <c r="D744" s="28" t="s">
        <v>109</v>
      </c>
      <c r="E744" s="28" t="s">
        <v>342</v>
      </c>
      <c r="F744" s="47">
        <v>600</v>
      </c>
      <c r="G744" s="31"/>
      <c r="H744" s="31"/>
      <c r="I744" s="31"/>
    </row>
    <row r="745" spans="1:11" x14ac:dyDescent="0.25">
      <c r="A745" s="27" t="s">
        <v>26</v>
      </c>
      <c r="B745" s="36"/>
      <c r="C745" s="36" t="s">
        <v>27</v>
      </c>
      <c r="D745" s="36" t="s">
        <v>28</v>
      </c>
      <c r="E745" s="57"/>
      <c r="F745" s="57"/>
      <c r="G745" s="33">
        <f t="shared" ref="G745:I750" si="140">SUM(G746)</f>
        <v>300</v>
      </c>
      <c r="H745" s="33">
        <f t="shared" si="140"/>
        <v>300</v>
      </c>
      <c r="I745" s="33">
        <f t="shared" si="140"/>
        <v>300</v>
      </c>
    </row>
    <row r="746" spans="1:11" x14ac:dyDescent="0.25">
      <c r="A746" s="27" t="s">
        <v>49</v>
      </c>
      <c r="B746" s="68"/>
      <c r="C746" s="36" t="s">
        <v>27</v>
      </c>
      <c r="D746" s="36" t="s">
        <v>50</v>
      </c>
      <c r="E746" s="36"/>
      <c r="F746" s="57"/>
      <c r="G746" s="73">
        <f t="shared" si="140"/>
        <v>300</v>
      </c>
      <c r="H746" s="73">
        <f t="shared" si="140"/>
        <v>300</v>
      </c>
      <c r="I746" s="73">
        <f t="shared" si="140"/>
        <v>300</v>
      </c>
    </row>
    <row r="747" spans="1:11" ht="31.5" x14ac:dyDescent="0.25">
      <c r="A747" s="27" t="s">
        <v>807</v>
      </c>
      <c r="B747" s="68"/>
      <c r="C747" s="36" t="s">
        <v>27</v>
      </c>
      <c r="D747" s="36" t="s">
        <v>50</v>
      </c>
      <c r="E747" s="36" t="s">
        <v>497</v>
      </c>
      <c r="F747" s="57"/>
      <c r="G747" s="73">
        <f t="shared" si="140"/>
        <v>300</v>
      </c>
      <c r="H747" s="73">
        <f t="shared" si="140"/>
        <v>300</v>
      </c>
      <c r="I747" s="73">
        <f t="shared" si="140"/>
        <v>300</v>
      </c>
    </row>
    <row r="748" spans="1:11" ht="31.5" x14ac:dyDescent="0.25">
      <c r="A748" s="27" t="s">
        <v>65</v>
      </c>
      <c r="B748" s="68"/>
      <c r="C748" s="36" t="s">
        <v>27</v>
      </c>
      <c r="D748" s="36" t="s">
        <v>50</v>
      </c>
      <c r="E748" s="36" t="s">
        <v>498</v>
      </c>
      <c r="F748" s="57"/>
      <c r="G748" s="73">
        <f t="shared" si="140"/>
        <v>300</v>
      </c>
      <c r="H748" s="73">
        <f t="shared" si="140"/>
        <v>300</v>
      </c>
      <c r="I748" s="73">
        <f t="shared" si="140"/>
        <v>300</v>
      </c>
    </row>
    <row r="749" spans="1:11" x14ac:dyDescent="0.25">
      <c r="A749" s="27" t="s">
        <v>33</v>
      </c>
      <c r="B749" s="68"/>
      <c r="C749" s="36" t="s">
        <v>27</v>
      </c>
      <c r="D749" s="36" t="s">
        <v>50</v>
      </c>
      <c r="E749" s="36" t="s">
        <v>499</v>
      </c>
      <c r="F749" s="57"/>
      <c r="G749" s="73">
        <f t="shared" si="140"/>
        <v>300</v>
      </c>
      <c r="H749" s="73">
        <f t="shared" si="140"/>
        <v>300</v>
      </c>
      <c r="I749" s="73">
        <f t="shared" si="140"/>
        <v>300</v>
      </c>
    </row>
    <row r="750" spans="1:11" ht="31.5" x14ac:dyDescent="0.25">
      <c r="A750" s="27" t="s">
        <v>223</v>
      </c>
      <c r="B750" s="68"/>
      <c r="C750" s="36" t="s">
        <v>27</v>
      </c>
      <c r="D750" s="36" t="s">
        <v>50</v>
      </c>
      <c r="E750" s="36" t="s">
        <v>499</v>
      </c>
      <c r="F750" s="57"/>
      <c r="G750" s="73">
        <f t="shared" si="140"/>
        <v>300</v>
      </c>
      <c r="H750" s="73">
        <f t="shared" si="140"/>
        <v>300</v>
      </c>
      <c r="I750" s="73">
        <f t="shared" si="140"/>
        <v>300</v>
      </c>
    </row>
    <row r="751" spans="1:11" ht="31.5" x14ac:dyDescent="0.25">
      <c r="A751" s="27" t="s">
        <v>117</v>
      </c>
      <c r="B751" s="68"/>
      <c r="C751" s="36" t="s">
        <v>27</v>
      </c>
      <c r="D751" s="36" t="s">
        <v>50</v>
      </c>
      <c r="E751" s="36" t="s">
        <v>499</v>
      </c>
      <c r="F751" s="57">
        <v>600</v>
      </c>
      <c r="G751" s="73">
        <v>300</v>
      </c>
      <c r="H751" s="73">
        <v>300</v>
      </c>
      <c r="I751" s="73">
        <v>300</v>
      </c>
    </row>
    <row r="752" spans="1:11" x14ac:dyDescent="0.25">
      <c r="A752" s="27" t="s">
        <v>249</v>
      </c>
      <c r="B752" s="28"/>
      <c r="C752" s="28" t="s">
        <v>166</v>
      </c>
      <c r="D752" s="28"/>
      <c r="E752" s="28"/>
      <c r="F752" s="28"/>
      <c r="G752" s="31">
        <f>G753+G791+G841+G858</f>
        <v>183018.40000000002</v>
      </c>
      <c r="H752" s="31">
        <f>H753+H791+H841+H858</f>
        <v>164242.30000000005</v>
      </c>
      <c r="I752" s="31">
        <f>I753+I791+I841+I858</f>
        <v>175114.7</v>
      </c>
      <c r="J752" s="32">
        <v>164245.5</v>
      </c>
      <c r="K752" s="54">
        <f>SUM(J752-H737)</f>
        <v>-296.80000000004657</v>
      </c>
    </row>
    <row r="753" spans="1:11" x14ac:dyDescent="0.25">
      <c r="A753" s="27" t="s">
        <v>250</v>
      </c>
      <c r="B753" s="28"/>
      <c r="C753" s="28" t="s">
        <v>166</v>
      </c>
      <c r="D753" s="28" t="s">
        <v>30</v>
      </c>
      <c r="E753" s="28"/>
      <c r="F753" s="28"/>
      <c r="G753" s="31">
        <f>+G754</f>
        <v>162802.90000000002</v>
      </c>
      <c r="H753" s="31">
        <f>+H754</f>
        <v>141184.60000000003</v>
      </c>
      <c r="I753" s="31">
        <f>+I754</f>
        <v>152184.70000000001</v>
      </c>
      <c r="J753" s="32">
        <v>165077.5</v>
      </c>
      <c r="K753" s="54">
        <f>SUM(J753-I737)</f>
        <v>-10337.200000000012</v>
      </c>
    </row>
    <row r="754" spans="1:11" ht="31.5" x14ac:dyDescent="0.25">
      <c r="A754" s="27" t="s">
        <v>641</v>
      </c>
      <c r="B754" s="28"/>
      <c r="C754" s="28" t="s">
        <v>166</v>
      </c>
      <c r="D754" s="28" t="s">
        <v>30</v>
      </c>
      <c r="E754" s="28" t="s">
        <v>252</v>
      </c>
      <c r="F754" s="28"/>
      <c r="G754" s="31">
        <f>SUM(G755+G777)</f>
        <v>162802.90000000002</v>
      </c>
      <c r="H754" s="31">
        <f t="shared" ref="H754:I754" si="141">SUM(H755+H777)</f>
        <v>141184.60000000003</v>
      </c>
      <c r="I754" s="31">
        <f t="shared" si="141"/>
        <v>152184.70000000001</v>
      </c>
    </row>
    <row r="755" spans="1:11" ht="78.75" x14ac:dyDescent="0.25">
      <c r="A755" s="27" t="s">
        <v>766</v>
      </c>
      <c r="B755" s="28"/>
      <c r="C755" s="28" t="s">
        <v>166</v>
      </c>
      <c r="D755" s="28" t="s">
        <v>30</v>
      </c>
      <c r="E755" s="47" t="s">
        <v>256</v>
      </c>
      <c r="F755" s="28"/>
      <c r="G755" s="31">
        <f>SUM(G756+G762+G765+G772)</f>
        <v>161604.00000000003</v>
      </c>
      <c r="H755" s="31">
        <f t="shared" ref="H755:I755" si="142">SUM(H756+H762+H765+H772)</f>
        <v>140828.90000000002</v>
      </c>
      <c r="I755" s="31">
        <f t="shared" si="142"/>
        <v>151829</v>
      </c>
    </row>
    <row r="756" spans="1:11" x14ac:dyDescent="0.25">
      <c r="A756" s="27" t="s">
        <v>31</v>
      </c>
      <c r="B756" s="28"/>
      <c r="C756" s="28" t="s">
        <v>166</v>
      </c>
      <c r="D756" s="28" t="s">
        <v>30</v>
      </c>
      <c r="E756" s="28" t="s">
        <v>767</v>
      </c>
      <c r="F756" s="28"/>
      <c r="G756" s="31">
        <f>SUM(G757)</f>
        <v>6151.2</v>
      </c>
      <c r="H756" s="31">
        <f>SUM(H757)</f>
        <v>5000</v>
      </c>
      <c r="I756" s="31">
        <f>SUM(I757)</f>
        <v>6000</v>
      </c>
    </row>
    <row r="757" spans="1:11" x14ac:dyDescent="0.25">
      <c r="A757" s="27" t="s">
        <v>254</v>
      </c>
      <c r="B757" s="28"/>
      <c r="C757" s="28" t="s">
        <v>166</v>
      </c>
      <c r="D757" s="28" t="s">
        <v>30</v>
      </c>
      <c r="E757" s="28" t="s">
        <v>768</v>
      </c>
      <c r="F757" s="28"/>
      <c r="G757" s="31">
        <f>SUM(G758+G759+G760+G761)</f>
        <v>6151.2</v>
      </c>
      <c r="H757" s="31">
        <f t="shared" ref="H757:I757" si="143">SUM(H758+H759+H760+H761)</f>
        <v>5000</v>
      </c>
      <c r="I757" s="31">
        <f t="shared" si="143"/>
        <v>6000</v>
      </c>
    </row>
    <row r="758" spans="1:11" ht="47.25" x14ac:dyDescent="0.25">
      <c r="A758" s="27" t="s">
        <v>47</v>
      </c>
      <c r="B758" s="28"/>
      <c r="C758" s="28" t="s">
        <v>166</v>
      </c>
      <c r="D758" s="28" t="s">
        <v>30</v>
      </c>
      <c r="E758" s="28" t="s">
        <v>768</v>
      </c>
      <c r="F758" s="28" t="s">
        <v>85</v>
      </c>
      <c r="G758" s="31">
        <v>2576</v>
      </c>
      <c r="H758" s="31">
        <v>3000</v>
      </c>
      <c r="I758" s="31">
        <v>3500</v>
      </c>
    </row>
    <row r="759" spans="1:11" ht="31.5" x14ac:dyDescent="0.25">
      <c r="A759" s="27" t="s">
        <v>48</v>
      </c>
      <c r="B759" s="28"/>
      <c r="C759" s="28" t="s">
        <v>166</v>
      </c>
      <c r="D759" s="28" t="s">
        <v>30</v>
      </c>
      <c r="E759" s="28" t="s">
        <v>768</v>
      </c>
      <c r="F759" s="28" t="s">
        <v>87</v>
      </c>
      <c r="G759" s="31">
        <v>3362.2</v>
      </c>
      <c r="H759" s="31">
        <v>1810</v>
      </c>
      <c r="I759" s="31">
        <v>2300</v>
      </c>
    </row>
    <row r="760" spans="1:11" x14ac:dyDescent="0.25">
      <c r="A760" s="27" t="s">
        <v>38</v>
      </c>
      <c r="B760" s="28"/>
      <c r="C760" s="28" t="s">
        <v>166</v>
      </c>
      <c r="D760" s="28" t="s">
        <v>30</v>
      </c>
      <c r="E760" s="28" t="s">
        <v>768</v>
      </c>
      <c r="F760" s="28" t="s">
        <v>95</v>
      </c>
      <c r="G760" s="31">
        <v>213</v>
      </c>
      <c r="H760" s="31">
        <v>190</v>
      </c>
      <c r="I760" s="31">
        <v>200</v>
      </c>
    </row>
    <row r="761" spans="1:11" ht="31.5" hidden="1" x14ac:dyDescent="0.25">
      <c r="A761" s="27" t="s">
        <v>223</v>
      </c>
      <c r="B761" s="28"/>
      <c r="C761" s="28" t="s">
        <v>166</v>
      </c>
      <c r="D761" s="28" t="s">
        <v>30</v>
      </c>
      <c r="E761" s="28" t="s">
        <v>768</v>
      </c>
      <c r="F761" s="28" t="s">
        <v>118</v>
      </c>
      <c r="G761" s="31"/>
      <c r="H761" s="31"/>
      <c r="I761" s="31"/>
    </row>
    <row r="762" spans="1:11" ht="31.5" x14ac:dyDescent="0.25">
      <c r="A762" s="27" t="s">
        <v>255</v>
      </c>
      <c r="B762" s="28"/>
      <c r="C762" s="28" t="s">
        <v>166</v>
      </c>
      <c r="D762" s="28" t="s">
        <v>30</v>
      </c>
      <c r="E762" s="47" t="s">
        <v>307</v>
      </c>
      <c r="F762" s="28"/>
      <c r="G762" s="31">
        <f t="shared" ref="G762:I763" si="144">G763</f>
        <v>147095.6</v>
      </c>
      <c r="H762" s="31">
        <f t="shared" si="144"/>
        <v>128707.20000000001</v>
      </c>
      <c r="I762" s="31">
        <f t="shared" si="144"/>
        <v>128707.29999999999</v>
      </c>
    </row>
    <row r="763" spans="1:11" x14ac:dyDescent="0.25">
      <c r="A763" s="27" t="s">
        <v>254</v>
      </c>
      <c r="B763" s="28"/>
      <c r="C763" s="28" t="s">
        <v>166</v>
      </c>
      <c r="D763" s="28" t="s">
        <v>30</v>
      </c>
      <c r="E763" s="47" t="s">
        <v>308</v>
      </c>
      <c r="F763" s="28"/>
      <c r="G763" s="31">
        <f t="shared" si="144"/>
        <v>147095.6</v>
      </c>
      <c r="H763" s="31">
        <f t="shared" si="144"/>
        <v>128707.20000000001</v>
      </c>
      <c r="I763" s="31">
        <f t="shared" si="144"/>
        <v>128707.29999999999</v>
      </c>
    </row>
    <row r="764" spans="1:11" ht="31.5" x14ac:dyDescent="0.25">
      <c r="A764" s="27" t="s">
        <v>223</v>
      </c>
      <c r="B764" s="28"/>
      <c r="C764" s="28" t="s">
        <v>166</v>
      </c>
      <c r="D764" s="28" t="s">
        <v>30</v>
      </c>
      <c r="E764" s="47" t="s">
        <v>308</v>
      </c>
      <c r="F764" s="28" t="s">
        <v>118</v>
      </c>
      <c r="G764" s="31">
        <v>147095.6</v>
      </c>
      <c r="H764" s="31">
        <v>128707.20000000001</v>
      </c>
      <c r="I764" s="31">
        <v>128707.29999999999</v>
      </c>
    </row>
    <row r="765" spans="1:11" x14ac:dyDescent="0.25">
      <c r="A765" s="27" t="s">
        <v>147</v>
      </c>
      <c r="B765" s="28"/>
      <c r="C765" s="28" t="s">
        <v>166</v>
      </c>
      <c r="D765" s="28" t="s">
        <v>30</v>
      </c>
      <c r="E765" s="47" t="s">
        <v>459</v>
      </c>
      <c r="F765" s="28"/>
      <c r="G765" s="31">
        <f>G769+G766</f>
        <v>821.5</v>
      </c>
      <c r="H765" s="31">
        <f>H769+H766</f>
        <v>0</v>
      </c>
      <c r="I765" s="31">
        <f>I769+I766</f>
        <v>10000</v>
      </c>
    </row>
    <row r="766" spans="1:11" ht="31.5" x14ac:dyDescent="0.25">
      <c r="A766" s="27" t="s">
        <v>258</v>
      </c>
      <c r="B766" s="28"/>
      <c r="C766" s="28" t="s">
        <v>166</v>
      </c>
      <c r="D766" s="28" t="s">
        <v>30</v>
      </c>
      <c r="E766" s="47" t="s">
        <v>460</v>
      </c>
      <c r="F766" s="28"/>
      <c r="G766" s="31">
        <f t="shared" ref="G766:I767" si="145">G767</f>
        <v>621.5</v>
      </c>
      <c r="H766" s="31">
        <f t="shared" si="145"/>
        <v>0</v>
      </c>
      <c r="I766" s="31">
        <f t="shared" si="145"/>
        <v>8500</v>
      </c>
    </row>
    <row r="767" spans="1:11" x14ac:dyDescent="0.25">
      <c r="A767" s="27" t="s">
        <v>254</v>
      </c>
      <c r="B767" s="28"/>
      <c r="C767" s="28" t="s">
        <v>166</v>
      </c>
      <c r="D767" s="28" t="s">
        <v>30</v>
      </c>
      <c r="E767" s="47" t="s">
        <v>461</v>
      </c>
      <c r="F767" s="28"/>
      <c r="G767" s="31">
        <f t="shared" si="145"/>
        <v>621.5</v>
      </c>
      <c r="H767" s="31">
        <f t="shared" si="145"/>
        <v>0</v>
      </c>
      <c r="I767" s="31">
        <f t="shared" si="145"/>
        <v>8500</v>
      </c>
    </row>
    <row r="768" spans="1:11" ht="31.5" x14ac:dyDescent="0.25">
      <c r="A768" s="27" t="s">
        <v>68</v>
      </c>
      <c r="B768" s="28"/>
      <c r="C768" s="28" t="s">
        <v>166</v>
      </c>
      <c r="D768" s="28" t="s">
        <v>30</v>
      </c>
      <c r="E768" s="47" t="s">
        <v>461</v>
      </c>
      <c r="F768" s="28" t="s">
        <v>118</v>
      </c>
      <c r="G768" s="31">
        <v>621.5</v>
      </c>
      <c r="H768" s="31"/>
      <c r="I768" s="31">
        <v>8500</v>
      </c>
    </row>
    <row r="769" spans="1:9" x14ac:dyDescent="0.25">
      <c r="A769" s="27" t="s">
        <v>259</v>
      </c>
      <c r="B769" s="28"/>
      <c r="C769" s="28" t="s">
        <v>166</v>
      </c>
      <c r="D769" s="28" t="s">
        <v>30</v>
      </c>
      <c r="E769" s="28" t="s">
        <v>479</v>
      </c>
      <c r="F769" s="28"/>
      <c r="G769" s="31">
        <f t="shared" ref="G769:I770" si="146">G770</f>
        <v>200</v>
      </c>
      <c r="H769" s="31">
        <f t="shared" si="146"/>
        <v>0</v>
      </c>
      <c r="I769" s="31">
        <f t="shared" si="146"/>
        <v>1500</v>
      </c>
    </row>
    <row r="770" spans="1:9" x14ac:dyDescent="0.25">
      <c r="A770" s="27" t="s">
        <v>254</v>
      </c>
      <c r="B770" s="28"/>
      <c r="C770" s="28" t="s">
        <v>166</v>
      </c>
      <c r="D770" s="28" t="s">
        <v>30</v>
      </c>
      <c r="E770" s="28" t="s">
        <v>480</v>
      </c>
      <c r="F770" s="28"/>
      <c r="G770" s="31">
        <f t="shared" si="146"/>
        <v>200</v>
      </c>
      <c r="H770" s="31">
        <f t="shared" si="146"/>
        <v>0</v>
      </c>
      <c r="I770" s="31">
        <f t="shared" si="146"/>
        <v>1500</v>
      </c>
    </row>
    <row r="771" spans="1:9" ht="31.5" x14ac:dyDescent="0.25">
      <c r="A771" s="27" t="s">
        <v>68</v>
      </c>
      <c r="B771" s="28"/>
      <c r="C771" s="28" t="s">
        <v>166</v>
      </c>
      <c r="D771" s="28" t="s">
        <v>30</v>
      </c>
      <c r="E771" s="28" t="s">
        <v>480</v>
      </c>
      <c r="F771" s="28" t="s">
        <v>118</v>
      </c>
      <c r="G771" s="31">
        <v>200</v>
      </c>
      <c r="H771" s="31"/>
      <c r="I771" s="31">
        <v>1500</v>
      </c>
    </row>
    <row r="772" spans="1:9" ht="31.5" x14ac:dyDescent="0.25">
      <c r="A772" s="27" t="s">
        <v>41</v>
      </c>
      <c r="B772" s="28"/>
      <c r="C772" s="28" t="s">
        <v>166</v>
      </c>
      <c r="D772" s="28" t="s">
        <v>30</v>
      </c>
      <c r="E772" s="28" t="s">
        <v>769</v>
      </c>
      <c r="F772" s="28"/>
      <c r="G772" s="74">
        <f>G773</f>
        <v>7535.7000000000007</v>
      </c>
      <c r="H772" s="31">
        <f>H773</f>
        <v>7121.7000000000007</v>
      </c>
      <c r="I772" s="31">
        <f>I773</f>
        <v>7121.7000000000007</v>
      </c>
    </row>
    <row r="773" spans="1:9" x14ac:dyDescent="0.25">
      <c r="A773" s="27" t="s">
        <v>254</v>
      </c>
      <c r="B773" s="28"/>
      <c r="C773" s="28" t="s">
        <v>166</v>
      </c>
      <c r="D773" s="28" t="s">
        <v>30</v>
      </c>
      <c r="E773" s="28" t="s">
        <v>770</v>
      </c>
      <c r="F773" s="28"/>
      <c r="G773" s="31">
        <f>SUM(G774:G776)</f>
        <v>7535.7000000000007</v>
      </c>
      <c r="H773" s="31">
        <f t="shared" ref="H773:I773" si="147">SUM(H774:H776)</f>
        <v>7121.7000000000007</v>
      </c>
      <c r="I773" s="31">
        <f t="shared" si="147"/>
        <v>7121.7000000000007</v>
      </c>
    </row>
    <row r="774" spans="1:9" ht="47.25" x14ac:dyDescent="0.25">
      <c r="A774" s="27" t="s">
        <v>47</v>
      </c>
      <c r="B774" s="28"/>
      <c r="C774" s="28" t="s">
        <v>166</v>
      </c>
      <c r="D774" s="28" t="s">
        <v>30</v>
      </c>
      <c r="E774" s="28" t="s">
        <v>770</v>
      </c>
      <c r="F774" s="28" t="s">
        <v>85</v>
      </c>
      <c r="G774" s="31">
        <v>6593.6</v>
      </c>
      <c r="H774" s="31">
        <v>6179.6</v>
      </c>
      <c r="I774" s="31">
        <v>6179.6</v>
      </c>
    </row>
    <row r="775" spans="1:9" ht="31.5" x14ac:dyDescent="0.25">
      <c r="A775" s="27" t="s">
        <v>48</v>
      </c>
      <c r="B775" s="28"/>
      <c r="C775" s="28" t="s">
        <v>166</v>
      </c>
      <c r="D775" s="28" t="s">
        <v>30</v>
      </c>
      <c r="E775" s="28" t="s">
        <v>770</v>
      </c>
      <c r="F775" s="28" t="s">
        <v>87</v>
      </c>
      <c r="G775" s="31">
        <v>762</v>
      </c>
      <c r="H775" s="31">
        <v>762</v>
      </c>
      <c r="I775" s="31">
        <v>762</v>
      </c>
    </row>
    <row r="776" spans="1:9" x14ac:dyDescent="0.25">
      <c r="A776" s="27" t="s">
        <v>21</v>
      </c>
      <c r="B776" s="28"/>
      <c r="C776" s="28" t="s">
        <v>166</v>
      </c>
      <c r="D776" s="28" t="s">
        <v>30</v>
      </c>
      <c r="E776" s="28" t="s">
        <v>770</v>
      </c>
      <c r="F776" s="28" t="s">
        <v>92</v>
      </c>
      <c r="G776" s="31">
        <v>180.1</v>
      </c>
      <c r="H776" s="31">
        <v>180.1</v>
      </c>
      <c r="I776" s="31">
        <v>180.1</v>
      </c>
    </row>
    <row r="777" spans="1:9" ht="31.5" hidden="1" x14ac:dyDescent="0.25">
      <c r="A777" s="27" t="s">
        <v>261</v>
      </c>
      <c r="B777" s="28"/>
      <c r="C777" s="28" t="s">
        <v>166</v>
      </c>
      <c r="D777" s="28" t="s">
        <v>30</v>
      </c>
      <c r="E777" s="28" t="s">
        <v>260</v>
      </c>
      <c r="F777" s="28"/>
      <c r="G777" s="31">
        <f>SUM(G781)+G778</f>
        <v>1198.9000000000001</v>
      </c>
      <c r="H777" s="31">
        <f t="shared" ref="H777:I777" si="148">SUM(H781)+H778</f>
        <v>355.7</v>
      </c>
      <c r="I777" s="31">
        <f t="shared" si="148"/>
        <v>355.7</v>
      </c>
    </row>
    <row r="778" spans="1:9" hidden="1" x14ac:dyDescent="0.25">
      <c r="A778" s="27" t="s">
        <v>31</v>
      </c>
      <c r="B778" s="28"/>
      <c r="C778" s="28" t="s">
        <v>166</v>
      </c>
      <c r="D778" s="28" t="s">
        <v>30</v>
      </c>
      <c r="E778" s="28" t="s">
        <v>771</v>
      </c>
      <c r="F778" s="28"/>
      <c r="G778" s="31">
        <f t="shared" ref="G778:I779" si="149">G779</f>
        <v>0</v>
      </c>
      <c r="H778" s="31">
        <f t="shared" si="149"/>
        <v>0</v>
      </c>
      <c r="I778" s="31">
        <f t="shared" si="149"/>
        <v>0</v>
      </c>
    </row>
    <row r="779" spans="1:9" hidden="1" x14ac:dyDescent="0.25">
      <c r="A779" s="27" t="s">
        <v>254</v>
      </c>
      <c r="B779" s="28"/>
      <c r="C779" s="28" t="s">
        <v>166</v>
      </c>
      <c r="D779" s="28" t="s">
        <v>30</v>
      </c>
      <c r="E779" s="28" t="s">
        <v>772</v>
      </c>
      <c r="F779" s="28"/>
      <c r="G779" s="31">
        <f t="shared" si="149"/>
        <v>0</v>
      </c>
      <c r="H779" s="31">
        <f t="shared" si="149"/>
        <v>0</v>
      </c>
      <c r="I779" s="31">
        <f t="shared" si="149"/>
        <v>0</v>
      </c>
    </row>
    <row r="780" spans="1:9" ht="31.5" hidden="1" x14ac:dyDescent="0.25">
      <c r="A780" s="27" t="s">
        <v>48</v>
      </c>
      <c r="B780" s="28"/>
      <c r="C780" s="28" t="s">
        <v>166</v>
      </c>
      <c r="D780" s="28" t="s">
        <v>30</v>
      </c>
      <c r="E780" s="28" t="s">
        <v>772</v>
      </c>
      <c r="F780" s="28" t="s">
        <v>87</v>
      </c>
      <c r="G780" s="31"/>
      <c r="H780" s="31"/>
      <c r="I780" s="31"/>
    </row>
    <row r="781" spans="1:9" x14ac:dyDescent="0.25">
      <c r="A781" s="27" t="s">
        <v>147</v>
      </c>
      <c r="B781" s="28"/>
      <c r="C781" s="28" t="s">
        <v>166</v>
      </c>
      <c r="D781" s="28" t="s">
        <v>30</v>
      </c>
      <c r="E781" s="28" t="s">
        <v>309</v>
      </c>
      <c r="F781" s="28"/>
      <c r="G781" s="31">
        <f>G782+G785+G788</f>
        <v>1198.9000000000001</v>
      </c>
      <c r="H781" s="31">
        <f>H782+H785+H788</f>
        <v>355.7</v>
      </c>
      <c r="I781" s="31">
        <f>I782+I785+I788</f>
        <v>355.7</v>
      </c>
    </row>
    <row r="782" spans="1:9" x14ac:dyDescent="0.25">
      <c r="A782" s="27" t="s">
        <v>257</v>
      </c>
      <c r="B782" s="28"/>
      <c r="C782" s="28" t="s">
        <v>166</v>
      </c>
      <c r="D782" s="28" t="s">
        <v>30</v>
      </c>
      <c r="E782" s="28" t="s">
        <v>310</v>
      </c>
      <c r="F782" s="28"/>
      <c r="G782" s="31">
        <f t="shared" ref="G782:I783" si="150">G783</f>
        <v>700</v>
      </c>
      <c r="H782" s="31">
        <f t="shared" si="150"/>
        <v>0</v>
      </c>
      <c r="I782" s="31">
        <f t="shared" si="150"/>
        <v>0</v>
      </c>
    </row>
    <row r="783" spans="1:9" x14ac:dyDescent="0.25">
      <c r="A783" s="27" t="s">
        <v>254</v>
      </c>
      <c r="B783" s="28"/>
      <c r="C783" s="28" t="s">
        <v>166</v>
      </c>
      <c r="D783" s="28" t="s">
        <v>30</v>
      </c>
      <c r="E783" s="28" t="s">
        <v>311</v>
      </c>
      <c r="F783" s="28"/>
      <c r="G783" s="31">
        <f t="shared" si="150"/>
        <v>700</v>
      </c>
      <c r="H783" s="31">
        <f t="shared" si="150"/>
        <v>0</v>
      </c>
      <c r="I783" s="31">
        <f t="shared" si="150"/>
        <v>0</v>
      </c>
    </row>
    <row r="784" spans="1:9" ht="31.5" x14ac:dyDescent="0.25">
      <c r="A784" s="27" t="s">
        <v>223</v>
      </c>
      <c r="B784" s="28"/>
      <c r="C784" s="28" t="s">
        <v>166</v>
      </c>
      <c r="D784" s="28" t="s">
        <v>30</v>
      </c>
      <c r="E784" s="28" t="s">
        <v>311</v>
      </c>
      <c r="F784" s="28" t="s">
        <v>118</v>
      </c>
      <c r="G784" s="31">
        <v>700</v>
      </c>
      <c r="H784" s="31"/>
      <c r="I784" s="31"/>
    </row>
    <row r="785" spans="1:9" ht="31.5" hidden="1" x14ac:dyDescent="0.25">
      <c r="A785" s="27" t="s">
        <v>258</v>
      </c>
      <c r="B785" s="28"/>
      <c r="C785" s="28" t="s">
        <v>166</v>
      </c>
      <c r="D785" s="28" t="s">
        <v>30</v>
      </c>
      <c r="E785" s="28" t="s">
        <v>312</v>
      </c>
      <c r="F785" s="28"/>
      <c r="G785" s="31">
        <f t="shared" ref="G785:I786" si="151">G786</f>
        <v>0</v>
      </c>
      <c r="H785" s="31">
        <f t="shared" si="151"/>
        <v>0</v>
      </c>
      <c r="I785" s="31">
        <f t="shared" si="151"/>
        <v>0</v>
      </c>
    </row>
    <row r="786" spans="1:9" hidden="1" x14ac:dyDescent="0.25">
      <c r="A786" s="27" t="s">
        <v>254</v>
      </c>
      <c r="B786" s="28"/>
      <c r="C786" s="28" t="s">
        <v>166</v>
      </c>
      <c r="D786" s="28" t="s">
        <v>30</v>
      </c>
      <c r="E786" s="28" t="s">
        <v>313</v>
      </c>
      <c r="F786" s="28"/>
      <c r="G786" s="31">
        <f t="shared" si="151"/>
        <v>0</v>
      </c>
      <c r="H786" s="31">
        <f t="shared" si="151"/>
        <v>0</v>
      </c>
      <c r="I786" s="31">
        <f t="shared" si="151"/>
        <v>0</v>
      </c>
    </row>
    <row r="787" spans="1:9" ht="31.5" hidden="1" x14ac:dyDescent="0.25">
      <c r="A787" s="27" t="s">
        <v>223</v>
      </c>
      <c r="B787" s="28"/>
      <c r="C787" s="28" t="s">
        <v>166</v>
      </c>
      <c r="D787" s="28" t="s">
        <v>30</v>
      </c>
      <c r="E787" s="28" t="s">
        <v>313</v>
      </c>
      <c r="F787" s="28" t="s">
        <v>118</v>
      </c>
      <c r="G787" s="31"/>
      <c r="H787" s="31"/>
      <c r="I787" s="31"/>
    </row>
    <row r="788" spans="1:9" x14ac:dyDescent="0.25">
      <c r="A788" s="27" t="s">
        <v>259</v>
      </c>
      <c r="B788" s="28"/>
      <c r="C788" s="28" t="s">
        <v>166</v>
      </c>
      <c r="D788" s="28" t="s">
        <v>30</v>
      </c>
      <c r="E788" s="28" t="s">
        <v>314</v>
      </c>
      <c r="F788" s="28"/>
      <c r="G788" s="31">
        <f t="shared" ref="G788:I789" si="152">G789</f>
        <v>498.9</v>
      </c>
      <c r="H788" s="31">
        <f t="shared" si="152"/>
        <v>355.7</v>
      </c>
      <c r="I788" s="31">
        <f t="shared" si="152"/>
        <v>355.7</v>
      </c>
    </row>
    <row r="789" spans="1:9" x14ac:dyDescent="0.25">
      <c r="A789" s="27" t="s">
        <v>254</v>
      </c>
      <c r="B789" s="28"/>
      <c r="C789" s="28" t="s">
        <v>166</v>
      </c>
      <c r="D789" s="28" t="s">
        <v>30</v>
      </c>
      <c r="E789" s="28" t="s">
        <v>315</v>
      </c>
      <c r="F789" s="28"/>
      <c r="G789" s="31">
        <f t="shared" si="152"/>
        <v>498.9</v>
      </c>
      <c r="H789" s="31">
        <f t="shared" si="152"/>
        <v>355.7</v>
      </c>
      <c r="I789" s="31">
        <f t="shared" si="152"/>
        <v>355.7</v>
      </c>
    </row>
    <row r="790" spans="1:9" ht="31.5" x14ac:dyDescent="0.25">
      <c r="A790" s="27" t="s">
        <v>223</v>
      </c>
      <c r="B790" s="28"/>
      <c r="C790" s="28" t="s">
        <v>166</v>
      </c>
      <c r="D790" s="28" t="s">
        <v>30</v>
      </c>
      <c r="E790" s="28" t="s">
        <v>315</v>
      </c>
      <c r="F790" s="28" t="s">
        <v>118</v>
      </c>
      <c r="G790" s="31">
        <v>498.9</v>
      </c>
      <c r="H790" s="31">
        <v>355.7</v>
      </c>
      <c r="I790" s="31">
        <v>355.7</v>
      </c>
    </row>
    <row r="791" spans="1:9" x14ac:dyDescent="0.25">
      <c r="A791" s="27" t="s">
        <v>183</v>
      </c>
      <c r="B791" s="28"/>
      <c r="C791" s="28" t="s">
        <v>166</v>
      </c>
      <c r="D791" s="28" t="s">
        <v>40</v>
      </c>
      <c r="E791" s="28"/>
      <c r="F791" s="28"/>
      <c r="G791" s="31">
        <f>G792</f>
        <v>6812.1</v>
      </c>
      <c r="H791" s="31">
        <f t="shared" ref="H791:I791" si="153">H792</f>
        <v>4876.7</v>
      </c>
      <c r="I791" s="31">
        <f t="shared" si="153"/>
        <v>4877.5</v>
      </c>
    </row>
    <row r="792" spans="1:9" ht="31.5" x14ac:dyDescent="0.25">
      <c r="A792" s="27" t="s">
        <v>641</v>
      </c>
      <c r="B792" s="28"/>
      <c r="C792" s="28" t="s">
        <v>166</v>
      </c>
      <c r="D792" s="28" t="s">
        <v>40</v>
      </c>
      <c r="E792" s="28" t="s">
        <v>252</v>
      </c>
      <c r="F792" s="28"/>
      <c r="G792" s="31">
        <f>SUM(G793)+G820</f>
        <v>6812.1</v>
      </c>
      <c r="H792" s="31">
        <f t="shared" ref="H792:I792" si="154">SUM(H793)+H820</f>
        <v>4876.7</v>
      </c>
      <c r="I792" s="31">
        <f t="shared" si="154"/>
        <v>4877.5</v>
      </c>
    </row>
    <row r="793" spans="1:9" ht="78.75" x14ac:dyDescent="0.25">
      <c r="A793" s="27" t="s">
        <v>766</v>
      </c>
      <c r="B793" s="28"/>
      <c r="C793" s="28" t="s">
        <v>166</v>
      </c>
      <c r="D793" s="28" t="s">
        <v>40</v>
      </c>
      <c r="E793" s="28" t="s">
        <v>256</v>
      </c>
      <c r="F793" s="28"/>
      <c r="G793" s="31">
        <f>G794</f>
        <v>6812.1</v>
      </c>
      <c r="H793" s="31">
        <f t="shared" ref="H793:I793" si="155">H794</f>
        <v>4876.7</v>
      </c>
      <c r="I793" s="31">
        <f t="shared" si="155"/>
        <v>4877.5</v>
      </c>
    </row>
    <row r="794" spans="1:9" x14ac:dyDescent="0.25">
      <c r="A794" s="27" t="s">
        <v>31</v>
      </c>
      <c r="B794" s="28"/>
      <c r="C794" s="28" t="s">
        <v>166</v>
      </c>
      <c r="D794" s="28" t="s">
        <v>40</v>
      </c>
      <c r="E794" s="28" t="s">
        <v>767</v>
      </c>
      <c r="F794" s="28"/>
      <c r="G794" s="31">
        <f>G795+G805+G811+G813+G817+G808+G814+G818</f>
        <v>6812.1</v>
      </c>
      <c r="H794" s="31">
        <f t="shared" ref="H794:I794" si="156">H795+H805+H811+H813+H817+H808+H814+H818</f>
        <v>4876.7</v>
      </c>
      <c r="I794" s="31">
        <f t="shared" si="156"/>
        <v>4877.5</v>
      </c>
    </row>
    <row r="795" spans="1:9" ht="47.25" x14ac:dyDescent="0.25">
      <c r="A795" s="27" t="s">
        <v>773</v>
      </c>
      <c r="B795" s="28"/>
      <c r="C795" s="28" t="s">
        <v>166</v>
      </c>
      <c r="D795" s="28" t="s">
        <v>40</v>
      </c>
      <c r="E795" s="28" t="s">
        <v>774</v>
      </c>
      <c r="F795" s="28"/>
      <c r="G795" s="31">
        <f>G798+G801+G796+G802+G806</f>
        <v>6366.2</v>
      </c>
      <c r="H795" s="31">
        <f t="shared" ref="H795:I795" si="157">H798+H801+H796+H802+H806</f>
        <v>4447.3999999999996</v>
      </c>
      <c r="I795" s="31">
        <f t="shared" si="157"/>
        <v>4448.2</v>
      </c>
    </row>
    <row r="796" spans="1:9" ht="31.5" x14ac:dyDescent="0.25">
      <c r="A796" s="27" t="s">
        <v>787</v>
      </c>
      <c r="B796" s="28"/>
      <c r="C796" s="28" t="s">
        <v>166</v>
      </c>
      <c r="D796" s="28" t="s">
        <v>40</v>
      </c>
      <c r="E796" s="28" t="s">
        <v>952</v>
      </c>
      <c r="F796" s="28"/>
      <c r="G796" s="31">
        <f>SUM(G797)</f>
        <v>3725.7</v>
      </c>
      <c r="H796" s="31">
        <f t="shared" ref="H796:I796" si="158">SUM(H797)</f>
        <v>1637</v>
      </c>
      <c r="I796" s="31">
        <f t="shared" si="158"/>
        <v>1637</v>
      </c>
    </row>
    <row r="797" spans="1:9" ht="31.5" x14ac:dyDescent="0.25">
      <c r="A797" s="27" t="s">
        <v>48</v>
      </c>
      <c r="B797" s="28"/>
      <c r="C797" s="28" t="s">
        <v>166</v>
      </c>
      <c r="D797" s="28" t="s">
        <v>40</v>
      </c>
      <c r="E797" s="28" t="s">
        <v>952</v>
      </c>
      <c r="F797" s="28" t="s">
        <v>118</v>
      </c>
      <c r="G797" s="31">
        <v>3725.7</v>
      </c>
      <c r="H797" s="31">
        <v>1637</v>
      </c>
      <c r="I797" s="31">
        <v>1637</v>
      </c>
    </row>
    <row r="798" spans="1:9" ht="31.5" x14ac:dyDescent="0.25">
      <c r="A798" s="27" t="s">
        <v>775</v>
      </c>
      <c r="B798" s="28"/>
      <c r="C798" s="28" t="s">
        <v>166</v>
      </c>
      <c r="D798" s="28" t="s">
        <v>40</v>
      </c>
      <c r="E798" s="28" t="s">
        <v>776</v>
      </c>
      <c r="F798" s="28"/>
      <c r="G798" s="31">
        <f>SUM(G799)</f>
        <v>1584.9</v>
      </c>
      <c r="H798" s="31">
        <f t="shared" ref="H798:I798" si="159">SUM(H799)</f>
        <v>1584.9</v>
      </c>
      <c r="I798" s="31">
        <f t="shared" si="159"/>
        <v>1584.9</v>
      </c>
    </row>
    <row r="799" spans="1:9" ht="31.5" x14ac:dyDescent="0.25">
      <c r="A799" s="27" t="s">
        <v>223</v>
      </c>
      <c r="B799" s="28"/>
      <c r="C799" s="28" t="s">
        <v>166</v>
      </c>
      <c r="D799" s="28" t="s">
        <v>40</v>
      </c>
      <c r="E799" s="28" t="s">
        <v>776</v>
      </c>
      <c r="F799" s="28" t="s">
        <v>118</v>
      </c>
      <c r="G799" s="31">
        <v>1584.9</v>
      </c>
      <c r="H799" s="31">
        <v>1584.9</v>
      </c>
      <c r="I799" s="31">
        <v>1584.9</v>
      </c>
    </row>
    <row r="800" spans="1:9" ht="47.25" x14ac:dyDescent="0.25">
      <c r="A800" s="27" t="s">
        <v>777</v>
      </c>
      <c r="B800" s="28"/>
      <c r="C800" s="28" t="s">
        <v>166</v>
      </c>
      <c r="D800" s="28" t="s">
        <v>40</v>
      </c>
      <c r="E800" s="28" t="s">
        <v>778</v>
      </c>
      <c r="F800" s="28"/>
      <c r="G800" s="31">
        <f>SUM(G801)</f>
        <v>528.29999999999995</v>
      </c>
      <c r="H800" s="31">
        <f t="shared" ref="H800:I800" si="160">SUM(H801)</f>
        <v>528.29999999999995</v>
      </c>
      <c r="I800" s="31">
        <f t="shared" si="160"/>
        <v>528.29999999999995</v>
      </c>
    </row>
    <row r="801" spans="1:12" ht="31.5" x14ac:dyDescent="0.25">
      <c r="A801" s="27" t="s">
        <v>48</v>
      </c>
      <c r="B801" s="28"/>
      <c r="C801" s="28" t="s">
        <v>166</v>
      </c>
      <c r="D801" s="28" t="s">
        <v>40</v>
      </c>
      <c r="E801" s="28" t="s">
        <v>778</v>
      </c>
      <c r="F801" s="28" t="s">
        <v>87</v>
      </c>
      <c r="G801" s="31">
        <v>528.29999999999995</v>
      </c>
      <c r="H801" s="31">
        <v>528.29999999999995</v>
      </c>
      <c r="I801" s="31">
        <v>528.29999999999995</v>
      </c>
      <c r="J801" s="31">
        <v>528.29999999999995</v>
      </c>
      <c r="K801" s="31">
        <v>528.29999999999995</v>
      </c>
      <c r="L801" s="31">
        <v>528.29999999999995</v>
      </c>
    </row>
    <row r="802" spans="1:12" ht="31.5" x14ac:dyDescent="0.25">
      <c r="A802" s="27" t="s">
        <v>954</v>
      </c>
      <c r="B802" s="28"/>
      <c r="C802" s="28" t="s">
        <v>166</v>
      </c>
      <c r="D802" s="28" t="s">
        <v>40</v>
      </c>
      <c r="E802" s="28" t="s">
        <v>953</v>
      </c>
      <c r="F802" s="28"/>
      <c r="G802" s="31">
        <f>SUM(G803)</f>
        <v>0</v>
      </c>
      <c r="H802" s="31">
        <f t="shared" ref="H802:I802" si="161">SUM(H803)</f>
        <v>170</v>
      </c>
      <c r="I802" s="31">
        <f t="shared" si="161"/>
        <v>170</v>
      </c>
      <c r="J802" s="75"/>
      <c r="K802" s="75"/>
      <c r="L802" s="75"/>
    </row>
    <row r="803" spans="1:12" ht="31.5" x14ac:dyDescent="0.25">
      <c r="A803" s="27" t="s">
        <v>223</v>
      </c>
      <c r="B803" s="28"/>
      <c r="C803" s="28" t="s">
        <v>166</v>
      </c>
      <c r="D803" s="28" t="s">
        <v>40</v>
      </c>
      <c r="E803" s="28" t="s">
        <v>953</v>
      </c>
      <c r="F803" s="28" t="s">
        <v>118</v>
      </c>
      <c r="G803" s="31"/>
      <c r="H803" s="31">
        <v>170</v>
      </c>
      <c r="I803" s="31">
        <v>170</v>
      </c>
      <c r="J803" s="75"/>
      <c r="K803" s="75"/>
      <c r="L803" s="75"/>
    </row>
    <row r="804" spans="1:12" ht="31.5" x14ac:dyDescent="0.25">
      <c r="A804" s="27" t="s">
        <v>981</v>
      </c>
      <c r="B804" s="28"/>
      <c r="C804" s="28" t="s">
        <v>166</v>
      </c>
      <c r="D804" s="28" t="s">
        <v>40</v>
      </c>
      <c r="E804" s="28" t="s">
        <v>983</v>
      </c>
      <c r="F804" s="28"/>
      <c r="G804" s="31">
        <f>G805</f>
        <v>424.5</v>
      </c>
      <c r="H804" s="31">
        <f>H805</f>
        <v>424.5</v>
      </c>
      <c r="I804" s="31">
        <f>I805</f>
        <v>424.5</v>
      </c>
    </row>
    <row r="805" spans="1:12" ht="31.5" x14ac:dyDescent="0.25">
      <c r="A805" s="27" t="s">
        <v>48</v>
      </c>
      <c r="B805" s="28"/>
      <c r="C805" s="28" t="s">
        <v>166</v>
      </c>
      <c r="D805" s="28" t="s">
        <v>40</v>
      </c>
      <c r="E805" s="28" t="s">
        <v>983</v>
      </c>
      <c r="F805" s="28" t="s">
        <v>87</v>
      </c>
      <c r="G805" s="31">
        <v>424.5</v>
      </c>
      <c r="H805" s="31">
        <v>424.5</v>
      </c>
      <c r="I805" s="31">
        <v>424.5</v>
      </c>
    </row>
    <row r="806" spans="1:12" ht="31.5" x14ac:dyDescent="0.25">
      <c r="A806" s="27" t="s">
        <v>982</v>
      </c>
      <c r="B806" s="28"/>
      <c r="C806" s="28" t="s">
        <v>166</v>
      </c>
      <c r="D806" s="28" t="s">
        <v>40</v>
      </c>
      <c r="E806" s="28" t="s">
        <v>963</v>
      </c>
      <c r="F806" s="28"/>
      <c r="G806" s="31">
        <f>SUM(G807)</f>
        <v>527.29999999999995</v>
      </c>
      <c r="H806" s="31">
        <f t="shared" ref="H806:L806" si="162">SUM(H807)</f>
        <v>527.20000000000005</v>
      </c>
      <c r="I806" s="31">
        <f t="shared" si="162"/>
        <v>528</v>
      </c>
      <c r="J806" s="31">
        <f t="shared" si="162"/>
        <v>0</v>
      </c>
      <c r="K806" s="31">
        <f t="shared" si="162"/>
        <v>0</v>
      </c>
      <c r="L806" s="31">
        <f t="shared" si="162"/>
        <v>0</v>
      </c>
    </row>
    <row r="807" spans="1:12" ht="31.5" x14ac:dyDescent="0.25">
      <c r="A807" s="27" t="s">
        <v>48</v>
      </c>
      <c r="B807" s="28"/>
      <c r="C807" s="28" t="s">
        <v>166</v>
      </c>
      <c r="D807" s="28" t="s">
        <v>40</v>
      </c>
      <c r="E807" s="28" t="s">
        <v>963</v>
      </c>
      <c r="F807" s="28" t="s">
        <v>87</v>
      </c>
      <c r="G807" s="31">
        <v>527.29999999999995</v>
      </c>
      <c r="H807" s="31">
        <v>527.20000000000005</v>
      </c>
      <c r="I807" s="31">
        <v>528</v>
      </c>
    </row>
    <row r="808" spans="1:12" ht="31.5" x14ac:dyDescent="0.25">
      <c r="A808" s="27" t="s">
        <v>787</v>
      </c>
      <c r="B808" s="28"/>
      <c r="C808" s="28" t="s">
        <v>166</v>
      </c>
      <c r="D808" s="28" t="s">
        <v>40</v>
      </c>
      <c r="E808" s="28" t="s">
        <v>955</v>
      </c>
      <c r="F808" s="28"/>
      <c r="G808" s="31">
        <f>G809</f>
        <v>17.100000000000001</v>
      </c>
      <c r="H808" s="31">
        <f>H809</f>
        <v>1.6</v>
      </c>
      <c r="I808" s="31">
        <f>I809</f>
        <v>1.6</v>
      </c>
    </row>
    <row r="809" spans="1:12" ht="31.5" x14ac:dyDescent="0.25">
      <c r="A809" s="27" t="s">
        <v>223</v>
      </c>
      <c r="B809" s="28"/>
      <c r="C809" s="28" t="s">
        <v>166</v>
      </c>
      <c r="D809" s="28" t="s">
        <v>40</v>
      </c>
      <c r="E809" s="28" t="s">
        <v>955</v>
      </c>
      <c r="F809" s="28" t="s">
        <v>118</v>
      </c>
      <c r="G809" s="31">
        <v>17.100000000000001</v>
      </c>
      <c r="H809" s="76">
        <v>1.6</v>
      </c>
      <c r="I809" s="76">
        <v>1.6</v>
      </c>
    </row>
    <row r="810" spans="1:12" ht="31.5" x14ac:dyDescent="0.25">
      <c r="A810" s="27" t="s">
        <v>956</v>
      </c>
      <c r="B810" s="28"/>
      <c r="C810" s="28" t="s">
        <v>166</v>
      </c>
      <c r="D810" s="28" t="s">
        <v>40</v>
      </c>
      <c r="E810" s="28" t="s">
        <v>779</v>
      </c>
      <c r="F810" s="28"/>
      <c r="G810" s="31">
        <f>SUM(G811)</f>
        <v>1.6</v>
      </c>
      <c r="H810" s="31">
        <f t="shared" ref="H810:I810" si="163">SUM(H811)</f>
        <v>1.6</v>
      </c>
      <c r="I810" s="31">
        <f t="shared" si="163"/>
        <v>1.6</v>
      </c>
    </row>
    <row r="811" spans="1:12" ht="31.5" x14ac:dyDescent="0.25">
      <c r="A811" s="27" t="s">
        <v>223</v>
      </c>
      <c r="B811" s="28"/>
      <c r="C811" s="28" t="s">
        <v>166</v>
      </c>
      <c r="D811" s="28" t="s">
        <v>40</v>
      </c>
      <c r="E811" s="28" t="s">
        <v>779</v>
      </c>
      <c r="F811" s="28" t="s">
        <v>118</v>
      </c>
      <c r="G811" s="31">
        <v>1.6</v>
      </c>
      <c r="H811" s="31">
        <v>1.6</v>
      </c>
      <c r="I811" s="31">
        <v>1.6</v>
      </c>
    </row>
    <row r="812" spans="1:12" ht="78.75" x14ac:dyDescent="0.25">
      <c r="A812" s="27" t="s">
        <v>574</v>
      </c>
      <c r="B812" s="28"/>
      <c r="C812" s="28" t="s">
        <v>166</v>
      </c>
      <c r="D812" s="28" t="s">
        <v>40</v>
      </c>
      <c r="E812" s="28" t="s">
        <v>780</v>
      </c>
      <c r="F812" s="28"/>
      <c r="G812" s="31">
        <f>SUM(G813)</f>
        <v>0.9</v>
      </c>
      <c r="H812" s="31">
        <f t="shared" ref="H812:I812" si="164">SUM(H813)</f>
        <v>0.5</v>
      </c>
      <c r="I812" s="31">
        <f t="shared" si="164"/>
        <v>0.5</v>
      </c>
    </row>
    <row r="813" spans="1:12" ht="31.5" x14ac:dyDescent="0.25">
      <c r="A813" s="27" t="s">
        <v>48</v>
      </c>
      <c r="B813" s="28"/>
      <c r="C813" s="28" t="s">
        <v>166</v>
      </c>
      <c r="D813" s="28" t="s">
        <v>40</v>
      </c>
      <c r="E813" s="28" t="s">
        <v>780</v>
      </c>
      <c r="F813" s="28" t="s">
        <v>87</v>
      </c>
      <c r="G813" s="31">
        <v>0.9</v>
      </c>
      <c r="H813" s="31">
        <v>0.5</v>
      </c>
      <c r="I813" s="31">
        <v>0.5</v>
      </c>
    </row>
    <row r="814" spans="1:12" ht="31.5" x14ac:dyDescent="0.25">
      <c r="A814" s="27" t="s">
        <v>957</v>
      </c>
      <c r="B814" s="28"/>
      <c r="C814" s="28" t="s">
        <v>166</v>
      </c>
      <c r="D814" s="28" t="s">
        <v>40</v>
      </c>
      <c r="E814" s="28" t="s">
        <v>958</v>
      </c>
      <c r="F814" s="28"/>
      <c r="G814" s="31">
        <v>0</v>
      </c>
      <c r="H814" s="76">
        <v>0.2</v>
      </c>
      <c r="I814" s="76">
        <v>0.2</v>
      </c>
    </row>
    <row r="815" spans="1:12" ht="31.5" x14ac:dyDescent="0.25">
      <c r="A815" s="27" t="s">
        <v>48</v>
      </c>
      <c r="B815" s="28"/>
      <c r="C815" s="28" t="s">
        <v>166</v>
      </c>
      <c r="D815" s="28" t="s">
        <v>40</v>
      </c>
      <c r="E815" s="28" t="s">
        <v>958</v>
      </c>
      <c r="F815" s="28" t="s">
        <v>87</v>
      </c>
      <c r="G815" s="31">
        <v>0</v>
      </c>
      <c r="H815" s="76">
        <v>0.2</v>
      </c>
      <c r="I815" s="76">
        <v>0.2</v>
      </c>
    </row>
    <row r="816" spans="1:12" ht="31.5" x14ac:dyDescent="0.25">
      <c r="A816" s="27" t="s">
        <v>981</v>
      </c>
      <c r="B816" s="28"/>
      <c r="C816" s="28" t="s">
        <v>166</v>
      </c>
      <c r="D816" s="28" t="s">
        <v>40</v>
      </c>
      <c r="E816" s="28" t="s">
        <v>984</v>
      </c>
      <c r="F816" s="28"/>
      <c r="G816" s="31">
        <f>G817</f>
        <v>0.7</v>
      </c>
      <c r="H816" s="31">
        <f>H817</f>
        <v>0.4</v>
      </c>
      <c r="I816" s="31">
        <f>I817</f>
        <v>0.4</v>
      </c>
    </row>
    <row r="817" spans="1:9" ht="31.5" x14ac:dyDescent="0.25">
      <c r="A817" s="27" t="s">
        <v>48</v>
      </c>
      <c r="B817" s="28"/>
      <c r="C817" s="28" t="s">
        <v>166</v>
      </c>
      <c r="D817" s="28" t="s">
        <v>40</v>
      </c>
      <c r="E817" s="28" t="s">
        <v>984</v>
      </c>
      <c r="F817" s="28" t="s">
        <v>87</v>
      </c>
      <c r="G817" s="31">
        <v>0.7</v>
      </c>
      <c r="H817" s="31">
        <v>0.4</v>
      </c>
      <c r="I817" s="31">
        <v>0.4</v>
      </c>
    </row>
    <row r="818" spans="1:9" ht="31.5" x14ac:dyDescent="0.25">
      <c r="A818" s="27" t="s">
        <v>982</v>
      </c>
      <c r="B818" s="28"/>
      <c r="C818" s="28" t="s">
        <v>166</v>
      </c>
      <c r="D818" s="28" t="s">
        <v>40</v>
      </c>
      <c r="E818" s="28" t="s">
        <v>964</v>
      </c>
      <c r="F818" s="28"/>
      <c r="G818" s="31">
        <f>G819</f>
        <v>1.1000000000000001</v>
      </c>
      <c r="H818" s="31">
        <f>H819</f>
        <v>0.5</v>
      </c>
      <c r="I818" s="31">
        <f>I819</f>
        <v>0.5</v>
      </c>
    </row>
    <row r="819" spans="1:9" ht="31.5" x14ac:dyDescent="0.25">
      <c r="A819" s="27" t="s">
        <v>48</v>
      </c>
      <c r="B819" s="28"/>
      <c r="C819" s="28" t="s">
        <v>166</v>
      </c>
      <c r="D819" s="28" t="s">
        <v>40</v>
      </c>
      <c r="E819" s="28" t="s">
        <v>964</v>
      </c>
      <c r="F819" s="28" t="s">
        <v>87</v>
      </c>
      <c r="G819" s="31">
        <v>1.1000000000000001</v>
      </c>
      <c r="H819" s="31">
        <v>0.5</v>
      </c>
      <c r="I819" s="31">
        <v>0.5</v>
      </c>
    </row>
    <row r="820" spans="1:9" ht="31.5" x14ac:dyDescent="0.25">
      <c r="A820" s="27" t="s">
        <v>781</v>
      </c>
      <c r="B820" s="28"/>
      <c r="C820" s="28" t="s">
        <v>166</v>
      </c>
      <c r="D820" s="28" t="s">
        <v>40</v>
      </c>
      <c r="E820" s="28" t="s">
        <v>260</v>
      </c>
      <c r="F820" s="28"/>
      <c r="G820" s="31">
        <f>G838+G821</f>
        <v>0</v>
      </c>
      <c r="H820" s="31">
        <f>H838+H821</f>
        <v>0</v>
      </c>
      <c r="I820" s="31">
        <f>I838+I821</f>
        <v>0</v>
      </c>
    </row>
    <row r="821" spans="1:9" x14ac:dyDescent="0.25">
      <c r="A821" s="27" t="s">
        <v>31</v>
      </c>
      <c r="B821" s="28"/>
      <c r="C821" s="28" t="s">
        <v>166</v>
      </c>
      <c r="D821" s="28" t="s">
        <v>40</v>
      </c>
      <c r="E821" s="28" t="s">
        <v>771</v>
      </c>
      <c r="F821" s="28"/>
      <c r="G821" s="31">
        <f>SUM(G822+G827+G829+G832+G834+G836)</f>
        <v>0</v>
      </c>
      <c r="H821" s="31">
        <f t="shared" ref="H821:I821" si="165">SUM(H822+H827+H829+H832+H834+H836)</f>
        <v>0</v>
      </c>
      <c r="I821" s="31">
        <f t="shared" si="165"/>
        <v>0</v>
      </c>
    </row>
    <row r="822" spans="1:9" ht="47.25" hidden="1" x14ac:dyDescent="0.25">
      <c r="A822" s="77" t="s">
        <v>773</v>
      </c>
      <c r="B822" s="28"/>
      <c r="C822" s="28" t="s">
        <v>166</v>
      </c>
      <c r="D822" s="28" t="s">
        <v>40</v>
      </c>
      <c r="E822" s="28" t="s">
        <v>782</v>
      </c>
      <c r="F822" s="28"/>
      <c r="G822" s="31">
        <f>SUM(G823+G825)</f>
        <v>0</v>
      </c>
      <c r="H822" s="31">
        <f t="shared" ref="H822:I822" si="166">SUM(H823+H825)</f>
        <v>0</v>
      </c>
      <c r="I822" s="31">
        <f t="shared" si="166"/>
        <v>0</v>
      </c>
    </row>
    <row r="823" spans="1:9" ht="47.25" hidden="1" x14ac:dyDescent="0.25">
      <c r="A823" s="27" t="s">
        <v>783</v>
      </c>
      <c r="B823" s="28"/>
      <c r="C823" s="28" t="s">
        <v>166</v>
      </c>
      <c r="D823" s="28" t="s">
        <v>40</v>
      </c>
      <c r="E823" s="28" t="s">
        <v>784</v>
      </c>
      <c r="F823" s="28"/>
      <c r="G823" s="31">
        <f>SUM(G824)</f>
        <v>0</v>
      </c>
      <c r="H823" s="31">
        <f t="shared" ref="H823:I823" si="167">SUM(H824)</f>
        <v>0</v>
      </c>
      <c r="I823" s="31">
        <f t="shared" si="167"/>
        <v>0</v>
      </c>
    </row>
    <row r="824" spans="1:9" ht="31.5" hidden="1" x14ac:dyDescent="0.25">
      <c r="A824" s="27" t="s">
        <v>223</v>
      </c>
      <c r="B824" s="28"/>
      <c r="C824" s="28" t="s">
        <v>166</v>
      </c>
      <c r="D824" s="28" t="s">
        <v>40</v>
      </c>
      <c r="E824" s="28" t="s">
        <v>784</v>
      </c>
      <c r="F824" s="28" t="s">
        <v>118</v>
      </c>
      <c r="G824" s="31"/>
      <c r="H824" s="31"/>
      <c r="I824" s="31"/>
    </row>
    <row r="825" spans="1:9" ht="31.5" hidden="1" x14ac:dyDescent="0.25">
      <c r="A825" s="27" t="s">
        <v>787</v>
      </c>
      <c r="B825" s="28"/>
      <c r="C825" s="28" t="s">
        <v>166</v>
      </c>
      <c r="D825" s="28" t="s">
        <v>40</v>
      </c>
      <c r="E825" s="28" t="s">
        <v>800</v>
      </c>
      <c r="F825" s="28"/>
      <c r="G825" s="31">
        <f>SUM(G826)</f>
        <v>0</v>
      </c>
      <c r="H825" s="31">
        <f t="shared" ref="H825:I825" si="168">SUM(H826)</f>
        <v>0</v>
      </c>
      <c r="I825" s="31">
        <f t="shared" si="168"/>
        <v>0</v>
      </c>
    </row>
    <row r="826" spans="1:9" ht="31.5" hidden="1" x14ac:dyDescent="0.25">
      <c r="A826" s="27" t="s">
        <v>48</v>
      </c>
      <c r="B826" s="28"/>
      <c r="C826" s="28" t="s">
        <v>166</v>
      </c>
      <c r="D826" s="28" t="s">
        <v>40</v>
      </c>
      <c r="E826" s="28" t="s">
        <v>800</v>
      </c>
      <c r="F826" s="28" t="s">
        <v>87</v>
      </c>
      <c r="G826" s="31"/>
      <c r="H826" s="31"/>
      <c r="I826" s="31"/>
    </row>
    <row r="827" spans="1:9" hidden="1" x14ac:dyDescent="0.25">
      <c r="A827" s="27" t="s">
        <v>254</v>
      </c>
      <c r="B827" s="78"/>
      <c r="C827" s="28" t="s">
        <v>166</v>
      </c>
      <c r="D827" s="28" t="s">
        <v>40</v>
      </c>
      <c r="E827" s="28" t="s">
        <v>772</v>
      </c>
      <c r="F827" s="28"/>
      <c r="G827" s="31">
        <f>SUM(G828)</f>
        <v>0</v>
      </c>
      <c r="H827" s="31">
        <f t="shared" ref="H827:I827" si="169">SUM(H828)</f>
        <v>0</v>
      </c>
      <c r="I827" s="31">
        <f t="shared" si="169"/>
        <v>0</v>
      </c>
    </row>
    <row r="828" spans="1:9" ht="31.5" hidden="1" x14ac:dyDescent="0.25">
      <c r="A828" s="27" t="s">
        <v>48</v>
      </c>
      <c r="B828" s="78"/>
      <c r="C828" s="28" t="s">
        <v>166</v>
      </c>
      <c r="D828" s="28" t="s">
        <v>40</v>
      </c>
      <c r="E828" s="28" t="s">
        <v>772</v>
      </c>
      <c r="F828" s="28" t="s">
        <v>87</v>
      </c>
      <c r="G828" s="31"/>
      <c r="H828" s="31"/>
      <c r="I828" s="31"/>
    </row>
    <row r="829" spans="1:9" ht="47.25" hidden="1" x14ac:dyDescent="0.25">
      <c r="A829" s="27" t="s">
        <v>789</v>
      </c>
      <c r="B829" s="28"/>
      <c r="C829" s="28" t="s">
        <v>166</v>
      </c>
      <c r="D829" s="28" t="s">
        <v>40</v>
      </c>
      <c r="E829" s="28" t="s">
        <v>801</v>
      </c>
      <c r="F829" s="28"/>
      <c r="G829" s="31">
        <f>G830+G831</f>
        <v>0</v>
      </c>
      <c r="H829" s="31">
        <f t="shared" ref="H829:I829" si="170">H830+H831</f>
        <v>0</v>
      </c>
      <c r="I829" s="31">
        <f t="shared" si="170"/>
        <v>0</v>
      </c>
    </row>
    <row r="830" spans="1:9" ht="31.5" hidden="1" x14ac:dyDescent="0.25">
      <c r="A830" s="27" t="s">
        <v>48</v>
      </c>
      <c r="B830" s="28"/>
      <c r="C830" s="28" t="s">
        <v>166</v>
      </c>
      <c r="D830" s="28" t="s">
        <v>40</v>
      </c>
      <c r="E830" s="28" t="s">
        <v>801</v>
      </c>
      <c r="F830" s="28" t="s">
        <v>87</v>
      </c>
      <c r="G830" s="31"/>
      <c r="H830" s="31"/>
      <c r="I830" s="31"/>
    </row>
    <row r="831" spans="1:9" ht="31.5" hidden="1" x14ac:dyDescent="0.25">
      <c r="A831" s="27" t="s">
        <v>223</v>
      </c>
      <c r="B831" s="28"/>
      <c r="C831" s="28" t="s">
        <v>166</v>
      </c>
      <c r="D831" s="28" t="s">
        <v>40</v>
      </c>
      <c r="E831" s="28" t="s">
        <v>801</v>
      </c>
      <c r="F831" s="28" t="s">
        <v>118</v>
      </c>
      <c r="G831" s="31"/>
      <c r="H831" s="31"/>
      <c r="I831" s="31"/>
    </row>
    <row r="832" spans="1:9" ht="47.25" hidden="1" x14ac:dyDescent="0.25">
      <c r="A832" s="27" t="s">
        <v>842</v>
      </c>
      <c r="B832" s="28"/>
      <c r="C832" s="28" t="s">
        <v>166</v>
      </c>
      <c r="D832" s="28" t="s">
        <v>40</v>
      </c>
      <c r="E832" s="28" t="s">
        <v>841</v>
      </c>
      <c r="F832" s="28"/>
      <c r="G832" s="31">
        <f>SUM(G833)</f>
        <v>0</v>
      </c>
      <c r="H832" s="31"/>
      <c r="I832" s="31"/>
    </row>
    <row r="833" spans="1:9" ht="31.5" hidden="1" x14ac:dyDescent="0.25">
      <c r="A833" s="27" t="s">
        <v>48</v>
      </c>
      <c r="B833" s="28"/>
      <c r="C833" s="28" t="s">
        <v>166</v>
      </c>
      <c r="D833" s="28" t="s">
        <v>40</v>
      </c>
      <c r="E833" s="28" t="s">
        <v>841</v>
      </c>
      <c r="F833" s="28" t="s">
        <v>87</v>
      </c>
      <c r="G833" s="31"/>
      <c r="H833" s="31"/>
      <c r="I833" s="31"/>
    </row>
    <row r="834" spans="1:9" ht="47.25" hidden="1" x14ac:dyDescent="0.25">
      <c r="A834" s="27" t="s">
        <v>785</v>
      </c>
      <c r="B834" s="78"/>
      <c r="C834" s="28" t="s">
        <v>166</v>
      </c>
      <c r="D834" s="28" t="s">
        <v>40</v>
      </c>
      <c r="E834" s="79" t="s">
        <v>786</v>
      </c>
      <c r="F834" s="28"/>
      <c r="G834" s="31">
        <f>SUM(G835)</f>
        <v>0</v>
      </c>
      <c r="H834" s="31">
        <f t="shared" ref="H834:I834" si="171">SUM(H835)</f>
        <v>0</v>
      </c>
      <c r="I834" s="31">
        <f t="shared" si="171"/>
        <v>0</v>
      </c>
    </row>
    <row r="835" spans="1:9" ht="31.5" hidden="1" x14ac:dyDescent="0.25">
      <c r="A835" s="27" t="s">
        <v>223</v>
      </c>
      <c r="B835" s="78"/>
      <c r="C835" s="28" t="s">
        <v>166</v>
      </c>
      <c r="D835" s="28" t="s">
        <v>40</v>
      </c>
      <c r="E835" s="79" t="s">
        <v>786</v>
      </c>
      <c r="F835" s="28" t="s">
        <v>118</v>
      </c>
      <c r="G835" s="31"/>
      <c r="H835" s="31"/>
      <c r="I835" s="31"/>
    </row>
    <row r="836" spans="1:9" ht="31.5" hidden="1" x14ac:dyDescent="0.25">
      <c r="A836" s="27" t="s">
        <v>788</v>
      </c>
      <c r="B836" s="78"/>
      <c r="C836" s="28" t="s">
        <v>166</v>
      </c>
      <c r="D836" s="28" t="s">
        <v>40</v>
      </c>
      <c r="E836" s="79" t="s">
        <v>802</v>
      </c>
      <c r="F836" s="28"/>
      <c r="G836" s="31">
        <f t="shared" ref="G836:I836" si="172">G837</f>
        <v>0</v>
      </c>
      <c r="H836" s="31">
        <f t="shared" si="172"/>
        <v>0</v>
      </c>
      <c r="I836" s="31">
        <f t="shared" si="172"/>
        <v>0</v>
      </c>
    </row>
    <row r="837" spans="1:9" ht="31.5" hidden="1" x14ac:dyDescent="0.25">
      <c r="A837" s="27" t="s">
        <v>223</v>
      </c>
      <c r="B837" s="78"/>
      <c r="C837" s="28" t="s">
        <v>166</v>
      </c>
      <c r="D837" s="28" t="s">
        <v>40</v>
      </c>
      <c r="E837" s="79" t="s">
        <v>802</v>
      </c>
      <c r="F837" s="28" t="s">
        <v>87</v>
      </c>
      <c r="G837" s="31"/>
      <c r="H837" s="31"/>
      <c r="I837" s="31"/>
    </row>
    <row r="838" spans="1:9" hidden="1" x14ac:dyDescent="0.25">
      <c r="A838" s="27" t="s">
        <v>847</v>
      </c>
      <c r="B838" s="78"/>
      <c r="C838" s="28" t="s">
        <v>166</v>
      </c>
      <c r="D838" s="28" t="s">
        <v>40</v>
      </c>
      <c r="E838" s="79" t="s">
        <v>790</v>
      </c>
      <c r="F838" s="28"/>
      <c r="G838" s="31">
        <f>G839</f>
        <v>0</v>
      </c>
      <c r="H838" s="31">
        <f t="shared" ref="H838:I838" si="173">H839</f>
        <v>0</v>
      </c>
      <c r="I838" s="31">
        <f t="shared" si="173"/>
        <v>0</v>
      </c>
    </row>
    <row r="839" spans="1:9" ht="31.5" hidden="1" x14ac:dyDescent="0.25">
      <c r="A839" s="27" t="s">
        <v>507</v>
      </c>
      <c r="B839" s="78"/>
      <c r="C839" s="28" t="s">
        <v>166</v>
      </c>
      <c r="D839" s="28" t="s">
        <v>40</v>
      </c>
      <c r="E839" s="79" t="s">
        <v>791</v>
      </c>
      <c r="F839" s="28"/>
      <c r="G839" s="31">
        <f t="shared" ref="G839:I839" si="174">G840</f>
        <v>0</v>
      </c>
      <c r="H839" s="31">
        <f t="shared" si="174"/>
        <v>0</v>
      </c>
      <c r="I839" s="31">
        <f t="shared" si="174"/>
        <v>0</v>
      </c>
    </row>
    <row r="840" spans="1:9" ht="31.5" hidden="1" x14ac:dyDescent="0.25">
      <c r="A840" s="27" t="s">
        <v>223</v>
      </c>
      <c r="B840" s="78"/>
      <c r="C840" s="28" t="s">
        <v>166</v>
      </c>
      <c r="D840" s="28" t="s">
        <v>40</v>
      </c>
      <c r="E840" s="79" t="s">
        <v>791</v>
      </c>
      <c r="F840" s="28" t="s">
        <v>87</v>
      </c>
      <c r="G840" s="31"/>
      <c r="H840" s="31"/>
      <c r="I840" s="31"/>
    </row>
    <row r="841" spans="1:9" x14ac:dyDescent="0.25">
      <c r="A841" s="27" t="s">
        <v>184</v>
      </c>
      <c r="B841" s="28"/>
      <c r="C841" s="28" t="s">
        <v>166</v>
      </c>
      <c r="D841" s="28" t="s">
        <v>50</v>
      </c>
      <c r="E841" s="28"/>
      <c r="F841" s="28"/>
      <c r="G841" s="31">
        <f>SUM(G842)</f>
        <v>5787.4</v>
      </c>
      <c r="H841" s="31">
        <f t="shared" ref="H841:I841" si="175">SUM(H842)</f>
        <v>10565</v>
      </c>
      <c r="I841" s="31">
        <f t="shared" si="175"/>
        <v>10436.5</v>
      </c>
    </row>
    <row r="842" spans="1:9" ht="31.5" x14ac:dyDescent="0.25">
      <c r="A842" s="27" t="s">
        <v>792</v>
      </c>
      <c r="B842" s="28"/>
      <c r="C842" s="28" t="s">
        <v>166</v>
      </c>
      <c r="D842" s="28" t="s">
        <v>50</v>
      </c>
      <c r="E842" s="28" t="s">
        <v>252</v>
      </c>
      <c r="F842" s="28"/>
      <c r="G842" s="31">
        <f>G843</f>
        <v>5787.4</v>
      </c>
      <c r="H842" s="31">
        <f t="shared" ref="H842:I842" si="176">H843</f>
        <v>10565</v>
      </c>
      <c r="I842" s="31">
        <f t="shared" si="176"/>
        <v>10436.5</v>
      </c>
    </row>
    <row r="843" spans="1:9" ht="78.75" x14ac:dyDescent="0.25">
      <c r="A843" s="27" t="s">
        <v>766</v>
      </c>
      <c r="B843" s="28"/>
      <c r="C843" s="28" t="s">
        <v>166</v>
      </c>
      <c r="D843" s="28" t="s">
        <v>50</v>
      </c>
      <c r="E843" s="28" t="s">
        <v>256</v>
      </c>
      <c r="F843" s="28"/>
      <c r="G843" s="31">
        <f>G844+G854</f>
        <v>5787.4</v>
      </c>
      <c r="H843" s="31">
        <f t="shared" ref="H843:I843" si="177">H844+H854</f>
        <v>10565</v>
      </c>
      <c r="I843" s="31">
        <f t="shared" si="177"/>
        <v>10436.5</v>
      </c>
    </row>
    <row r="844" spans="1:9" x14ac:dyDescent="0.25">
      <c r="A844" s="27" t="s">
        <v>31</v>
      </c>
      <c r="B844" s="28"/>
      <c r="C844" s="28" t="s">
        <v>166</v>
      </c>
      <c r="D844" s="28" t="s">
        <v>50</v>
      </c>
      <c r="E844" s="28" t="s">
        <v>767</v>
      </c>
      <c r="F844" s="28"/>
      <c r="G844" s="31">
        <f>SUM(G845+G850+G852)</f>
        <v>3432.2</v>
      </c>
      <c r="H844" s="31">
        <f t="shared" ref="H844:I844" si="178">SUM(H845+H850+H852)</f>
        <v>7948.9</v>
      </c>
      <c r="I844" s="31">
        <f t="shared" si="178"/>
        <v>7948.9</v>
      </c>
    </row>
    <row r="845" spans="1:9" ht="47.25" x14ac:dyDescent="0.25">
      <c r="A845" s="77" t="s">
        <v>773</v>
      </c>
      <c r="B845" s="28"/>
      <c r="C845" s="28" t="s">
        <v>166</v>
      </c>
      <c r="D845" s="28" t="s">
        <v>50</v>
      </c>
      <c r="E845" s="28" t="s">
        <v>774</v>
      </c>
      <c r="F845" s="28"/>
      <c r="G845" s="31">
        <f>G846+G848</f>
        <v>3385.7</v>
      </c>
      <c r="H845" s="31">
        <f>H846+H848</f>
        <v>7938</v>
      </c>
      <c r="I845" s="31">
        <f>I846+I848</f>
        <v>7938</v>
      </c>
    </row>
    <row r="846" spans="1:9" ht="47.25" hidden="1" x14ac:dyDescent="0.25">
      <c r="A846" s="27" t="s">
        <v>508</v>
      </c>
      <c r="B846" s="28"/>
      <c r="C846" s="28" t="s">
        <v>166</v>
      </c>
      <c r="D846" s="28" t="s">
        <v>50</v>
      </c>
      <c r="E846" s="28" t="s">
        <v>793</v>
      </c>
      <c r="F846" s="28"/>
      <c r="G846" s="31">
        <f>G847</f>
        <v>0</v>
      </c>
      <c r="H846" s="31">
        <f>H847</f>
        <v>0</v>
      </c>
      <c r="I846" s="31">
        <f>I847</f>
        <v>0</v>
      </c>
    </row>
    <row r="847" spans="1:9" ht="31.5" hidden="1" x14ac:dyDescent="0.25">
      <c r="A847" s="27" t="s">
        <v>223</v>
      </c>
      <c r="B847" s="28"/>
      <c r="C847" s="28" t="s">
        <v>166</v>
      </c>
      <c r="D847" s="28" t="s">
        <v>50</v>
      </c>
      <c r="E847" s="28" t="s">
        <v>793</v>
      </c>
      <c r="F847" s="28" t="s">
        <v>118</v>
      </c>
      <c r="G847" s="31"/>
      <c r="H847" s="31"/>
      <c r="I847" s="31"/>
    </row>
    <row r="848" spans="1:9" ht="31.5" x14ac:dyDescent="0.25">
      <c r="A848" s="27" t="s">
        <v>481</v>
      </c>
      <c r="B848" s="28"/>
      <c r="C848" s="28" t="s">
        <v>166</v>
      </c>
      <c r="D848" s="28" t="s">
        <v>50</v>
      </c>
      <c r="E848" s="28" t="s">
        <v>794</v>
      </c>
      <c r="F848" s="28"/>
      <c r="G848" s="31">
        <f>SUM(G849)</f>
        <v>3385.7</v>
      </c>
      <c r="H848" s="31">
        <f t="shared" ref="H848:I848" si="179">SUM(H849)</f>
        <v>7938</v>
      </c>
      <c r="I848" s="31">
        <f t="shared" si="179"/>
        <v>7938</v>
      </c>
    </row>
    <row r="849" spans="1:9" ht="31.5" x14ac:dyDescent="0.25">
      <c r="A849" s="27" t="s">
        <v>223</v>
      </c>
      <c r="B849" s="28"/>
      <c r="C849" s="28" t="s">
        <v>166</v>
      </c>
      <c r="D849" s="28" t="s">
        <v>50</v>
      </c>
      <c r="E849" s="28" t="s">
        <v>794</v>
      </c>
      <c r="F849" s="28" t="s">
        <v>118</v>
      </c>
      <c r="G849" s="31">
        <v>3385.7</v>
      </c>
      <c r="H849" s="31">
        <v>7938</v>
      </c>
      <c r="I849" s="31">
        <v>7938</v>
      </c>
    </row>
    <row r="850" spans="1:9" ht="78.75" x14ac:dyDescent="0.25">
      <c r="A850" s="27" t="s">
        <v>959</v>
      </c>
      <c r="B850" s="78"/>
      <c r="C850" s="28" t="s">
        <v>166</v>
      </c>
      <c r="D850" s="28" t="s">
        <v>50</v>
      </c>
      <c r="E850" s="79" t="s">
        <v>795</v>
      </c>
      <c r="F850" s="28"/>
      <c r="G850" s="31">
        <f>SUM(G851)</f>
        <v>3</v>
      </c>
      <c r="H850" s="31">
        <f t="shared" ref="H850:I850" si="180">SUM(H851)</f>
        <v>3</v>
      </c>
      <c r="I850" s="31">
        <f t="shared" si="180"/>
        <v>3</v>
      </c>
    </row>
    <row r="851" spans="1:9" ht="31.5" x14ac:dyDescent="0.25">
      <c r="A851" s="27" t="s">
        <v>223</v>
      </c>
      <c r="B851" s="78"/>
      <c r="C851" s="28" t="s">
        <v>166</v>
      </c>
      <c r="D851" s="28" t="s">
        <v>50</v>
      </c>
      <c r="E851" s="79" t="s">
        <v>795</v>
      </c>
      <c r="F851" s="28" t="s">
        <v>118</v>
      </c>
      <c r="G851" s="31">
        <v>3</v>
      </c>
      <c r="H851" s="31">
        <v>3</v>
      </c>
      <c r="I851" s="31">
        <v>3</v>
      </c>
    </row>
    <row r="852" spans="1:9" ht="31.5" x14ac:dyDescent="0.25">
      <c r="A852" s="27" t="s">
        <v>960</v>
      </c>
      <c r="B852" s="78"/>
      <c r="C852" s="28" t="s">
        <v>166</v>
      </c>
      <c r="D852" s="28" t="s">
        <v>50</v>
      </c>
      <c r="E852" s="79" t="s">
        <v>796</v>
      </c>
      <c r="F852" s="28"/>
      <c r="G852" s="31">
        <f>SUM(G853)</f>
        <v>43.5</v>
      </c>
      <c r="H852" s="31">
        <f>SUM(H853)</f>
        <v>7.9</v>
      </c>
      <c r="I852" s="31">
        <f>SUM(I853)</f>
        <v>7.9</v>
      </c>
    </row>
    <row r="853" spans="1:9" ht="31.5" x14ac:dyDescent="0.25">
      <c r="A853" s="27" t="s">
        <v>223</v>
      </c>
      <c r="B853" s="78"/>
      <c r="C853" s="28" t="s">
        <v>166</v>
      </c>
      <c r="D853" s="28" t="s">
        <v>50</v>
      </c>
      <c r="E853" s="79" t="s">
        <v>796</v>
      </c>
      <c r="F853" s="28" t="s">
        <v>118</v>
      </c>
      <c r="G853" s="31">
        <v>43.5</v>
      </c>
      <c r="H853" s="31">
        <v>7.9</v>
      </c>
      <c r="I853" s="31">
        <v>7.9</v>
      </c>
    </row>
    <row r="854" spans="1:9" x14ac:dyDescent="0.25">
      <c r="A854" s="27" t="s">
        <v>849</v>
      </c>
      <c r="B854" s="78"/>
      <c r="C854" s="28" t="s">
        <v>166</v>
      </c>
      <c r="D854" s="28" t="s">
        <v>50</v>
      </c>
      <c r="E854" s="79" t="s">
        <v>797</v>
      </c>
      <c r="F854" s="28"/>
      <c r="G854" s="31">
        <f>G855</f>
        <v>2355.1999999999998</v>
      </c>
      <c r="H854" s="31">
        <f t="shared" ref="H854:I854" si="181">H855</f>
        <v>2616.1</v>
      </c>
      <c r="I854" s="31">
        <f t="shared" si="181"/>
        <v>2487.6</v>
      </c>
    </row>
    <row r="855" spans="1:9" ht="31.5" x14ac:dyDescent="0.25">
      <c r="A855" s="63" t="s">
        <v>798</v>
      </c>
      <c r="B855" s="78"/>
      <c r="C855" s="28" t="s">
        <v>166</v>
      </c>
      <c r="D855" s="28" t="s">
        <v>50</v>
      </c>
      <c r="E855" s="79" t="s">
        <v>799</v>
      </c>
      <c r="F855" s="28"/>
      <c r="G855" s="31">
        <f>SUM(G856:G857)</f>
        <v>2355.1999999999998</v>
      </c>
      <c r="H855" s="31">
        <f t="shared" ref="H855:I855" si="182">SUM(H856:H857)</f>
        <v>2616.1</v>
      </c>
      <c r="I855" s="31">
        <f t="shared" si="182"/>
        <v>2487.6</v>
      </c>
    </row>
    <row r="856" spans="1:9" ht="31.5" x14ac:dyDescent="0.25">
      <c r="A856" s="27" t="s">
        <v>223</v>
      </c>
      <c r="B856" s="78"/>
      <c r="C856" s="28" t="s">
        <v>166</v>
      </c>
      <c r="D856" s="28" t="s">
        <v>50</v>
      </c>
      <c r="E856" s="79" t="s">
        <v>799</v>
      </c>
      <c r="F856" s="28" t="s">
        <v>118</v>
      </c>
      <c r="G856" s="31">
        <v>2355.1999999999998</v>
      </c>
      <c r="H856" s="31">
        <v>2616.1</v>
      </c>
      <c r="I856" s="31">
        <v>2487.6</v>
      </c>
    </row>
    <row r="857" spans="1:9" x14ac:dyDescent="0.25">
      <c r="A857" s="27" t="s">
        <v>21</v>
      </c>
      <c r="B857" s="78"/>
      <c r="C857" s="28" t="s">
        <v>166</v>
      </c>
      <c r="D857" s="28" t="s">
        <v>50</v>
      </c>
      <c r="E857" s="79" t="s">
        <v>799</v>
      </c>
      <c r="F857" s="28" t="s">
        <v>92</v>
      </c>
      <c r="G857" s="31"/>
      <c r="H857" s="31"/>
      <c r="I857" s="31"/>
    </row>
    <row r="858" spans="1:9" x14ac:dyDescent="0.25">
      <c r="A858" s="27" t="s">
        <v>185</v>
      </c>
      <c r="B858" s="78"/>
      <c r="C858" s="28" t="s">
        <v>166</v>
      </c>
      <c r="D858" s="28" t="s">
        <v>165</v>
      </c>
      <c r="E858" s="79"/>
      <c r="F858" s="28"/>
      <c r="G858" s="31">
        <f>SUM(G859)</f>
        <v>7615.9999999999991</v>
      </c>
      <c r="H858" s="31">
        <f>SUM(H859)</f>
        <v>7615.9999999999991</v>
      </c>
      <c r="I858" s="31">
        <f>SUM(I859)</f>
        <v>7615.9999999999991</v>
      </c>
    </row>
    <row r="859" spans="1:9" ht="31.5" x14ac:dyDescent="0.25">
      <c r="A859" s="27" t="s">
        <v>641</v>
      </c>
      <c r="B859" s="78"/>
      <c r="C859" s="28" t="s">
        <v>166</v>
      </c>
      <c r="D859" s="28" t="s">
        <v>165</v>
      </c>
      <c r="E859" s="79" t="s">
        <v>252</v>
      </c>
      <c r="F859" s="28"/>
      <c r="G859" s="31">
        <f>SUM(G860)</f>
        <v>7615.9999999999991</v>
      </c>
      <c r="H859" s="31">
        <f t="shared" ref="H859:I859" si="183">SUM(H860)</f>
        <v>7615.9999999999991</v>
      </c>
      <c r="I859" s="31">
        <f t="shared" si="183"/>
        <v>7615.9999999999991</v>
      </c>
    </row>
    <row r="860" spans="1:9" ht="31.5" x14ac:dyDescent="0.25">
      <c r="A860" s="27" t="s">
        <v>306</v>
      </c>
      <c r="B860" s="78"/>
      <c r="C860" s="28" t="s">
        <v>166</v>
      </c>
      <c r="D860" s="28" t="s">
        <v>165</v>
      </c>
      <c r="E860" s="79" t="s">
        <v>253</v>
      </c>
      <c r="F860" s="28"/>
      <c r="G860" s="31">
        <f>SUM(G861+G864+G867+G869)</f>
        <v>7615.9999999999991</v>
      </c>
      <c r="H860" s="31">
        <f>SUM(H861+H864+H867+H869)</f>
        <v>7615.9999999999991</v>
      </c>
      <c r="I860" s="31">
        <f>SUM(I861+I864+I867+I869)</f>
        <v>7615.9999999999991</v>
      </c>
    </row>
    <row r="861" spans="1:9" x14ac:dyDescent="0.25">
      <c r="A861" s="27" t="s">
        <v>76</v>
      </c>
      <c r="B861" s="78"/>
      <c r="C861" s="28" t="s">
        <v>166</v>
      </c>
      <c r="D861" s="28" t="s">
        <v>165</v>
      </c>
      <c r="E861" s="79" t="s">
        <v>503</v>
      </c>
      <c r="F861" s="28"/>
      <c r="G861" s="31">
        <f>SUM(G862:G863)</f>
        <v>6047.9</v>
      </c>
      <c r="H861" s="31">
        <f>SUM(H862:H863)</f>
        <v>6047.9</v>
      </c>
      <c r="I861" s="31">
        <f>SUM(I862:I863)</f>
        <v>6047.9</v>
      </c>
    </row>
    <row r="862" spans="1:9" ht="47.25" x14ac:dyDescent="0.25">
      <c r="A862" s="27" t="s">
        <v>47</v>
      </c>
      <c r="B862" s="78"/>
      <c r="C862" s="28" t="s">
        <v>166</v>
      </c>
      <c r="D862" s="28" t="s">
        <v>165</v>
      </c>
      <c r="E862" s="79" t="s">
        <v>503</v>
      </c>
      <c r="F862" s="28">
        <v>100</v>
      </c>
      <c r="G862" s="31">
        <v>6047.7</v>
      </c>
      <c r="H862" s="31">
        <v>6047.7</v>
      </c>
      <c r="I862" s="31">
        <v>6047.7</v>
      </c>
    </row>
    <row r="863" spans="1:9" ht="31.5" x14ac:dyDescent="0.25">
      <c r="A863" s="27" t="s">
        <v>48</v>
      </c>
      <c r="B863" s="78"/>
      <c r="C863" s="28" t="s">
        <v>166</v>
      </c>
      <c r="D863" s="28" t="s">
        <v>165</v>
      </c>
      <c r="E863" s="79" t="s">
        <v>503</v>
      </c>
      <c r="F863" s="28">
        <v>200</v>
      </c>
      <c r="G863" s="31">
        <v>0.2</v>
      </c>
      <c r="H863" s="31">
        <v>0.2</v>
      </c>
      <c r="I863" s="31">
        <v>0.2</v>
      </c>
    </row>
    <row r="864" spans="1:9" x14ac:dyDescent="0.25">
      <c r="A864" s="27" t="s">
        <v>91</v>
      </c>
      <c r="B864" s="78"/>
      <c r="C864" s="28" t="s">
        <v>166</v>
      </c>
      <c r="D864" s="28" t="s">
        <v>165</v>
      </c>
      <c r="E864" s="79" t="s">
        <v>504</v>
      </c>
      <c r="F864" s="28"/>
      <c r="G864" s="31">
        <f>SUM(G865:G866)</f>
        <v>251.2</v>
      </c>
      <c r="H864" s="31">
        <f>SUM(H865:H866)</f>
        <v>251.2</v>
      </c>
      <c r="I864" s="31">
        <f>SUM(I865:I866)</f>
        <v>251.2</v>
      </c>
    </row>
    <row r="865" spans="1:11" ht="31.5" x14ac:dyDescent="0.25">
      <c r="A865" s="27" t="s">
        <v>48</v>
      </c>
      <c r="B865" s="78"/>
      <c r="C865" s="28" t="s">
        <v>166</v>
      </c>
      <c r="D865" s="28" t="s">
        <v>165</v>
      </c>
      <c r="E865" s="79" t="s">
        <v>504</v>
      </c>
      <c r="F865" s="28">
        <v>200</v>
      </c>
      <c r="G865" s="31">
        <v>243.2</v>
      </c>
      <c r="H865" s="31">
        <v>243.2</v>
      </c>
      <c r="I865" s="31">
        <v>243.2</v>
      </c>
    </row>
    <row r="866" spans="1:11" x14ac:dyDescent="0.25">
      <c r="A866" s="27" t="s">
        <v>21</v>
      </c>
      <c r="B866" s="78"/>
      <c r="C866" s="28" t="s">
        <v>166</v>
      </c>
      <c r="D866" s="28" t="s">
        <v>165</v>
      </c>
      <c r="E866" s="79" t="s">
        <v>504</v>
      </c>
      <c r="F866" s="28">
        <v>800</v>
      </c>
      <c r="G866" s="31">
        <v>8</v>
      </c>
      <c r="H866" s="31">
        <v>8</v>
      </c>
      <c r="I866" s="31">
        <v>8</v>
      </c>
    </row>
    <row r="867" spans="1:11" ht="31.5" x14ac:dyDescent="0.25">
      <c r="A867" s="27" t="s">
        <v>93</v>
      </c>
      <c r="B867" s="78"/>
      <c r="C867" s="28" t="s">
        <v>166</v>
      </c>
      <c r="D867" s="28" t="s">
        <v>165</v>
      </c>
      <c r="E867" s="79" t="s">
        <v>505</v>
      </c>
      <c r="F867" s="28"/>
      <c r="G867" s="31">
        <f>SUM(G868)</f>
        <v>377.9</v>
      </c>
      <c r="H867" s="31">
        <f>SUM(H868)</f>
        <v>377.9</v>
      </c>
      <c r="I867" s="31">
        <f>SUM(I868)</f>
        <v>377.9</v>
      </c>
    </row>
    <row r="868" spans="1:11" ht="31.5" x14ac:dyDescent="0.25">
      <c r="A868" s="27" t="s">
        <v>48</v>
      </c>
      <c r="B868" s="78"/>
      <c r="C868" s="28" t="s">
        <v>166</v>
      </c>
      <c r="D868" s="28" t="s">
        <v>165</v>
      </c>
      <c r="E868" s="79" t="s">
        <v>505</v>
      </c>
      <c r="F868" s="28">
        <v>200</v>
      </c>
      <c r="G868" s="31">
        <v>377.9</v>
      </c>
      <c r="H868" s="31">
        <v>377.9</v>
      </c>
      <c r="I868" s="31">
        <v>377.9</v>
      </c>
    </row>
    <row r="869" spans="1:11" ht="31.5" x14ac:dyDescent="0.25">
      <c r="A869" s="27" t="s">
        <v>94</v>
      </c>
      <c r="B869" s="78"/>
      <c r="C869" s="28" t="s">
        <v>166</v>
      </c>
      <c r="D869" s="28" t="s">
        <v>165</v>
      </c>
      <c r="E869" s="79" t="s">
        <v>506</v>
      </c>
      <c r="F869" s="28"/>
      <c r="G869" s="31">
        <f>SUM(G870:G871)</f>
        <v>939</v>
      </c>
      <c r="H869" s="31">
        <f>SUM(H870:H871)</f>
        <v>939</v>
      </c>
      <c r="I869" s="31">
        <f>SUM(I870:I871)</f>
        <v>939</v>
      </c>
    </row>
    <row r="870" spans="1:11" ht="31.5" x14ac:dyDescent="0.25">
      <c r="A870" s="27" t="s">
        <v>48</v>
      </c>
      <c r="B870" s="78"/>
      <c r="C870" s="28" t="s">
        <v>166</v>
      </c>
      <c r="D870" s="28" t="s">
        <v>165</v>
      </c>
      <c r="E870" s="79" t="s">
        <v>506</v>
      </c>
      <c r="F870" s="28">
        <v>200</v>
      </c>
      <c r="G870" s="31">
        <v>905.8</v>
      </c>
      <c r="H870" s="31">
        <v>905.8</v>
      </c>
      <c r="I870" s="31">
        <v>905.8</v>
      </c>
    </row>
    <row r="871" spans="1:11" x14ac:dyDescent="0.25">
      <c r="A871" s="27" t="s">
        <v>21</v>
      </c>
      <c r="B871" s="78"/>
      <c r="C871" s="28" t="s">
        <v>166</v>
      </c>
      <c r="D871" s="28" t="s">
        <v>165</v>
      </c>
      <c r="E871" s="79" t="s">
        <v>506</v>
      </c>
      <c r="F871" s="28">
        <v>800</v>
      </c>
      <c r="G871" s="31">
        <v>33.200000000000003</v>
      </c>
      <c r="H871" s="31">
        <v>33.200000000000003</v>
      </c>
      <c r="I871" s="31">
        <v>33.200000000000003</v>
      </c>
    </row>
    <row r="872" spans="1:11" x14ac:dyDescent="0.25">
      <c r="A872" s="48" t="s">
        <v>520</v>
      </c>
      <c r="B872" s="49" t="s">
        <v>316</v>
      </c>
      <c r="C872" s="50"/>
      <c r="D872" s="50"/>
      <c r="E872" s="49"/>
      <c r="F872" s="50"/>
      <c r="G872" s="51">
        <f>SUM(G873+G1137)+G1170</f>
        <v>2723021.3000000003</v>
      </c>
      <c r="H872" s="51">
        <f>SUM(H873+H1137)+H1170</f>
        <v>2627375.1</v>
      </c>
      <c r="I872" s="51">
        <f>SUM(I873+I1137)+I1170</f>
        <v>2642424.2999999998</v>
      </c>
      <c r="J872" s="32">
        <v>2434941.2000000002</v>
      </c>
      <c r="K872" s="54">
        <f>SUM(J872-G872)</f>
        <v>-288080.10000000009</v>
      </c>
    </row>
    <row r="873" spans="1:11" x14ac:dyDescent="0.25">
      <c r="A873" s="27" t="s">
        <v>108</v>
      </c>
      <c r="B873" s="28"/>
      <c r="C873" s="28" t="s">
        <v>109</v>
      </c>
      <c r="D873" s="28"/>
      <c r="E873" s="28"/>
      <c r="F873" s="28"/>
      <c r="G873" s="31">
        <f>SUM(G874+G938+G1028+G1061+G1097)+G1053</f>
        <v>2634629.9</v>
      </c>
      <c r="H873" s="31">
        <f>SUM(H874+H938+H1028+H1061+H1097)+H1053</f>
        <v>2538746.6</v>
      </c>
      <c r="I873" s="31">
        <f>SUM(I874+I938+I1028+I1061+I1097)+I1053</f>
        <v>2553549.0999999996</v>
      </c>
      <c r="J873" s="32">
        <v>2382684.2999999998</v>
      </c>
      <c r="K873" s="54">
        <f>SUM(J873-H872)</f>
        <v>-244690.80000000028</v>
      </c>
    </row>
    <row r="874" spans="1:11" x14ac:dyDescent="0.25">
      <c r="A874" s="27" t="s">
        <v>175</v>
      </c>
      <c r="B874" s="28"/>
      <c r="C874" s="28" t="s">
        <v>109</v>
      </c>
      <c r="D874" s="28" t="s">
        <v>30</v>
      </c>
      <c r="E874" s="28"/>
      <c r="F874" s="28"/>
      <c r="G874" s="31">
        <f>SUM(G875)+G933</f>
        <v>917779.70000000007</v>
      </c>
      <c r="H874" s="31">
        <f>SUM(H875)+H933</f>
        <v>899885.4</v>
      </c>
      <c r="I874" s="31">
        <f>SUM(I875)+I933</f>
        <v>912804.1</v>
      </c>
      <c r="J874" s="32">
        <v>2386758.7999999998</v>
      </c>
      <c r="K874" s="54">
        <f>SUM(J874-I872)</f>
        <v>-255665.5</v>
      </c>
    </row>
    <row r="875" spans="1:11" ht="32.25" customHeight="1" x14ac:dyDescent="0.25">
      <c r="A875" s="27" t="s">
        <v>642</v>
      </c>
      <c r="B875" s="28"/>
      <c r="C875" s="28" t="s">
        <v>109</v>
      </c>
      <c r="D875" s="28" t="s">
        <v>30</v>
      </c>
      <c r="E875" s="57" t="s">
        <v>317</v>
      </c>
      <c r="F875" s="28"/>
      <c r="G875" s="31">
        <f>SUM(G876+G923)</f>
        <v>917749.70000000007</v>
      </c>
      <c r="H875" s="31">
        <f t="shared" ref="H875:I875" si="184">SUM(H876+H923)</f>
        <v>899885.4</v>
      </c>
      <c r="I875" s="31">
        <f t="shared" si="184"/>
        <v>912804.1</v>
      </c>
    </row>
    <row r="876" spans="1:11" ht="32.25" customHeight="1" x14ac:dyDescent="0.25">
      <c r="A876" s="27" t="s">
        <v>834</v>
      </c>
      <c r="B876" s="28"/>
      <c r="C876" s="28" t="s">
        <v>109</v>
      </c>
      <c r="D876" s="28" t="s">
        <v>30</v>
      </c>
      <c r="E876" s="57" t="s">
        <v>706</v>
      </c>
      <c r="F876" s="28"/>
      <c r="G876" s="31">
        <f>SUM(G877+G887+G892+G899)</f>
        <v>911594.20000000007</v>
      </c>
      <c r="H876" s="31">
        <f t="shared" ref="H876:I876" si="185">SUM(H877+H887+H892+H899)</f>
        <v>893974.5</v>
      </c>
      <c r="I876" s="31">
        <f t="shared" si="185"/>
        <v>903023.2</v>
      </c>
    </row>
    <row r="877" spans="1:11" x14ac:dyDescent="0.25">
      <c r="A877" s="27" t="s">
        <v>31</v>
      </c>
      <c r="B877" s="28"/>
      <c r="C877" s="28" t="s">
        <v>109</v>
      </c>
      <c r="D877" s="28" t="s">
        <v>30</v>
      </c>
      <c r="E877" s="57" t="s">
        <v>707</v>
      </c>
      <c r="F877" s="28"/>
      <c r="G877" s="31">
        <f>SUM(G878)+G882+G885</f>
        <v>4891.6000000000004</v>
      </c>
      <c r="H877" s="31">
        <f t="shared" ref="H877:I877" si="186">SUM(H878)+H882+H885</f>
        <v>0</v>
      </c>
      <c r="I877" s="31">
        <f t="shared" si="186"/>
        <v>0</v>
      </c>
    </row>
    <row r="878" spans="1:11" x14ac:dyDescent="0.25">
      <c r="A878" s="27" t="s">
        <v>321</v>
      </c>
      <c r="B878" s="28"/>
      <c r="C878" s="28" t="s">
        <v>109</v>
      </c>
      <c r="D878" s="28" t="s">
        <v>30</v>
      </c>
      <c r="E878" s="57" t="s">
        <v>708</v>
      </c>
      <c r="F878" s="28"/>
      <c r="G878" s="31">
        <f>SUM(G879:G881)</f>
        <v>4891.6000000000004</v>
      </c>
      <c r="H878" s="31">
        <f>SUM(H879:H881)</f>
        <v>0</v>
      </c>
      <c r="I878" s="31">
        <f>SUM(I879:I881)</f>
        <v>0</v>
      </c>
    </row>
    <row r="879" spans="1:11" ht="31.5" x14ac:dyDescent="0.25">
      <c r="A879" s="27" t="s">
        <v>48</v>
      </c>
      <c r="B879" s="28"/>
      <c r="C879" s="28" t="s">
        <v>109</v>
      </c>
      <c r="D879" s="28" t="s">
        <v>30</v>
      </c>
      <c r="E879" s="57" t="s">
        <v>708</v>
      </c>
      <c r="F879" s="28" t="s">
        <v>87</v>
      </c>
      <c r="G879" s="31">
        <v>2319.6</v>
      </c>
      <c r="H879" s="31"/>
      <c r="I879" s="31"/>
    </row>
    <row r="880" spans="1:11" x14ac:dyDescent="0.25">
      <c r="A880" s="27" t="s">
        <v>38</v>
      </c>
      <c r="B880" s="28"/>
      <c r="C880" s="28" t="s">
        <v>109</v>
      </c>
      <c r="D880" s="28" t="s">
        <v>30</v>
      </c>
      <c r="E880" s="57" t="s">
        <v>708</v>
      </c>
      <c r="F880" s="28" t="s">
        <v>95</v>
      </c>
      <c r="G880" s="31"/>
      <c r="H880" s="31"/>
      <c r="I880" s="31"/>
    </row>
    <row r="881" spans="1:12" ht="31.5" x14ac:dyDescent="0.25">
      <c r="A881" s="27" t="s">
        <v>223</v>
      </c>
      <c r="B881" s="28"/>
      <c r="C881" s="28" t="s">
        <v>109</v>
      </c>
      <c r="D881" s="28" t="s">
        <v>30</v>
      </c>
      <c r="E881" s="57" t="s">
        <v>708</v>
      </c>
      <c r="F881" s="28" t="s">
        <v>118</v>
      </c>
      <c r="G881" s="31">
        <v>2572</v>
      </c>
      <c r="H881" s="31"/>
      <c r="I881" s="31"/>
    </row>
    <row r="882" spans="1:12" ht="89.25" hidden="1" customHeight="1" x14ac:dyDescent="0.25">
      <c r="A882" s="27" t="s">
        <v>486</v>
      </c>
      <c r="B882" s="28"/>
      <c r="C882" s="28" t="s">
        <v>109</v>
      </c>
      <c r="D882" s="28" t="s">
        <v>30</v>
      </c>
      <c r="E882" s="80" t="s">
        <v>709</v>
      </c>
      <c r="F882" s="28"/>
      <c r="G882" s="31">
        <f>G883+G884</f>
        <v>0</v>
      </c>
      <c r="H882" s="31">
        <f>H883+H884</f>
        <v>0</v>
      </c>
      <c r="I882" s="31">
        <f>I883+I884</f>
        <v>0</v>
      </c>
    </row>
    <row r="883" spans="1:12" ht="31.5" hidden="1" x14ac:dyDescent="0.25">
      <c r="A883" s="27" t="s">
        <v>48</v>
      </c>
      <c r="B883" s="28"/>
      <c r="C883" s="28" t="s">
        <v>109</v>
      </c>
      <c r="D883" s="28" t="s">
        <v>30</v>
      </c>
      <c r="E883" s="80" t="s">
        <v>709</v>
      </c>
      <c r="F883" s="28" t="s">
        <v>87</v>
      </c>
      <c r="G883" s="31"/>
      <c r="H883" s="31"/>
      <c r="I883" s="31"/>
    </row>
    <row r="884" spans="1:12" ht="31.5" hidden="1" x14ac:dyDescent="0.25">
      <c r="A884" s="27" t="s">
        <v>223</v>
      </c>
      <c r="B884" s="28"/>
      <c r="C884" s="28" t="s">
        <v>109</v>
      </c>
      <c r="D884" s="28" t="s">
        <v>30</v>
      </c>
      <c r="E884" s="80" t="s">
        <v>709</v>
      </c>
      <c r="F884" s="28" t="s">
        <v>118</v>
      </c>
      <c r="G884" s="31"/>
      <c r="H884" s="31"/>
      <c r="I884" s="31"/>
    </row>
    <row r="885" spans="1:12" ht="31.5" hidden="1" x14ac:dyDescent="0.25">
      <c r="A885" s="27" t="s">
        <v>881</v>
      </c>
      <c r="B885" s="28"/>
      <c r="C885" s="28" t="s">
        <v>109</v>
      </c>
      <c r="D885" s="28" t="s">
        <v>30</v>
      </c>
      <c r="E885" s="80" t="s">
        <v>880</v>
      </c>
      <c r="F885" s="28"/>
      <c r="G885" s="31">
        <f>SUM(G886)</f>
        <v>0</v>
      </c>
      <c r="H885" s="31">
        <f t="shared" ref="H885:I885" si="187">SUM(H886)</f>
        <v>0</v>
      </c>
      <c r="I885" s="31">
        <f t="shared" si="187"/>
        <v>0</v>
      </c>
    </row>
    <row r="886" spans="1:12" ht="31.5" hidden="1" x14ac:dyDescent="0.25">
      <c r="A886" s="27" t="s">
        <v>48</v>
      </c>
      <c r="B886" s="28"/>
      <c r="C886" s="28" t="s">
        <v>109</v>
      </c>
      <c r="D886" s="28" t="s">
        <v>30</v>
      </c>
      <c r="E886" s="80" t="s">
        <v>880</v>
      </c>
      <c r="F886" s="28" t="s">
        <v>87</v>
      </c>
      <c r="G886" s="31"/>
      <c r="H886" s="31"/>
      <c r="I886" s="31"/>
    </row>
    <row r="887" spans="1:12" ht="47.25" x14ac:dyDescent="0.25">
      <c r="A887" s="27" t="s">
        <v>24</v>
      </c>
      <c r="B887" s="28"/>
      <c r="C887" s="28" t="s">
        <v>109</v>
      </c>
      <c r="D887" s="28" t="s">
        <v>30</v>
      </c>
      <c r="E887" s="30" t="s">
        <v>710</v>
      </c>
      <c r="F887" s="47"/>
      <c r="G887" s="31">
        <f>SUM(G888)+G890</f>
        <v>806101.60000000009</v>
      </c>
      <c r="H887" s="31">
        <f>SUM(H888)+H890</f>
        <v>798222.1</v>
      </c>
      <c r="I887" s="31">
        <f>SUM(I888)+I890</f>
        <v>802872.7</v>
      </c>
    </row>
    <row r="888" spans="1:12" ht="47.25" x14ac:dyDescent="0.25">
      <c r="A888" s="27" t="s">
        <v>393</v>
      </c>
      <c r="B888" s="28"/>
      <c r="C888" s="28" t="s">
        <v>109</v>
      </c>
      <c r="D888" s="28" t="s">
        <v>30</v>
      </c>
      <c r="E888" s="30" t="s">
        <v>711</v>
      </c>
      <c r="F888" s="47"/>
      <c r="G888" s="31">
        <f>SUM(G889)</f>
        <v>514293.4</v>
      </c>
      <c r="H888" s="31">
        <f>SUM(H889)</f>
        <v>512995.6</v>
      </c>
      <c r="I888" s="31">
        <f>SUM(I889)</f>
        <v>512559.7</v>
      </c>
    </row>
    <row r="889" spans="1:12" ht="31.5" x14ac:dyDescent="0.25">
      <c r="A889" s="27" t="s">
        <v>223</v>
      </c>
      <c r="B889" s="28"/>
      <c r="C889" s="28" t="s">
        <v>109</v>
      </c>
      <c r="D889" s="28" t="s">
        <v>30</v>
      </c>
      <c r="E889" s="30" t="s">
        <v>711</v>
      </c>
      <c r="F889" s="28" t="s">
        <v>118</v>
      </c>
      <c r="G889" s="31">
        <v>514293.4</v>
      </c>
      <c r="H889" s="31">
        <v>512995.6</v>
      </c>
      <c r="I889" s="31">
        <v>512559.7</v>
      </c>
    </row>
    <row r="890" spans="1:12" x14ac:dyDescent="0.25">
      <c r="A890" s="27" t="s">
        <v>321</v>
      </c>
      <c r="B890" s="28"/>
      <c r="C890" s="28" t="s">
        <v>109</v>
      </c>
      <c r="D890" s="28" t="s">
        <v>30</v>
      </c>
      <c r="E890" s="57" t="s">
        <v>712</v>
      </c>
      <c r="F890" s="28"/>
      <c r="G890" s="31">
        <f>G891</f>
        <v>291808.2</v>
      </c>
      <c r="H890" s="31">
        <f>H891</f>
        <v>285226.5</v>
      </c>
      <c r="I890" s="31">
        <f>I891</f>
        <v>290313</v>
      </c>
    </row>
    <row r="891" spans="1:12" ht="31.5" x14ac:dyDescent="0.25">
      <c r="A891" s="27" t="s">
        <v>223</v>
      </c>
      <c r="B891" s="28"/>
      <c r="C891" s="28" t="s">
        <v>109</v>
      </c>
      <c r="D891" s="28" t="s">
        <v>30</v>
      </c>
      <c r="E891" s="57" t="s">
        <v>712</v>
      </c>
      <c r="F891" s="28" t="s">
        <v>118</v>
      </c>
      <c r="G891" s="31">
        <v>291808.2</v>
      </c>
      <c r="H891" s="31">
        <v>285226.5</v>
      </c>
      <c r="I891" s="31">
        <v>290313</v>
      </c>
    </row>
    <row r="892" spans="1:12" x14ac:dyDescent="0.25">
      <c r="A892" s="27" t="s">
        <v>147</v>
      </c>
      <c r="B892" s="28"/>
      <c r="C892" s="28" t="s">
        <v>109</v>
      </c>
      <c r="D892" s="28" t="s">
        <v>30</v>
      </c>
      <c r="E892" s="57" t="s">
        <v>713</v>
      </c>
      <c r="F892" s="28"/>
      <c r="G892" s="31">
        <f>SUM(G893+G896)</f>
        <v>2620</v>
      </c>
      <c r="H892" s="31">
        <f t="shared" ref="H892:I892" si="188">SUM(H893+H896)</f>
        <v>0</v>
      </c>
      <c r="I892" s="31">
        <f t="shared" si="188"/>
        <v>3503.3</v>
      </c>
    </row>
    <row r="893" spans="1:12" ht="31.5" hidden="1" x14ac:dyDescent="0.25">
      <c r="A893" s="27" t="s">
        <v>258</v>
      </c>
      <c r="B893" s="28"/>
      <c r="C893" s="28" t="s">
        <v>109</v>
      </c>
      <c r="D893" s="28" t="s">
        <v>30</v>
      </c>
      <c r="E893" s="57" t="s">
        <v>882</v>
      </c>
      <c r="F893" s="28"/>
      <c r="G893" s="31">
        <f>SUM(G894)</f>
        <v>0</v>
      </c>
      <c r="H893" s="31">
        <f t="shared" ref="H893:L893" si="189">SUM(H894)</f>
        <v>0</v>
      </c>
      <c r="I893" s="31">
        <f t="shared" si="189"/>
        <v>0</v>
      </c>
      <c r="J893" s="31">
        <f t="shared" si="189"/>
        <v>0</v>
      </c>
      <c r="K893" s="31">
        <f t="shared" si="189"/>
        <v>0</v>
      </c>
      <c r="L893" s="31">
        <f t="shared" si="189"/>
        <v>0</v>
      </c>
    </row>
    <row r="894" spans="1:12" ht="31.5" hidden="1" x14ac:dyDescent="0.25">
      <c r="A894" s="27" t="s">
        <v>881</v>
      </c>
      <c r="B894" s="28"/>
      <c r="C894" s="28" t="s">
        <v>109</v>
      </c>
      <c r="D894" s="28" t="s">
        <v>30</v>
      </c>
      <c r="E894" s="57" t="s">
        <v>883</v>
      </c>
      <c r="F894" s="28"/>
      <c r="G894" s="31">
        <f>SUM(G895)</f>
        <v>0</v>
      </c>
      <c r="H894" s="31">
        <f t="shared" ref="H894:I894" si="190">SUM(H895)</f>
        <v>0</v>
      </c>
      <c r="I894" s="31">
        <f t="shared" si="190"/>
        <v>0</v>
      </c>
    </row>
    <row r="895" spans="1:12" ht="31.5" hidden="1" x14ac:dyDescent="0.25">
      <c r="A895" s="27" t="s">
        <v>223</v>
      </c>
      <c r="B895" s="28"/>
      <c r="C895" s="28" t="s">
        <v>109</v>
      </c>
      <c r="D895" s="28" t="s">
        <v>30</v>
      </c>
      <c r="E895" s="57" t="s">
        <v>883</v>
      </c>
      <c r="F895" s="28" t="s">
        <v>118</v>
      </c>
      <c r="G895" s="31"/>
      <c r="H895" s="31"/>
      <c r="I895" s="31"/>
    </row>
    <row r="896" spans="1:12" x14ac:dyDescent="0.25">
      <c r="A896" s="27" t="s">
        <v>326</v>
      </c>
      <c r="B896" s="28"/>
      <c r="C896" s="28" t="s">
        <v>109</v>
      </c>
      <c r="D896" s="28" t="s">
        <v>30</v>
      </c>
      <c r="E896" s="57" t="s">
        <v>884</v>
      </c>
      <c r="F896" s="28"/>
      <c r="G896" s="31">
        <f>SUM(G897)</f>
        <v>2620</v>
      </c>
      <c r="H896" s="31">
        <f t="shared" ref="H896:I896" si="191">SUM(H897)</f>
        <v>0</v>
      </c>
      <c r="I896" s="31">
        <f t="shared" si="191"/>
        <v>3503.3</v>
      </c>
    </row>
    <row r="897" spans="1:9" x14ac:dyDescent="0.25">
      <c r="A897" s="27" t="s">
        <v>321</v>
      </c>
      <c r="B897" s="28"/>
      <c r="C897" s="28" t="s">
        <v>109</v>
      </c>
      <c r="D897" s="28" t="s">
        <v>30</v>
      </c>
      <c r="E897" s="57" t="s">
        <v>714</v>
      </c>
      <c r="F897" s="28"/>
      <c r="G897" s="31">
        <f t="shared" ref="G897:I897" si="192">SUM(G898)</f>
        <v>2620</v>
      </c>
      <c r="H897" s="31">
        <f t="shared" si="192"/>
        <v>0</v>
      </c>
      <c r="I897" s="31">
        <f t="shared" si="192"/>
        <v>3503.3</v>
      </c>
    </row>
    <row r="898" spans="1:9" ht="31.5" x14ac:dyDescent="0.25">
      <c r="A898" s="27" t="s">
        <v>223</v>
      </c>
      <c r="B898" s="28"/>
      <c r="C898" s="28" t="s">
        <v>109</v>
      </c>
      <c r="D898" s="28" t="s">
        <v>30</v>
      </c>
      <c r="E898" s="57" t="s">
        <v>714</v>
      </c>
      <c r="F898" s="28" t="s">
        <v>118</v>
      </c>
      <c r="G898" s="31">
        <v>2620</v>
      </c>
      <c r="H898" s="31"/>
      <c r="I898" s="31">
        <v>3503.3</v>
      </c>
    </row>
    <row r="899" spans="1:9" ht="31.5" x14ac:dyDescent="0.25">
      <c r="A899" s="27" t="s">
        <v>41</v>
      </c>
      <c r="B899" s="28"/>
      <c r="C899" s="28" t="s">
        <v>109</v>
      </c>
      <c r="D899" s="28" t="s">
        <v>30</v>
      </c>
      <c r="E899" s="30" t="s">
        <v>715</v>
      </c>
      <c r="F899" s="28"/>
      <c r="G899" s="31">
        <f>SUM(G900+G904)</f>
        <v>97981</v>
      </c>
      <c r="H899" s="31">
        <f>SUM(H900+H904)</f>
        <v>95752.4</v>
      </c>
      <c r="I899" s="31">
        <f>SUM(I900+I904)</f>
        <v>96647.2</v>
      </c>
    </row>
    <row r="900" spans="1:9" ht="47.25" x14ac:dyDescent="0.25">
      <c r="A900" s="27" t="s">
        <v>393</v>
      </c>
      <c r="B900" s="28"/>
      <c r="C900" s="28" t="s">
        <v>109</v>
      </c>
      <c r="D900" s="28" t="s">
        <v>30</v>
      </c>
      <c r="E900" s="30" t="s">
        <v>716</v>
      </c>
      <c r="F900" s="28"/>
      <c r="G900" s="31">
        <f>SUM(G901:G903)</f>
        <v>52580.299999999996</v>
      </c>
      <c r="H900" s="31">
        <f t="shared" ref="H900:I900" si="193">SUM(H901:H903)</f>
        <v>52580.299999999996</v>
      </c>
      <c r="I900" s="31">
        <f t="shared" si="193"/>
        <v>52580.299999999996</v>
      </c>
    </row>
    <row r="901" spans="1:9" ht="47.25" x14ac:dyDescent="0.25">
      <c r="A901" s="27" t="s">
        <v>47</v>
      </c>
      <c r="B901" s="28"/>
      <c r="C901" s="28" t="s">
        <v>109</v>
      </c>
      <c r="D901" s="28" t="s">
        <v>30</v>
      </c>
      <c r="E901" s="30" t="s">
        <v>716</v>
      </c>
      <c r="F901" s="28" t="s">
        <v>85</v>
      </c>
      <c r="G901" s="31">
        <v>51700.7</v>
      </c>
      <c r="H901" s="31">
        <v>51700.7</v>
      </c>
      <c r="I901" s="31">
        <v>51700.7</v>
      </c>
    </row>
    <row r="902" spans="1:9" ht="31.5" x14ac:dyDescent="0.25">
      <c r="A902" s="27" t="s">
        <v>48</v>
      </c>
      <c r="B902" s="28"/>
      <c r="C902" s="28" t="s">
        <v>109</v>
      </c>
      <c r="D902" s="28" t="s">
        <v>30</v>
      </c>
      <c r="E902" s="30" t="s">
        <v>716</v>
      </c>
      <c r="F902" s="28" t="s">
        <v>87</v>
      </c>
      <c r="G902" s="31">
        <v>879.6</v>
      </c>
      <c r="H902" s="31">
        <v>879.6</v>
      </c>
      <c r="I902" s="31">
        <v>879.6</v>
      </c>
    </row>
    <row r="903" spans="1:9" x14ac:dyDescent="0.25">
      <c r="A903" s="27" t="s">
        <v>38</v>
      </c>
      <c r="B903" s="28"/>
      <c r="C903" s="28" t="s">
        <v>109</v>
      </c>
      <c r="D903" s="28" t="s">
        <v>30</v>
      </c>
      <c r="E903" s="30" t="s">
        <v>716</v>
      </c>
      <c r="F903" s="28" t="s">
        <v>95</v>
      </c>
      <c r="G903" s="31"/>
      <c r="H903" s="31"/>
      <c r="I903" s="31"/>
    </row>
    <row r="904" spans="1:9" x14ac:dyDescent="0.25">
      <c r="A904" s="27" t="s">
        <v>321</v>
      </c>
      <c r="B904" s="57"/>
      <c r="C904" s="28" t="s">
        <v>109</v>
      </c>
      <c r="D904" s="28" t="s">
        <v>30</v>
      </c>
      <c r="E904" s="57" t="s">
        <v>717</v>
      </c>
      <c r="F904" s="28"/>
      <c r="G904" s="31">
        <f>G905+G906+G907</f>
        <v>45400.7</v>
      </c>
      <c r="H904" s="31">
        <f>H905+H906+H907</f>
        <v>43172.100000000006</v>
      </c>
      <c r="I904" s="31">
        <f>I905+I906+I907</f>
        <v>44066.9</v>
      </c>
    </row>
    <row r="905" spans="1:9" ht="47.25" x14ac:dyDescent="0.25">
      <c r="A905" s="3" t="s">
        <v>47</v>
      </c>
      <c r="B905" s="28"/>
      <c r="C905" s="28" t="s">
        <v>109</v>
      </c>
      <c r="D905" s="28" t="s">
        <v>30</v>
      </c>
      <c r="E905" s="57" t="s">
        <v>717</v>
      </c>
      <c r="F905" s="28" t="s">
        <v>85</v>
      </c>
      <c r="G905" s="31">
        <v>18939.099999999999</v>
      </c>
      <c r="H905" s="31">
        <v>18808.599999999999</v>
      </c>
      <c r="I905" s="31">
        <v>18808.599999999999</v>
      </c>
    </row>
    <row r="906" spans="1:9" ht="31.5" x14ac:dyDescent="0.25">
      <c r="A906" s="27" t="s">
        <v>48</v>
      </c>
      <c r="B906" s="28"/>
      <c r="C906" s="28" t="s">
        <v>109</v>
      </c>
      <c r="D906" s="28" t="s">
        <v>30</v>
      </c>
      <c r="E906" s="57" t="s">
        <v>717</v>
      </c>
      <c r="F906" s="28" t="s">
        <v>87</v>
      </c>
      <c r="G906" s="31">
        <v>25437.3</v>
      </c>
      <c r="H906" s="31">
        <v>23339.200000000001</v>
      </c>
      <c r="I906" s="31">
        <v>24234</v>
      </c>
    </row>
    <row r="907" spans="1:9" x14ac:dyDescent="0.25">
      <c r="A907" s="27" t="s">
        <v>21</v>
      </c>
      <c r="B907" s="28"/>
      <c r="C907" s="28" t="s">
        <v>109</v>
      </c>
      <c r="D907" s="28" t="s">
        <v>30</v>
      </c>
      <c r="E907" s="57" t="s">
        <v>717</v>
      </c>
      <c r="F907" s="28" t="s">
        <v>92</v>
      </c>
      <c r="G907" s="31">
        <v>1024.3</v>
      </c>
      <c r="H907" s="31">
        <v>1024.3</v>
      </c>
      <c r="I907" s="31">
        <v>1024.3</v>
      </c>
    </row>
    <row r="908" spans="1:9" ht="78.75" hidden="1" x14ac:dyDescent="0.25">
      <c r="A908" s="27" t="s">
        <v>484</v>
      </c>
      <c r="B908" s="28"/>
      <c r="C908" s="28" t="s">
        <v>109</v>
      </c>
      <c r="D908" s="28" t="s">
        <v>30</v>
      </c>
      <c r="E908" s="30" t="s">
        <v>485</v>
      </c>
      <c r="F908" s="28"/>
      <c r="G908" s="31">
        <f>G910+G909</f>
        <v>0</v>
      </c>
      <c r="H908" s="31">
        <f>H910+H909</f>
        <v>0</v>
      </c>
      <c r="I908" s="31">
        <f>I910+I909</f>
        <v>0</v>
      </c>
    </row>
    <row r="909" spans="1:9" ht="31.5" hidden="1" x14ac:dyDescent="0.25">
      <c r="A909" s="27" t="s">
        <v>48</v>
      </c>
      <c r="B909" s="28"/>
      <c r="C909" s="28" t="s">
        <v>109</v>
      </c>
      <c r="D909" s="28" t="s">
        <v>30</v>
      </c>
      <c r="E909" s="30" t="s">
        <v>485</v>
      </c>
      <c r="F909" s="28" t="s">
        <v>87</v>
      </c>
      <c r="G909" s="31"/>
      <c r="H909" s="31"/>
      <c r="I909" s="31"/>
    </row>
    <row r="910" spans="1:9" ht="31.5" hidden="1" x14ac:dyDescent="0.25">
      <c r="A910" s="27" t="s">
        <v>68</v>
      </c>
      <c r="B910" s="28"/>
      <c r="C910" s="28" t="s">
        <v>109</v>
      </c>
      <c r="D910" s="28" t="s">
        <v>30</v>
      </c>
      <c r="E910" s="30" t="s">
        <v>485</v>
      </c>
      <c r="F910" s="28" t="s">
        <v>118</v>
      </c>
      <c r="G910" s="31"/>
      <c r="H910" s="31"/>
      <c r="I910" s="31"/>
    </row>
    <row r="911" spans="1:9" ht="31.5" hidden="1" x14ac:dyDescent="0.25">
      <c r="A911" s="27" t="s">
        <v>318</v>
      </c>
      <c r="B911" s="28"/>
      <c r="C911" s="28" t="s">
        <v>109</v>
      </c>
      <c r="D911" s="28" t="s">
        <v>30</v>
      </c>
      <c r="E911" s="57" t="s">
        <v>319</v>
      </c>
      <c r="F911" s="28"/>
      <c r="G911" s="31">
        <f>G912</f>
        <v>0</v>
      </c>
      <c r="H911" s="31">
        <f>H912</f>
        <v>0</v>
      </c>
      <c r="I911" s="31">
        <f>I912</f>
        <v>0</v>
      </c>
    </row>
    <row r="912" spans="1:9" hidden="1" x14ac:dyDescent="0.25">
      <c r="A912" s="27" t="s">
        <v>38</v>
      </c>
      <c r="B912" s="28"/>
      <c r="C912" s="28" t="s">
        <v>109</v>
      </c>
      <c r="D912" s="28" t="s">
        <v>30</v>
      </c>
      <c r="E912" s="57" t="s">
        <v>319</v>
      </c>
      <c r="F912" s="28" t="s">
        <v>95</v>
      </c>
      <c r="G912" s="31"/>
      <c r="H912" s="31"/>
      <c r="I912" s="31"/>
    </row>
    <row r="913" spans="1:9" ht="94.5" hidden="1" x14ac:dyDescent="0.25">
      <c r="A913" s="27" t="s">
        <v>519</v>
      </c>
      <c r="B913" s="28"/>
      <c r="C913" s="28" t="s">
        <v>109</v>
      </c>
      <c r="D913" s="28" t="s">
        <v>30</v>
      </c>
      <c r="E913" s="47" t="s">
        <v>320</v>
      </c>
      <c r="F913" s="28"/>
      <c r="G913" s="31">
        <f>G914</f>
        <v>0</v>
      </c>
      <c r="H913" s="31">
        <f>H914</f>
        <v>0</v>
      </c>
      <c r="I913" s="31">
        <f>I914</f>
        <v>0</v>
      </c>
    </row>
    <row r="914" spans="1:9" ht="31.5" hidden="1" x14ac:dyDescent="0.25">
      <c r="A914" s="27" t="s">
        <v>68</v>
      </c>
      <c r="B914" s="28"/>
      <c r="C914" s="28" t="s">
        <v>109</v>
      </c>
      <c r="D914" s="28" t="s">
        <v>30</v>
      </c>
      <c r="E914" s="47" t="s">
        <v>320</v>
      </c>
      <c r="F914" s="28" t="s">
        <v>118</v>
      </c>
      <c r="G914" s="31"/>
      <c r="H914" s="31"/>
      <c r="I914" s="31"/>
    </row>
    <row r="915" spans="1:9" hidden="1" x14ac:dyDescent="0.25">
      <c r="A915" s="27" t="s">
        <v>147</v>
      </c>
      <c r="B915" s="28"/>
      <c r="C915" s="28" t="s">
        <v>109</v>
      </c>
      <c r="D915" s="28" t="s">
        <v>30</v>
      </c>
      <c r="E915" s="57" t="s">
        <v>349</v>
      </c>
      <c r="F915" s="28"/>
      <c r="G915" s="31">
        <f>SUM(G916)</f>
        <v>0</v>
      </c>
      <c r="H915" s="31">
        <f>SUM(H916)</f>
        <v>0</v>
      </c>
      <c r="I915" s="31">
        <f>SUM(I916)</f>
        <v>0</v>
      </c>
    </row>
    <row r="916" spans="1:9" hidden="1" x14ac:dyDescent="0.25">
      <c r="A916" s="27" t="s">
        <v>321</v>
      </c>
      <c r="B916" s="28"/>
      <c r="C916" s="28" t="s">
        <v>109</v>
      </c>
      <c r="D916" s="28" t="s">
        <v>30</v>
      </c>
      <c r="E916" s="57" t="s">
        <v>436</v>
      </c>
      <c r="F916" s="28"/>
      <c r="G916" s="31">
        <f>SUM(G917+G919+G921)</f>
        <v>0</v>
      </c>
      <c r="H916" s="31">
        <f>SUM(H917+H919+H921)</f>
        <v>0</v>
      </c>
      <c r="I916" s="31">
        <f>SUM(I917+I919+I921)</f>
        <v>0</v>
      </c>
    </row>
    <row r="917" spans="1:9" ht="31.5" hidden="1" x14ac:dyDescent="0.25">
      <c r="A917" s="27" t="s">
        <v>322</v>
      </c>
      <c r="B917" s="28"/>
      <c r="C917" s="28" t="s">
        <v>109</v>
      </c>
      <c r="D917" s="28" t="s">
        <v>30</v>
      </c>
      <c r="E917" s="57" t="s">
        <v>323</v>
      </c>
      <c r="F917" s="28"/>
      <c r="G917" s="31">
        <f>G918</f>
        <v>0</v>
      </c>
      <c r="H917" s="31">
        <f>H918</f>
        <v>0</v>
      </c>
      <c r="I917" s="31">
        <f>I918</f>
        <v>0</v>
      </c>
    </row>
    <row r="918" spans="1:9" ht="31.5" hidden="1" x14ac:dyDescent="0.25">
      <c r="A918" s="27" t="s">
        <v>68</v>
      </c>
      <c r="B918" s="28"/>
      <c r="C918" s="28" t="s">
        <v>109</v>
      </c>
      <c r="D918" s="28" t="s">
        <v>30</v>
      </c>
      <c r="E918" s="57" t="s">
        <v>323</v>
      </c>
      <c r="F918" s="28" t="s">
        <v>118</v>
      </c>
      <c r="G918" s="31"/>
      <c r="H918" s="31"/>
      <c r="I918" s="31"/>
    </row>
    <row r="919" spans="1:9" ht="31.5" hidden="1" x14ac:dyDescent="0.25">
      <c r="A919" s="27" t="s">
        <v>324</v>
      </c>
      <c r="B919" s="28"/>
      <c r="C919" s="28" t="s">
        <v>109</v>
      </c>
      <c r="D919" s="28" t="s">
        <v>30</v>
      </c>
      <c r="E919" s="57" t="s">
        <v>325</v>
      </c>
      <c r="F919" s="28"/>
      <c r="G919" s="31">
        <f>G920</f>
        <v>0</v>
      </c>
      <c r="H919" s="31">
        <f>H920</f>
        <v>0</v>
      </c>
      <c r="I919" s="31">
        <f>I920</f>
        <v>0</v>
      </c>
    </row>
    <row r="920" spans="1:9" ht="31.5" hidden="1" x14ac:dyDescent="0.25">
      <c r="A920" s="27" t="s">
        <v>68</v>
      </c>
      <c r="B920" s="28"/>
      <c r="C920" s="28" t="s">
        <v>109</v>
      </c>
      <c r="D920" s="28" t="s">
        <v>30</v>
      </c>
      <c r="E920" s="57" t="s">
        <v>325</v>
      </c>
      <c r="F920" s="28" t="s">
        <v>118</v>
      </c>
      <c r="G920" s="31"/>
      <c r="H920" s="31"/>
      <c r="I920" s="31"/>
    </row>
    <row r="921" spans="1:9" hidden="1" x14ac:dyDescent="0.25">
      <c r="A921" s="27" t="s">
        <v>326</v>
      </c>
      <c r="B921" s="28"/>
      <c r="C921" s="28" t="s">
        <v>109</v>
      </c>
      <c r="D921" s="28" t="s">
        <v>30</v>
      </c>
      <c r="E921" s="57" t="s">
        <v>327</v>
      </c>
      <c r="F921" s="28"/>
      <c r="G921" s="31">
        <f>G922</f>
        <v>0</v>
      </c>
      <c r="H921" s="31">
        <f>H922</f>
        <v>0</v>
      </c>
      <c r="I921" s="31">
        <f>I922</f>
        <v>0</v>
      </c>
    </row>
    <row r="922" spans="1:9" ht="31.5" hidden="1" x14ac:dyDescent="0.25">
      <c r="A922" s="27" t="s">
        <v>68</v>
      </c>
      <c r="B922" s="28"/>
      <c r="C922" s="28" t="s">
        <v>109</v>
      </c>
      <c r="D922" s="28" t="s">
        <v>30</v>
      </c>
      <c r="E922" s="57" t="s">
        <v>327</v>
      </c>
      <c r="F922" s="28" t="s">
        <v>118</v>
      </c>
      <c r="G922" s="31"/>
      <c r="H922" s="31"/>
      <c r="I922" s="31"/>
    </row>
    <row r="923" spans="1:9" ht="47.25" x14ac:dyDescent="0.25">
      <c r="A923" s="27" t="s">
        <v>645</v>
      </c>
      <c r="B923" s="28"/>
      <c r="C923" s="28" t="s">
        <v>109</v>
      </c>
      <c r="D923" s="28" t="s">
        <v>30</v>
      </c>
      <c r="E923" s="57" t="s">
        <v>328</v>
      </c>
      <c r="F923" s="28"/>
      <c r="G923" s="31">
        <f>G924+G929</f>
        <v>6155.5</v>
      </c>
      <c r="H923" s="31">
        <f t="shared" ref="H923:I923" si="194">H924+H929</f>
        <v>5910.9</v>
      </c>
      <c r="I923" s="31">
        <f t="shared" si="194"/>
        <v>9780.9</v>
      </c>
    </row>
    <row r="924" spans="1:9" x14ac:dyDescent="0.25">
      <c r="A924" s="27" t="s">
        <v>31</v>
      </c>
      <c r="B924" s="28"/>
      <c r="C924" s="28" t="s">
        <v>109</v>
      </c>
      <c r="D924" s="28" t="s">
        <v>30</v>
      </c>
      <c r="E924" s="57" t="s">
        <v>329</v>
      </c>
      <c r="F924" s="28"/>
      <c r="G924" s="31">
        <f>SUM(G925:G927)</f>
        <v>6155.5</v>
      </c>
      <c r="H924" s="31">
        <f t="shared" ref="H924:I924" si="195">SUM(H925:H927)</f>
        <v>1750</v>
      </c>
      <c r="I924" s="31">
        <f t="shared" si="195"/>
        <v>3520</v>
      </c>
    </row>
    <row r="925" spans="1:9" ht="31.5" x14ac:dyDescent="0.25">
      <c r="A925" s="27" t="s">
        <v>48</v>
      </c>
      <c r="B925" s="28"/>
      <c r="C925" s="28" t="s">
        <v>109</v>
      </c>
      <c r="D925" s="28" t="s">
        <v>30</v>
      </c>
      <c r="E925" s="57" t="s">
        <v>329</v>
      </c>
      <c r="F925" s="28" t="s">
        <v>87</v>
      </c>
      <c r="G925" s="31">
        <v>1260.9000000000001</v>
      </c>
      <c r="H925" s="31">
        <v>0</v>
      </c>
      <c r="I925" s="31">
        <v>0</v>
      </c>
    </row>
    <row r="926" spans="1:9" ht="31.5" x14ac:dyDescent="0.25">
      <c r="A926" s="27" t="s">
        <v>68</v>
      </c>
      <c r="B926" s="28"/>
      <c r="C926" s="28" t="s">
        <v>109</v>
      </c>
      <c r="D926" s="28" t="s">
        <v>30</v>
      </c>
      <c r="E926" s="57" t="s">
        <v>329</v>
      </c>
      <c r="F926" s="28" t="s">
        <v>118</v>
      </c>
      <c r="G926" s="31">
        <v>4894.6000000000004</v>
      </c>
      <c r="H926" s="31">
        <v>0</v>
      </c>
      <c r="I926" s="31">
        <v>3520</v>
      </c>
    </row>
    <row r="927" spans="1:9" ht="31.5" x14ac:dyDescent="0.25">
      <c r="A927" s="27" t="s">
        <v>726</v>
      </c>
      <c r="B927" s="28"/>
      <c r="C927" s="28" t="s">
        <v>109</v>
      </c>
      <c r="D927" s="28" t="s">
        <v>30</v>
      </c>
      <c r="E927" s="57" t="s">
        <v>731</v>
      </c>
      <c r="F927" s="28"/>
      <c r="G927" s="31">
        <f>G928</f>
        <v>0</v>
      </c>
      <c r="H927" s="31">
        <f>H928</f>
        <v>1750</v>
      </c>
      <c r="I927" s="31">
        <f>I928</f>
        <v>0</v>
      </c>
    </row>
    <row r="928" spans="1:9" ht="31.5" x14ac:dyDescent="0.25">
      <c r="A928" s="27" t="s">
        <v>48</v>
      </c>
      <c r="B928" s="28"/>
      <c r="C928" s="28" t="s">
        <v>109</v>
      </c>
      <c r="D928" s="28" t="s">
        <v>30</v>
      </c>
      <c r="E928" s="57" t="s">
        <v>731</v>
      </c>
      <c r="F928" s="28" t="s">
        <v>87</v>
      </c>
      <c r="G928" s="31"/>
      <c r="H928" s="31">
        <v>1750</v>
      </c>
      <c r="I928" s="31"/>
    </row>
    <row r="929" spans="1:9" x14ac:dyDescent="0.25">
      <c r="A929" s="27" t="s">
        <v>147</v>
      </c>
      <c r="B929" s="28"/>
      <c r="C929" s="28" t="s">
        <v>109</v>
      </c>
      <c r="D929" s="28" t="s">
        <v>30</v>
      </c>
      <c r="E929" s="47" t="s">
        <v>725</v>
      </c>
      <c r="F929" s="47"/>
      <c r="G929" s="31">
        <f>G930</f>
        <v>0</v>
      </c>
      <c r="H929" s="31">
        <f t="shared" ref="H929:I931" si="196">H930</f>
        <v>4160.8999999999996</v>
      </c>
      <c r="I929" s="31">
        <f t="shared" si="196"/>
        <v>6260.9</v>
      </c>
    </row>
    <row r="930" spans="1:9" ht="31.5" x14ac:dyDescent="0.25">
      <c r="A930" s="27" t="s">
        <v>727</v>
      </c>
      <c r="B930" s="28"/>
      <c r="C930" s="28" t="s">
        <v>109</v>
      </c>
      <c r="D930" s="28" t="s">
        <v>30</v>
      </c>
      <c r="E930" s="57" t="s">
        <v>752</v>
      </c>
      <c r="F930" s="28"/>
      <c r="G930" s="31">
        <f>G931</f>
        <v>0</v>
      </c>
      <c r="H930" s="31">
        <f>H931</f>
        <v>4160.8999999999996</v>
      </c>
      <c r="I930" s="31">
        <f>I931</f>
        <v>6260.9</v>
      </c>
    </row>
    <row r="931" spans="1:9" ht="31.5" x14ac:dyDescent="0.25">
      <c r="A931" s="27" t="s">
        <v>726</v>
      </c>
      <c r="B931" s="28"/>
      <c r="C931" s="28" t="s">
        <v>109</v>
      </c>
      <c r="D931" s="28" t="s">
        <v>30</v>
      </c>
      <c r="E931" s="57" t="s">
        <v>728</v>
      </c>
      <c r="F931" s="28"/>
      <c r="G931" s="31">
        <f>G932</f>
        <v>0</v>
      </c>
      <c r="H931" s="31">
        <f t="shared" si="196"/>
        <v>4160.8999999999996</v>
      </c>
      <c r="I931" s="31">
        <f t="shared" si="196"/>
        <v>6260.9</v>
      </c>
    </row>
    <row r="932" spans="1:9" ht="31.5" x14ac:dyDescent="0.25">
      <c r="A932" s="27" t="s">
        <v>223</v>
      </c>
      <c r="B932" s="28"/>
      <c r="C932" s="28" t="s">
        <v>109</v>
      </c>
      <c r="D932" s="28" t="s">
        <v>30</v>
      </c>
      <c r="E932" s="57" t="s">
        <v>728</v>
      </c>
      <c r="F932" s="28" t="s">
        <v>118</v>
      </c>
      <c r="G932" s="31"/>
      <c r="H932" s="31">
        <v>4160.8999999999996</v>
      </c>
      <c r="I932" s="31">
        <v>6260.9</v>
      </c>
    </row>
    <row r="933" spans="1:9" ht="31.5" x14ac:dyDescent="0.25">
      <c r="A933" s="27" t="s">
        <v>729</v>
      </c>
      <c r="B933" s="28"/>
      <c r="C933" s="28" t="s">
        <v>109</v>
      </c>
      <c r="D933" s="28" t="s">
        <v>30</v>
      </c>
      <c r="E933" s="57" t="s">
        <v>15</v>
      </c>
      <c r="F933" s="28"/>
      <c r="G933" s="31">
        <f>G934</f>
        <v>30</v>
      </c>
      <c r="H933" s="31">
        <f t="shared" ref="H933:I936" si="197">H934</f>
        <v>0</v>
      </c>
      <c r="I933" s="31">
        <f t="shared" si="197"/>
        <v>0</v>
      </c>
    </row>
    <row r="934" spans="1:9" x14ac:dyDescent="0.25">
      <c r="A934" s="27" t="s">
        <v>730</v>
      </c>
      <c r="B934" s="28"/>
      <c r="C934" s="28" t="s">
        <v>109</v>
      </c>
      <c r="D934" s="28" t="s">
        <v>30</v>
      </c>
      <c r="E934" s="57" t="s">
        <v>64</v>
      </c>
      <c r="F934" s="28"/>
      <c r="G934" s="31">
        <f>G935</f>
        <v>30</v>
      </c>
      <c r="H934" s="31">
        <f t="shared" si="197"/>
        <v>0</v>
      </c>
      <c r="I934" s="31">
        <f t="shared" si="197"/>
        <v>0</v>
      </c>
    </row>
    <row r="935" spans="1:9" x14ac:dyDescent="0.25">
      <c r="A935" s="27" t="s">
        <v>31</v>
      </c>
      <c r="B935" s="28"/>
      <c r="C935" s="28" t="s">
        <v>109</v>
      </c>
      <c r="D935" s="28" t="s">
        <v>30</v>
      </c>
      <c r="E935" s="47" t="s">
        <v>416</v>
      </c>
      <c r="F935" s="47"/>
      <c r="G935" s="31">
        <f>G936</f>
        <v>30</v>
      </c>
      <c r="H935" s="31">
        <f t="shared" si="197"/>
        <v>0</v>
      </c>
      <c r="I935" s="31">
        <f t="shared" si="197"/>
        <v>0</v>
      </c>
    </row>
    <row r="936" spans="1:9" x14ac:dyDescent="0.25">
      <c r="A936" s="27" t="s">
        <v>33</v>
      </c>
      <c r="B936" s="28"/>
      <c r="C936" s="28" t="s">
        <v>109</v>
      </c>
      <c r="D936" s="28" t="s">
        <v>30</v>
      </c>
      <c r="E936" s="57" t="s">
        <v>417</v>
      </c>
      <c r="F936" s="28"/>
      <c r="G936" s="31">
        <f>G937</f>
        <v>30</v>
      </c>
      <c r="H936" s="31">
        <f t="shared" si="197"/>
        <v>0</v>
      </c>
      <c r="I936" s="31">
        <f t="shared" si="197"/>
        <v>0</v>
      </c>
    </row>
    <row r="937" spans="1:9" ht="31.5" x14ac:dyDescent="0.25">
      <c r="A937" s="27" t="s">
        <v>48</v>
      </c>
      <c r="B937" s="28"/>
      <c r="C937" s="28" t="s">
        <v>109</v>
      </c>
      <c r="D937" s="28" t="s">
        <v>30</v>
      </c>
      <c r="E937" s="57" t="s">
        <v>417</v>
      </c>
      <c r="F937" s="28" t="s">
        <v>87</v>
      </c>
      <c r="G937" s="31">
        <v>30</v>
      </c>
      <c r="H937" s="31">
        <v>0</v>
      </c>
      <c r="I937" s="31">
        <v>0</v>
      </c>
    </row>
    <row r="938" spans="1:9" x14ac:dyDescent="0.25">
      <c r="A938" s="27" t="s">
        <v>176</v>
      </c>
      <c r="B938" s="28"/>
      <c r="C938" s="28" t="s">
        <v>109</v>
      </c>
      <c r="D938" s="28" t="s">
        <v>40</v>
      </c>
      <c r="E938" s="47"/>
      <c r="F938" s="28"/>
      <c r="G938" s="31">
        <f>SUM(G939+G949)+G1025</f>
        <v>1512617.9999999998</v>
      </c>
      <c r="H938" s="31">
        <f>SUM(H939+H949)+H1025</f>
        <v>1445403.7</v>
      </c>
      <c r="I938" s="31">
        <f>SUM(I939+I949)+I1025</f>
        <v>1446182.5999999996</v>
      </c>
    </row>
    <row r="939" spans="1:9" ht="47.25" x14ac:dyDescent="0.25">
      <c r="A939" s="59" t="s">
        <v>646</v>
      </c>
      <c r="B939" s="81"/>
      <c r="C939" s="81" t="s">
        <v>109</v>
      </c>
      <c r="D939" s="81" t="s">
        <v>40</v>
      </c>
      <c r="E939" s="82" t="s">
        <v>477</v>
      </c>
      <c r="F939" s="81"/>
      <c r="G939" s="83">
        <f>G946+G940</f>
        <v>0</v>
      </c>
      <c r="H939" s="83">
        <f>H946+H940</f>
        <v>10400.4</v>
      </c>
      <c r="I939" s="83">
        <f>I946+I940</f>
        <v>10400.4</v>
      </c>
    </row>
    <row r="940" spans="1:9" x14ac:dyDescent="0.25">
      <c r="A940" s="27" t="s">
        <v>31</v>
      </c>
      <c r="B940" s="81"/>
      <c r="C940" s="81" t="s">
        <v>109</v>
      </c>
      <c r="D940" s="81" t="s">
        <v>40</v>
      </c>
      <c r="E940" s="82" t="s">
        <v>577</v>
      </c>
      <c r="F940" s="81"/>
      <c r="G940" s="83">
        <f>G943+G941</f>
        <v>0</v>
      </c>
      <c r="H940" s="83">
        <f t="shared" ref="H940:I940" si="198">H943+H941</f>
        <v>10400.4</v>
      </c>
      <c r="I940" s="83">
        <f t="shared" si="198"/>
        <v>5200.2</v>
      </c>
    </row>
    <row r="941" spans="1:9" hidden="1" x14ac:dyDescent="0.25">
      <c r="A941" s="27" t="s">
        <v>330</v>
      </c>
      <c r="B941" s="81"/>
      <c r="C941" s="81" t="s">
        <v>109</v>
      </c>
      <c r="D941" s="81" t="s">
        <v>40</v>
      </c>
      <c r="E941" s="82" t="s">
        <v>885</v>
      </c>
      <c r="F941" s="81"/>
      <c r="G941" s="83">
        <f>SUM(G942)</f>
        <v>0</v>
      </c>
      <c r="H941" s="83">
        <f t="shared" ref="H941:I941" si="199">SUM(H942)</f>
        <v>0</v>
      </c>
      <c r="I941" s="83">
        <f t="shared" si="199"/>
        <v>0</v>
      </c>
    </row>
    <row r="942" spans="1:9" ht="31.5" hidden="1" x14ac:dyDescent="0.25">
      <c r="A942" s="27" t="s">
        <v>48</v>
      </c>
      <c r="B942" s="81"/>
      <c r="C942" s="81" t="s">
        <v>109</v>
      </c>
      <c r="D942" s="81" t="s">
        <v>40</v>
      </c>
      <c r="E942" s="82" t="s">
        <v>885</v>
      </c>
      <c r="F942" s="81" t="s">
        <v>87</v>
      </c>
      <c r="G942" s="83"/>
      <c r="H942" s="83"/>
      <c r="I942" s="83"/>
    </row>
    <row r="943" spans="1:9" ht="31.5" x14ac:dyDescent="0.25">
      <c r="A943" s="59" t="s">
        <v>733</v>
      </c>
      <c r="B943" s="81"/>
      <c r="C943" s="81" t="s">
        <v>109</v>
      </c>
      <c r="D943" s="81" t="s">
        <v>40</v>
      </c>
      <c r="E943" s="82" t="s">
        <v>732</v>
      </c>
      <c r="F943" s="81"/>
      <c r="G943" s="83">
        <f t="shared" ref="G943:I943" si="200">G944</f>
        <v>0</v>
      </c>
      <c r="H943" s="83">
        <f t="shared" si="200"/>
        <v>10400.4</v>
      </c>
      <c r="I943" s="83">
        <f t="shared" si="200"/>
        <v>5200.2</v>
      </c>
    </row>
    <row r="944" spans="1:9" ht="31.5" x14ac:dyDescent="0.25">
      <c r="A944" s="27" t="s">
        <v>48</v>
      </c>
      <c r="B944" s="81"/>
      <c r="C944" s="81" t="s">
        <v>109</v>
      </c>
      <c r="D944" s="81" t="s">
        <v>40</v>
      </c>
      <c r="E944" s="82" t="s">
        <v>732</v>
      </c>
      <c r="F944" s="81" t="s">
        <v>87</v>
      </c>
      <c r="G944" s="83"/>
      <c r="H944" s="83">
        <v>10400.4</v>
      </c>
      <c r="I944" s="83">
        <v>5200.2</v>
      </c>
    </row>
    <row r="945" spans="1:9" x14ac:dyDescent="0.25">
      <c r="A945" s="59" t="s">
        <v>147</v>
      </c>
      <c r="B945" s="81"/>
      <c r="C945" s="81" t="s">
        <v>109</v>
      </c>
      <c r="D945" s="81" t="s">
        <v>40</v>
      </c>
      <c r="E945" s="82" t="s">
        <v>511</v>
      </c>
      <c r="F945" s="81"/>
      <c r="G945" s="83">
        <f>SUM(G946)</f>
        <v>0</v>
      </c>
      <c r="H945" s="83">
        <f>SUM(H946)</f>
        <v>0</v>
      </c>
      <c r="I945" s="83">
        <f>SUM(I946)</f>
        <v>5200.2</v>
      </c>
    </row>
    <row r="946" spans="1:9" ht="31.5" x14ac:dyDescent="0.25">
      <c r="A946" s="27" t="s">
        <v>727</v>
      </c>
      <c r="B946" s="28"/>
      <c r="C946" s="28" t="s">
        <v>109</v>
      </c>
      <c r="D946" s="81" t="s">
        <v>40</v>
      </c>
      <c r="E946" s="57" t="s">
        <v>735</v>
      </c>
      <c r="F946" s="81"/>
      <c r="G946" s="83">
        <f>G947</f>
        <v>0</v>
      </c>
      <c r="H946" s="83">
        <f t="shared" ref="H946:I946" si="201">H947</f>
        <v>0</v>
      </c>
      <c r="I946" s="83">
        <f t="shared" si="201"/>
        <v>5200.2</v>
      </c>
    </row>
    <row r="947" spans="1:9" ht="31.5" x14ac:dyDescent="0.25">
      <c r="A947" s="59" t="s">
        <v>733</v>
      </c>
      <c r="B947" s="28"/>
      <c r="C947" s="28" t="s">
        <v>109</v>
      </c>
      <c r="D947" s="81" t="s">
        <v>40</v>
      </c>
      <c r="E947" s="57" t="s">
        <v>734</v>
      </c>
      <c r="F947" s="81"/>
      <c r="G947" s="83">
        <f>G948</f>
        <v>0</v>
      </c>
      <c r="H947" s="83">
        <f>H948</f>
        <v>0</v>
      </c>
      <c r="I947" s="83">
        <f>I948</f>
        <v>5200.2</v>
      </c>
    </row>
    <row r="948" spans="1:9" ht="30.75" customHeight="1" x14ac:dyDescent="0.25">
      <c r="A948" s="27" t="s">
        <v>223</v>
      </c>
      <c r="B948" s="28"/>
      <c r="C948" s="28" t="s">
        <v>109</v>
      </c>
      <c r="D948" s="81" t="s">
        <v>40</v>
      </c>
      <c r="E948" s="57" t="s">
        <v>734</v>
      </c>
      <c r="F948" s="81" t="s">
        <v>118</v>
      </c>
      <c r="G948" s="83"/>
      <c r="H948" s="83"/>
      <c r="I948" s="83">
        <v>5200.2</v>
      </c>
    </row>
    <row r="949" spans="1:9" ht="31.5" customHeight="1" x14ac:dyDescent="0.25">
      <c r="A949" s="27" t="s">
        <v>642</v>
      </c>
      <c r="B949" s="28"/>
      <c r="C949" s="28" t="s">
        <v>109</v>
      </c>
      <c r="D949" s="28" t="s">
        <v>40</v>
      </c>
      <c r="E949" s="57" t="s">
        <v>317</v>
      </c>
      <c r="F949" s="28"/>
      <c r="G949" s="31">
        <f>SUM(G950+G1015)</f>
        <v>1512547.9999999998</v>
      </c>
      <c r="H949" s="31">
        <f>SUM(H950+H1015)</f>
        <v>1434933.3</v>
      </c>
      <c r="I949" s="31">
        <f>SUM(I950+I1015)</f>
        <v>1435712.1999999997</v>
      </c>
    </row>
    <row r="950" spans="1:9" ht="31.5" customHeight="1" x14ac:dyDescent="0.25">
      <c r="A950" s="27" t="s">
        <v>736</v>
      </c>
      <c r="B950" s="28"/>
      <c r="C950" s="28" t="s">
        <v>109</v>
      </c>
      <c r="D950" s="28" t="s">
        <v>40</v>
      </c>
      <c r="E950" s="57" t="s">
        <v>706</v>
      </c>
      <c r="F950" s="28"/>
      <c r="G950" s="31">
        <f>SUM(G951)+G977+G991+G1006+G982+G1011</f>
        <v>1493901.2999999998</v>
      </c>
      <c r="H950" s="31">
        <f>SUM(H951)+H977+H991+H1006+H982+H1011</f>
        <v>1433862.8</v>
      </c>
      <c r="I950" s="31">
        <f>SUM(I951)+I977+I991+I1006+I982+I1011</f>
        <v>1423730.7999999998</v>
      </c>
    </row>
    <row r="951" spans="1:9" ht="18.75" customHeight="1" x14ac:dyDescent="0.25">
      <c r="A951" s="27" t="s">
        <v>31</v>
      </c>
      <c r="B951" s="28"/>
      <c r="C951" s="28" t="s">
        <v>109</v>
      </c>
      <c r="D951" s="28" t="s">
        <v>40</v>
      </c>
      <c r="E951" s="47" t="s">
        <v>707</v>
      </c>
      <c r="F951" s="47"/>
      <c r="G951" s="31">
        <f>SUM(G952+G956+G967+G972)+G964+G970+G975+G961+G959</f>
        <v>216511.19999999998</v>
      </c>
      <c r="H951" s="31">
        <f t="shared" ref="H951:I951" si="202">SUM(H952+H956+H967+H972)+H964+H970+H975+H961+H959</f>
        <v>212641.90000000002</v>
      </c>
      <c r="I951" s="31">
        <f t="shared" si="202"/>
        <v>208482</v>
      </c>
    </row>
    <row r="952" spans="1:9" ht="14.25" customHeight="1" x14ac:dyDescent="0.25">
      <c r="A952" s="27" t="s">
        <v>330</v>
      </c>
      <c r="B952" s="28"/>
      <c r="C952" s="28" t="s">
        <v>109</v>
      </c>
      <c r="D952" s="28" t="s">
        <v>40</v>
      </c>
      <c r="E952" s="30" t="s">
        <v>722</v>
      </c>
      <c r="F952" s="47"/>
      <c r="G952" s="31">
        <f>SUM(G953:G955)</f>
        <v>6850.7000000000007</v>
      </c>
      <c r="H952" s="31">
        <f>SUM(H953:H955)</f>
        <v>2630</v>
      </c>
      <c r="I952" s="31">
        <f>SUM(I953:I955)</f>
        <v>2135</v>
      </c>
    </row>
    <row r="953" spans="1:9" ht="31.5" x14ac:dyDescent="0.25">
      <c r="A953" s="27" t="s">
        <v>48</v>
      </c>
      <c r="B953" s="28"/>
      <c r="C953" s="28" t="s">
        <v>109</v>
      </c>
      <c r="D953" s="28" t="s">
        <v>40</v>
      </c>
      <c r="E953" s="30" t="s">
        <v>722</v>
      </c>
      <c r="F953" s="47">
        <v>200</v>
      </c>
      <c r="G953" s="31">
        <v>4899.3</v>
      </c>
      <c r="H953" s="31">
        <v>2630</v>
      </c>
      <c r="I953" s="31">
        <v>2135</v>
      </c>
    </row>
    <row r="954" spans="1:9" x14ac:dyDescent="0.25">
      <c r="A954" s="27" t="s">
        <v>38</v>
      </c>
      <c r="B954" s="28"/>
      <c r="C954" s="28" t="s">
        <v>109</v>
      </c>
      <c r="D954" s="28" t="s">
        <v>40</v>
      </c>
      <c r="E954" s="30" t="s">
        <v>722</v>
      </c>
      <c r="F954" s="47">
        <v>300</v>
      </c>
      <c r="G954" s="31">
        <v>180</v>
      </c>
      <c r="H954" s="31">
        <v>0</v>
      </c>
      <c r="I954" s="31">
        <v>0</v>
      </c>
    </row>
    <row r="955" spans="1:9" ht="31.5" x14ac:dyDescent="0.25">
      <c r="A955" s="27" t="s">
        <v>223</v>
      </c>
      <c r="B955" s="28"/>
      <c r="C955" s="28" t="s">
        <v>109</v>
      </c>
      <c r="D955" s="28" t="s">
        <v>40</v>
      </c>
      <c r="E955" s="30" t="s">
        <v>722</v>
      </c>
      <c r="F955" s="47">
        <v>600</v>
      </c>
      <c r="G955" s="31">
        <v>1771.4</v>
      </c>
      <c r="H955" s="31">
        <v>0</v>
      </c>
      <c r="I955" s="31">
        <v>0</v>
      </c>
    </row>
    <row r="956" spans="1:9" ht="47.25" x14ac:dyDescent="0.25">
      <c r="A956" s="27" t="s">
        <v>737</v>
      </c>
      <c r="B956" s="28"/>
      <c r="C956" s="28" t="s">
        <v>109</v>
      </c>
      <c r="D956" s="28" t="s">
        <v>40</v>
      </c>
      <c r="E956" s="47" t="s">
        <v>738</v>
      </c>
      <c r="F956" s="28"/>
      <c r="G956" s="31">
        <f>SUM(G957:G958)</f>
        <v>7732.2000000000007</v>
      </c>
      <c r="H956" s="31">
        <f t="shared" ref="H956:I956" si="203">SUM(H957:H958)</f>
        <v>7732.2000000000007</v>
      </c>
      <c r="I956" s="31">
        <f t="shared" si="203"/>
        <v>7732.2000000000007</v>
      </c>
    </row>
    <row r="957" spans="1:9" ht="31.5" x14ac:dyDescent="0.25">
      <c r="A957" s="27" t="s">
        <v>48</v>
      </c>
      <c r="B957" s="28"/>
      <c r="C957" s="28" t="s">
        <v>109</v>
      </c>
      <c r="D957" s="28" t="s">
        <v>40</v>
      </c>
      <c r="E957" s="47" t="s">
        <v>738</v>
      </c>
      <c r="F957" s="28" t="s">
        <v>87</v>
      </c>
      <c r="G957" s="31">
        <v>3010.6</v>
      </c>
      <c r="H957" s="31">
        <v>3010.6</v>
      </c>
      <c r="I957" s="31">
        <v>3010.6</v>
      </c>
    </row>
    <row r="958" spans="1:9" ht="31.5" x14ac:dyDescent="0.25">
      <c r="A958" s="27" t="s">
        <v>223</v>
      </c>
      <c r="B958" s="28"/>
      <c r="C958" s="28" t="s">
        <v>109</v>
      </c>
      <c r="D958" s="28" t="s">
        <v>40</v>
      </c>
      <c r="E958" s="47" t="s">
        <v>738</v>
      </c>
      <c r="F958" s="28" t="s">
        <v>118</v>
      </c>
      <c r="G958" s="31">
        <v>4721.6000000000004</v>
      </c>
      <c r="H958" s="31">
        <v>4721.6000000000004</v>
      </c>
      <c r="I958" s="31">
        <v>4721.6000000000004</v>
      </c>
    </row>
    <row r="959" spans="1:9" ht="31.5" x14ac:dyDescent="0.25">
      <c r="A959" s="27" t="s">
        <v>600</v>
      </c>
      <c r="B959" s="28"/>
      <c r="C959" s="28" t="s">
        <v>109</v>
      </c>
      <c r="D959" s="28" t="s">
        <v>40</v>
      </c>
      <c r="E959" s="47" t="s">
        <v>899</v>
      </c>
      <c r="F959" s="28"/>
      <c r="G959" s="31">
        <f>SUM(G960)</f>
        <v>87</v>
      </c>
      <c r="H959" s="31">
        <f t="shared" ref="H959:I959" si="204">SUM(H960)</f>
        <v>0</v>
      </c>
      <c r="I959" s="31">
        <f t="shared" si="204"/>
        <v>0</v>
      </c>
    </row>
    <row r="960" spans="1:9" ht="31.5" x14ac:dyDescent="0.25">
      <c r="A960" s="27" t="s">
        <v>48</v>
      </c>
      <c r="B960" s="28"/>
      <c r="C960" s="28" t="s">
        <v>109</v>
      </c>
      <c r="D960" s="28" t="s">
        <v>40</v>
      </c>
      <c r="E960" s="47" t="s">
        <v>899</v>
      </c>
      <c r="F960" s="28" t="s">
        <v>87</v>
      </c>
      <c r="G960" s="31">
        <v>87</v>
      </c>
      <c r="H960" s="31"/>
      <c r="I960" s="31"/>
    </row>
    <row r="961" spans="1:9" ht="78.75" x14ac:dyDescent="0.25">
      <c r="A961" s="27" t="s">
        <v>896</v>
      </c>
      <c r="B961" s="28"/>
      <c r="C961" s="28" t="s">
        <v>109</v>
      </c>
      <c r="D961" s="28" t="s">
        <v>40</v>
      </c>
      <c r="E961" s="47" t="s">
        <v>895</v>
      </c>
      <c r="F961" s="28"/>
      <c r="G961" s="31">
        <f>SUM(G962:G963)</f>
        <v>78734.600000000006</v>
      </c>
      <c r="H961" s="31">
        <f t="shared" ref="H961:I961" si="205">SUM(H962:H963)</f>
        <v>77464.700000000012</v>
      </c>
      <c r="I961" s="31">
        <f t="shared" si="205"/>
        <v>77464.700000000012</v>
      </c>
    </row>
    <row r="962" spans="1:9" ht="47.25" x14ac:dyDescent="0.25">
      <c r="A962" s="3" t="s">
        <v>47</v>
      </c>
      <c r="B962" s="28"/>
      <c r="C962" s="28" t="s">
        <v>109</v>
      </c>
      <c r="D962" s="28" t="s">
        <v>40</v>
      </c>
      <c r="E962" s="47" t="s">
        <v>895</v>
      </c>
      <c r="F962" s="28" t="s">
        <v>85</v>
      </c>
      <c r="G962" s="31">
        <v>30401.7</v>
      </c>
      <c r="H962" s="31">
        <v>30095.4</v>
      </c>
      <c r="I962" s="31">
        <v>30095.4</v>
      </c>
    </row>
    <row r="963" spans="1:9" ht="31.5" x14ac:dyDescent="0.25">
      <c r="A963" s="27" t="s">
        <v>223</v>
      </c>
      <c r="B963" s="28"/>
      <c r="C963" s="28" t="s">
        <v>109</v>
      </c>
      <c r="D963" s="28" t="s">
        <v>40</v>
      </c>
      <c r="E963" s="47" t="s">
        <v>895</v>
      </c>
      <c r="F963" s="28" t="s">
        <v>118</v>
      </c>
      <c r="G963" s="31">
        <v>48332.9</v>
      </c>
      <c r="H963" s="31">
        <v>47369.3</v>
      </c>
      <c r="I963" s="31">
        <v>47369.3</v>
      </c>
    </row>
    <row r="964" spans="1:9" ht="47.25" x14ac:dyDescent="0.25">
      <c r="A964" s="27" t="s">
        <v>886</v>
      </c>
      <c r="B964" s="28"/>
      <c r="C964" s="28" t="s">
        <v>109</v>
      </c>
      <c r="D964" s="28" t="s">
        <v>40</v>
      </c>
      <c r="E964" s="47" t="s">
        <v>969</v>
      </c>
      <c r="F964" s="28"/>
      <c r="G964" s="31">
        <f>SUM(G965:G966)</f>
        <v>96931.9</v>
      </c>
      <c r="H964" s="31">
        <f t="shared" ref="H964:I964" si="206">SUM(H965:H966)</f>
        <v>101391.7</v>
      </c>
      <c r="I964" s="31">
        <f t="shared" si="206"/>
        <v>97726.799999999988</v>
      </c>
    </row>
    <row r="965" spans="1:9" ht="31.5" x14ac:dyDescent="0.25">
      <c r="A965" s="27" t="s">
        <v>48</v>
      </c>
      <c r="B965" s="28"/>
      <c r="C965" s="28" t="s">
        <v>109</v>
      </c>
      <c r="D965" s="28" t="s">
        <v>40</v>
      </c>
      <c r="E965" s="47" t="s">
        <v>969</v>
      </c>
      <c r="F965" s="28" t="s">
        <v>87</v>
      </c>
      <c r="G965" s="31">
        <v>31272.899999999998</v>
      </c>
      <c r="H965" s="31">
        <v>32711.8</v>
      </c>
      <c r="I965" s="31">
        <v>31529.399999999998</v>
      </c>
    </row>
    <row r="966" spans="1:9" ht="31.5" x14ac:dyDescent="0.25">
      <c r="A966" s="27" t="s">
        <v>223</v>
      </c>
      <c r="B966" s="28"/>
      <c r="C966" s="28" t="s">
        <v>109</v>
      </c>
      <c r="D966" s="28" t="s">
        <v>40</v>
      </c>
      <c r="E966" s="47" t="s">
        <v>969</v>
      </c>
      <c r="F966" s="28" t="s">
        <v>118</v>
      </c>
      <c r="G966" s="31">
        <v>65659</v>
      </c>
      <c r="H966" s="31">
        <v>68679.899999999994</v>
      </c>
      <c r="I966" s="31">
        <v>66197.399999999994</v>
      </c>
    </row>
    <row r="967" spans="1:9" ht="47.25" x14ac:dyDescent="0.25">
      <c r="A967" s="27" t="s">
        <v>450</v>
      </c>
      <c r="B967" s="28"/>
      <c r="C967" s="28" t="s">
        <v>109</v>
      </c>
      <c r="D967" s="28" t="s">
        <v>40</v>
      </c>
      <c r="E967" s="30" t="s">
        <v>739</v>
      </c>
      <c r="F967" s="47"/>
      <c r="G967" s="31">
        <f>SUM(G968:G969)</f>
        <v>10662.599999999999</v>
      </c>
      <c r="H967" s="31">
        <f>SUM(H968:H969)</f>
        <v>8033.5</v>
      </c>
      <c r="I967" s="31">
        <f>SUM(I968:I969)</f>
        <v>8033.5</v>
      </c>
    </row>
    <row r="968" spans="1:9" ht="31.5" x14ac:dyDescent="0.25">
      <c r="A968" s="27" t="s">
        <v>48</v>
      </c>
      <c r="B968" s="28"/>
      <c r="C968" s="28" t="s">
        <v>109</v>
      </c>
      <c r="D968" s="28" t="s">
        <v>40</v>
      </c>
      <c r="E968" s="30" t="s">
        <v>739</v>
      </c>
      <c r="F968" s="28" t="s">
        <v>87</v>
      </c>
      <c r="G968" s="31">
        <v>6126.9</v>
      </c>
      <c r="H968" s="31">
        <v>3497.8</v>
      </c>
      <c r="I968" s="31">
        <v>3497.8</v>
      </c>
    </row>
    <row r="969" spans="1:9" ht="31.5" x14ac:dyDescent="0.25">
      <c r="A969" s="27" t="s">
        <v>223</v>
      </c>
      <c r="B969" s="28"/>
      <c r="C969" s="28" t="s">
        <v>109</v>
      </c>
      <c r="D969" s="28" t="s">
        <v>40</v>
      </c>
      <c r="E969" s="30" t="s">
        <v>739</v>
      </c>
      <c r="F969" s="28" t="s">
        <v>118</v>
      </c>
      <c r="G969" s="31">
        <v>4535.7</v>
      </c>
      <c r="H969" s="31">
        <v>4535.7</v>
      </c>
      <c r="I969" s="31">
        <v>4535.7</v>
      </c>
    </row>
    <row r="970" spans="1:9" ht="47.25" hidden="1" x14ac:dyDescent="0.25">
      <c r="A970" s="27" t="s">
        <v>888</v>
      </c>
      <c r="B970" s="28"/>
      <c r="C970" s="28" t="s">
        <v>109</v>
      </c>
      <c r="D970" s="28" t="s">
        <v>40</v>
      </c>
      <c r="E970" s="30" t="s">
        <v>887</v>
      </c>
      <c r="F970" s="28"/>
      <c r="G970" s="31">
        <f>SUM(G971)</f>
        <v>0</v>
      </c>
      <c r="H970" s="31">
        <f t="shared" ref="H970:I970" si="207">SUM(H971)</f>
        <v>0</v>
      </c>
      <c r="I970" s="31">
        <f t="shared" si="207"/>
        <v>0</v>
      </c>
    </row>
    <row r="971" spans="1:9" ht="31.5" hidden="1" x14ac:dyDescent="0.25">
      <c r="A971" s="27" t="s">
        <v>48</v>
      </c>
      <c r="B971" s="28"/>
      <c r="C971" s="28" t="s">
        <v>109</v>
      </c>
      <c r="D971" s="28" t="s">
        <v>40</v>
      </c>
      <c r="E971" s="30" t="s">
        <v>887</v>
      </c>
      <c r="F971" s="28" t="s">
        <v>87</v>
      </c>
      <c r="G971" s="31"/>
      <c r="H971" s="31"/>
      <c r="I971" s="31"/>
    </row>
    <row r="972" spans="1:9" ht="47.25" x14ac:dyDescent="0.25">
      <c r="A972" s="27" t="s">
        <v>999</v>
      </c>
      <c r="B972" s="28"/>
      <c r="C972" s="28" t="s">
        <v>109</v>
      </c>
      <c r="D972" s="28" t="s">
        <v>40</v>
      </c>
      <c r="E972" s="47" t="s">
        <v>740</v>
      </c>
      <c r="F972" s="28"/>
      <c r="G972" s="31">
        <f>G974+G973</f>
        <v>15512.199999999999</v>
      </c>
      <c r="H972" s="31">
        <f>H974+H973</f>
        <v>15389.8</v>
      </c>
      <c r="I972" s="31">
        <f>I974+I973</f>
        <v>15389.8</v>
      </c>
    </row>
    <row r="973" spans="1:9" ht="31.5" x14ac:dyDescent="0.25">
      <c r="A973" s="27" t="s">
        <v>48</v>
      </c>
      <c r="B973" s="28"/>
      <c r="C973" s="28" t="s">
        <v>109</v>
      </c>
      <c r="D973" s="28" t="s">
        <v>40</v>
      </c>
      <c r="E973" s="47" t="s">
        <v>740</v>
      </c>
      <c r="F973" s="28" t="s">
        <v>87</v>
      </c>
      <c r="G973" s="31">
        <v>5083.3999999999996</v>
      </c>
      <c r="H973" s="31">
        <v>5043.3</v>
      </c>
      <c r="I973" s="31">
        <v>5043.3</v>
      </c>
    </row>
    <row r="974" spans="1:9" ht="31.5" x14ac:dyDescent="0.25">
      <c r="A974" s="27" t="s">
        <v>223</v>
      </c>
      <c r="B974" s="28"/>
      <c r="C974" s="28" t="s">
        <v>109</v>
      </c>
      <c r="D974" s="28" t="s">
        <v>40</v>
      </c>
      <c r="E974" s="47" t="s">
        <v>740</v>
      </c>
      <c r="F974" s="28" t="s">
        <v>118</v>
      </c>
      <c r="G974" s="31">
        <v>10428.799999999999</v>
      </c>
      <c r="H974" s="31">
        <v>10346.5</v>
      </c>
      <c r="I974" s="31">
        <v>10346.5</v>
      </c>
    </row>
    <row r="975" spans="1:9" ht="31.5" hidden="1" x14ac:dyDescent="0.25">
      <c r="A975" s="27" t="s">
        <v>881</v>
      </c>
      <c r="B975" s="28"/>
      <c r="C975" s="28" t="s">
        <v>109</v>
      </c>
      <c r="D975" s="28" t="s">
        <v>40</v>
      </c>
      <c r="E975" s="47" t="s">
        <v>880</v>
      </c>
      <c r="F975" s="28"/>
      <c r="G975" s="31">
        <f>SUM(G976)</f>
        <v>0</v>
      </c>
      <c r="H975" s="31">
        <f t="shared" ref="H975:I975" si="208">SUM(H976)</f>
        <v>0</v>
      </c>
      <c r="I975" s="31">
        <f t="shared" si="208"/>
        <v>0</v>
      </c>
    </row>
    <row r="976" spans="1:9" ht="31.5" hidden="1" x14ac:dyDescent="0.25">
      <c r="A976" s="27" t="s">
        <v>48</v>
      </c>
      <c r="B976" s="28"/>
      <c r="C976" s="28" t="s">
        <v>109</v>
      </c>
      <c r="D976" s="28" t="s">
        <v>40</v>
      </c>
      <c r="E976" s="47" t="s">
        <v>880</v>
      </c>
      <c r="F976" s="28" t="s">
        <v>87</v>
      </c>
      <c r="G976" s="31"/>
      <c r="H976" s="31"/>
      <c r="I976" s="31"/>
    </row>
    <row r="977" spans="1:9" ht="47.25" x14ac:dyDescent="0.25">
      <c r="A977" s="27" t="s">
        <v>24</v>
      </c>
      <c r="B977" s="28"/>
      <c r="C977" s="28" t="s">
        <v>109</v>
      </c>
      <c r="D977" s="28" t="s">
        <v>40</v>
      </c>
      <c r="E977" s="30" t="s">
        <v>718</v>
      </c>
      <c r="F977" s="28"/>
      <c r="G977" s="31">
        <f>G978+G980</f>
        <v>757321.5</v>
      </c>
      <c r="H977" s="31">
        <f>H978+H980</f>
        <v>753543.8</v>
      </c>
      <c r="I977" s="31">
        <f>I978+I980</f>
        <v>757314.5</v>
      </c>
    </row>
    <row r="978" spans="1:9" ht="63" x14ac:dyDescent="0.25">
      <c r="A978" s="27" t="s">
        <v>395</v>
      </c>
      <c r="B978" s="28"/>
      <c r="C978" s="28" t="s">
        <v>109</v>
      </c>
      <c r="D978" s="28" t="s">
        <v>40</v>
      </c>
      <c r="E978" s="80" t="s">
        <v>719</v>
      </c>
      <c r="F978" s="28"/>
      <c r="G978" s="31">
        <f>G979</f>
        <v>568878.80000000005</v>
      </c>
      <c r="H978" s="31">
        <f>H979</f>
        <v>568878.80000000005</v>
      </c>
      <c r="I978" s="31">
        <f>I979</f>
        <v>568878.80000000005</v>
      </c>
    </row>
    <row r="979" spans="1:9" ht="31.5" x14ac:dyDescent="0.25">
      <c r="A979" s="27" t="s">
        <v>117</v>
      </c>
      <c r="B979" s="28"/>
      <c r="C979" s="28" t="s">
        <v>109</v>
      </c>
      <c r="D979" s="28" t="s">
        <v>40</v>
      </c>
      <c r="E979" s="80" t="s">
        <v>719</v>
      </c>
      <c r="F979" s="28" t="s">
        <v>118</v>
      </c>
      <c r="G979" s="31">
        <v>568878.80000000005</v>
      </c>
      <c r="H979" s="31">
        <v>568878.80000000005</v>
      </c>
      <c r="I979" s="31">
        <v>568878.80000000005</v>
      </c>
    </row>
    <row r="980" spans="1:9" x14ac:dyDescent="0.25">
      <c r="A980" s="27" t="s">
        <v>330</v>
      </c>
      <c r="B980" s="28"/>
      <c r="C980" s="28" t="s">
        <v>109</v>
      </c>
      <c r="D980" s="28" t="s">
        <v>40</v>
      </c>
      <c r="E980" s="47" t="s">
        <v>720</v>
      </c>
      <c r="F980" s="28"/>
      <c r="G980" s="31">
        <f>G981</f>
        <v>188442.7</v>
      </c>
      <c r="H980" s="31">
        <f>H981</f>
        <v>184665</v>
      </c>
      <c r="I980" s="31">
        <f>I981</f>
        <v>188435.7</v>
      </c>
    </row>
    <row r="981" spans="1:9" ht="31.5" x14ac:dyDescent="0.25">
      <c r="A981" s="27" t="s">
        <v>223</v>
      </c>
      <c r="B981" s="28"/>
      <c r="C981" s="28" t="s">
        <v>109</v>
      </c>
      <c r="D981" s="28" t="s">
        <v>40</v>
      </c>
      <c r="E981" s="47" t="s">
        <v>720</v>
      </c>
      <c r="F981" s="28" t="s">
        <v>118</v>
      </c>
      <c r="G981" s="31">
        <v>188442.7</v>
      </c>
      <c r="H981" s="31">
        <v>184665</v>
      </c>
      <c r="I981" s="31">
        <v>188435.7</v>
      </c>
    </row>
    <row r="982" spans="1:9" x14ac:dyDescent="0.25">
      <c r="A982" s="27" t="s">
        <v>147</v>
      </c>
      <c r="B982" s="28"/>
      <c r="C982" s="28" t="s">
        <v>109</v>
      </c>
      <c r="D982" s="28" t="s">
        <v>40</v>
      </c>
      <c r="E982" s="47" t="s">
        <v>713</v>
      </c>
      <c r="F982" s="28"/>
      <c r="G982" s="31">
        <f>SUM(G988)+G983</f>
        <v>472.7</v>
      </c>
      <c r="H982" s="31">
        <f>SUM(H988)</f>
        <v>0</v>
      </c>
      <c r="I982" s="31">
        <f>SUM(I988)</f>
        <v>720</v>
      </c>
    </row>
    <row r="983" spans="1:9" ht="31.5" hidden="1" x14ac:dyDescent="0.25">
      <c r="A983" s="27" t="s">
        <v>258</v>
      </c>
      <c r="B983" s="28"/>
      <c r="C983" s="28" t="s">
        <v>109</v>
      </c>
      <c r="D983" s="28" t="s">
        <v>40</v>
      </c>
      <c r="E983" s="47" t="s">
        <v>882</v>
      </c>
      <c r="F983" s="28"/>
      <c r="G983" s="31">
        <f>SUM(G984)+G986</f>
        <v>0</v>
      </c>
      <c r="H983" s="31">
        <f t="shared" ref="H983:I983" si="209">SUM(H984)+H986</f>
        <v>0</v>
      </c>
      <c r="I983" s="31">
        <f t="shared" si="209"/>
        <v>0</v>
      </c>
    </row>
    <row r="984" spans="1:9" ht="47.25" hidden="1" x14ac:dyDescent="0.25">
      <c r="A984" s="27" t="s">
        <v>888</v>
      </c>
      <c r="B984" s="28"/>
      <c r="C984" s="28" t="s">
        <v>109</v>
      </c>
      <c r="D984" s="28" t="s">
        <v>40</v>
      </c>
      <c r="E984" s="47" t="s">
        <v>889</v>
      </c>
      <c r="F984" s="28"/>
      <c r="G984" s="31">
        <f>SUM(G985)</f>
        <v>0</v>
      </c>
      <c r="H984" s="31">
        <f t="shared" ref="H984:I984" si="210">SUM(H985)</f>
        <v>0</v>
      </c>
      <c r="I984" s="31">
        <f t="shared" si="210"/>
        <v>0</v>
      </c>
    </row>
    <row r="985" spans="1:9" ht="31.5" hidden="1" x14ac:dyDescent="0.25">
      <c r="A985" s="27" t="s">
        <v>223</v>
      </c>
      <c r="B985" s="28"/>
      <c r="C985" s="28" t="s">
        <v>109</v>
      </c>
      <c r="D985" s="28" t="s">
        <v>40</v>
      </c>
      <c r="E985" s="47" t="s">
        <v>889</v>
      </c>
      <c r="F985" s="28" t="s">
        <v>118</v>
      </c>
      <c r="G985" s="31"/>
      <c r="H985" s="31"/>
      <c r="I985" s="31"/>
    </row>
    <row r="986" spans="1:9" ht="31.5" hidden="1" x14ac:dyDescent="0.25">
      <c r="A986" s="27" t="s">
        <v>881</v>
      </c>
      <c r="B986" s="28"/>
      <c r="C986" s="28" t="s">
        <v>109</v>
      </c>
      <c r="D986" s="28" t="s">
        <v>40</v>
      </c>
      <c r="E986" s="47" t="s">
        <v>883</v>
      </c>
      <c r="F986" s="28"/>
      <c r="G986" s="31">
        <f>SUM(G987)</f>
        <v>0</v>
      </c>
      <c r="H986" s="31">
        <f t="shared" ref="H986:I986" si="211">SUM(H987)</f>
        <v>0</v>
      </c>
      <c r="I986" s="31">
        <f t="shared" si="211"/>
        <v>0</v>
      </c>
    </row>
    <row r="987" spans="1:9" ht="31.5" hidden="1" x14ac:dyDescent="0.25">
      <c r="A987" s="27" t="s">
        <v>223</v>
      </c>
      <c r="B987" s="28"/>
      <c r="C987" s="28" t="s">
        <v>109</v>
      </c>
      <c r="D987" s="28" t="s">
        <v>40</v>
      </c>
      <c r="E987" s="47" t="s">
        <v>883</v>
      </c>
      <c r="F987" s="28" t="s">
        <v>118</v>
      </c>
      <c r="G987" s="31"/>
      <c r="H987" s="31"/>
      <c r="I987" s="31"/>
    </row>
    <row r="988" spans="1:9" x14ac:dyDescent="0.25">
      <c r="A988" s="27" t="s">
        <v>326</v>
      </c>
      <c r="B988" s="28"/>
      <c r="C988" s="28" t="s">
        <v>109</v>
      </c>
      <c r="D988" s="28" t="s">
        <v>40</v>
      </c>
      <c r="E988" s="47" t="s">
        <v>884</v>
      </c>
      <c r="F988" s="28"/>
      <c r="G988" s="31">
        <f>SUM(G989)</f>
        <v>472.7</v>
      </c>
      <c r="H988" s="31">
        <f>SUM(H989)</f>
        <v>0</v>
      </c>
      <c r="I988" s="31">
        <f>SUM(I989)</f>
        <v>720</v>
      </c>
    </row>
    <row r="989" spans="1:9" x14ac:dyDescent="0.25">
      <c r="A989" s="27" t="s">
        <v>330</v>
      </c>
      <c r="B989" s="28"/>
      <c r="C989" s="28" t="s">
        <v>109</v>
      </c>
      <c r="D989" s="28" t="s">
        <v>40</v>
      </c>
      <c r="E989" s="47" t="s">
        <v>747</v>
      </c>
      <c r="F989" s="28"/>
      <c r="G989" s="31">
        <f t="shared" ref="G989:I989" si="212">SUM(G990)</f>
        <v>472.7</v>
      </c>
      <c r="H989" s="31">
        <f t="shared" si="212"/>
        <v>0</v>
      </c>
      <c r="I989" s="31">
        <f t="shared" si="212"/>
        <v>720</v>
      </c>
    </row>
    <row r="990" spans="1:9" ht="31.5" x14ac:dyDescent="0.25">
      <c r="A990" s="27" t="s">
        <v>223</v>
      </c>
      <c r="B990" s="28"/>
      <c r="C990" s="28" t="s">
        <v>109</v>
      </c>
      <c r="D990" s="28" t="s">
        <v>40</v>
      </c>
      <c r="E990" s="47" t="s">
        <v>747</v>
      </c>
      <c r="F990" s="28" t="s">
        <v>118</v>
      </c>
      <c r="G990" s="31">
        <v>472.7</v>
      </c>
      <c r="H990" s="31"/>
      <c r="I990" s="31">
        <v>720</v>
      </c>
    </row>
    <row r="991" spans="1:9" ht="31.5" x14ac:dyDescent="0.25">
      <c r="A991" s="27" t="s">
        <v>41</v>
      </c>
      <c r="B991" s="28"/>
      <c r="C991" s="28" t="s">
        <v>109</v>
      </c>
      <c r="D991" s="28" t="s">
        <v>40</v>
      </c>
      <c r="E991" s="30" t="s">
        <v>715</v>
      </c>
      <c r="F991" s="28"/>
      <c r="G991" s="31">
        <f>G992+G995+G998+G1002</f>
        <v>458620.8</v>
      </c>
      <c r="H991" s="31">
        <f>H992+H995+H998+H1002</f>
        <v>452377.80000000005</v>
      </c>
      <c r="I991" s="31">
        <f>I992+I995+I998+I1002</f>
        <v>455832.4</v>
      </c>
    </row>
    <row r="992" spans="1:9" ht="78.75" x14ac:dyDescent="0.25">
      <c r="A992" s="27" t="s">
        <v>394</v>
      </c>
      <c r="B992" s="28"/>
      <c r="C992" s="28" t="s">
        <v>109</v>
      </c>
      <c r="D992" s="28" t="s">
        <v>40</v>
      </c>
      <c r="E992" s="80" t="s">
        <v>741</v>
      </c>
      <c r="F992" s="28"/>
      <c r="G992" s="31">
        <f>G993+G994</f>
        <v>41433.9</v>
      </c>
      <c r="H992" s="31">
        <f>H993+H994</f>
        <v>41433.9</v>
      </c>
      <c r="I992" s="31">
        <f>I993+I994</f>
        <v>41433.9</v>
      </c>
    </row>
    <row r="993" spans="1:9" ht="47.25" x14ac:dyDescent="0.25">
      <c r="A993" s="3" t="s">
        <v>47</v>
      </c>
      <c r="B993" s="28"/>
      <c r="C993" s="28" t="s">
        <v>109</v>
      </c>
      <c r="D993" s="28" t="s">
        <v>40</v>
      </c>
      <c r="E993" s="80" t="s">
        <v>741</v>
      </c>
      <c r="F993" s="28" t="s">
        <v>85</v>
      </c>
      <c r="G993" s="31">
        <v>38895.1</v>
      </c>
      <c r="H993" s="31">
        <v>38895.1</v>
      </c>
      <c r="I993" s="31">
        <v>38895.1</v>
      </c>
    </row>
    <row r="994" spans="1:9" ht="31.5" x14ac:dyDescent="0.25">
      <c r="A994" s="27" t="s">
        <v>48</v>
      </c>
      <c r="B994" s="28"/>
      <c r="C994" s="28" t="s">
        <v>109</v>
      </c>
      <c r="D994" s="28" t="s">
        <v>40</v>
      </c>
      <c r="E994" s="80" t="s">
        <v>741</v>
      </c>
      <c r="F994" s="28" t="s">
        <v>87</v>
      </c>
      <c r="G994" s="31">
        <v>2538.8000000000002</v>
      </c>
      <c r="H994" s="31">
        <v>2538.8000000000002</v>
      </c>
      <c r="I994" s="31">
        <v>2538.8000000000002</v>
      </c>
    </row>
    <row r="995" spans="1:9" ht="63" x14ac:dyDescent="0.25">
      <c r="A995" s="27" t="s">
        <v>395</v>
      </c>
      <c r="B995" s="28"/>
      <c r="C995" s="28" t="s">
        <v>109</v>
      </c>
      <c r="D995" s="28" t="s">
        <v>40</v>
      </c>
      <c r="E995" s="80" t="s">
        <v>742</v>
      </c>
      <c r="F995" s="28"/>
      <c r="G995" s="31">
        <f>G996+G997</f>
        <v>275926.8</v>
      </c>
      <c r="H995" s="31">
        <f>H996+H997</f>
        <v>275926.8</v>
      </c>
      <c r="I995" s="31">
        <f>I996+I997</f>
        <v>275926.8</v>
      </c>
    </row>
    <row r="996" spans="1:9" ht="47.25" x14ac:dyDescent="0.25">
      <c r="A996" s="27" t="s">
        <v>47</v>
      </c>
      <c r="B996" s="28"/>
      <c r="C996" s="28" t="s">
        <v>109</v>
      </c>
      <c r="D996" s="28" t="s">
        <v>40</v>
      </c>
      <c r="E996" s="80" t="s">
        <v>742</v>
      </c>
      <c r="F996" s="28" t="s">
        <v>85</v>
      </c>
      <c r="G996" s="31">
        <v>272774.09999999998</v>
      </c>
      <c r="H996" s="31">
        <v>272774.09999999998</v>
      </c>
      <c r="I996" s="31">
        <v>272774.09999999998</v>
      </c>
    </row>
    <row r="997" spans="1:9" ht="31.5" x14ac:dyDescent="0.25">
      <c r="A997" s="27" t="s">
        <v>48</v>
      </c>
      <c r="B997" s="28"/>
      <c r="C997" s="28" t="s">
        <v>109</v>
      </c>
      <c r="D997" s="28" t="s">
        <v>40</v>
      </c>
      <c r="E997" s="80" t="s">
        <v>742</v>
      </c>
      <c r="F997" s="28" t="s">
        <v>87</v>
      </c>
      <c r="G997" s="31">
        <v>3152.7</v>
      </c>
      <c r="H997" s="31">
        <v>3152.7</v>
      </c>
      <c r="I997" s="31">
        <v>3152.7</v>
      </c>
    </row>
    <row r="998" spans="1:9" x14ac:dyDescent="0.25">
      <c r="A998" s="27" t="s">
        <v>330</v>
      </c>
      <c r="B998" s="28"/>
      <c r="C998" s="28" t="s">
        <v>109</v>
      </c>
      <c r="D998" s="28" t="s">
        <v>40</v>
      </c>
      <c r="E998" s="57" t="s">
        <v>743</v>
      </c>
      <c r="F998" s="57"/>
      <c r="G998" s="31">
        <f>G999+G1000+G1001</f>
        <v>128610.5</v>
      </c>
      <c r="H998" s="31">
        <f>H999+H1000+H1001</f>
        <v>122945.2</v>
      </c>
      <c r="I998" s="31">
        <f>I999+I1000+I1001</f>
        <v>125934.2</v>
      </c>
    </row>
    <row r="999" spans="1:9" ht="47.25" x14ac:dyDescent="0.25">
      <c r="A999" s="3" t="s">
        <v>47</v>
      </c>
      <c r="B999" s="28"/>
      <c r="C999" s="28" t="s">
        <v>109</v>
      </c>
      <c r="D999" s="28" t="s">
        <v>40</v>
      </c>
      <c r="E999" s="57" t="s">
        <v>743</v>
      </c>
      <c r="F999" s="28" t="s">
        <v>85</v>
      </c>
      <c r="G999" s="31">
        <v>64792.7</v>
      </c>
      <c r="H999" s="31">
        <v>65394.8</v>
      </c>
      <c r="I999" s="31">
        <v>65394.8</v>
      </c>
    </row>
    <row r="1000" spans="1:9" ht="31.5" x14ac:dyDescent="0.25">
      <c r="A1000" s="27" t="s">
        <v>48</v>
      </c>
      <c r="B1000" s="28"/>
      <c r="C1000" s="28" t="s">
        <v>109</v>
      </c>
      <c r="D1000" s="28" t="s">
        <v>40</v>
      </c>
      <c r="E1000" s="57" t="s">
        <v>743</v>
      </c>
      <c r="F1000" s="28" t="s">
        <v>87</v>
      </c>
      <c r="G1000" s="31">
        <v>52991</v>
      </c>
      <c r="H1000" s="31">
        <v>46723.6</v>
      </c>
      <c r="I1000" s="31">
        <v>49712.6</v>
      </c>
    </row>
    <row r="1001" spans="1:9" x14ac:dyDescent="0.25">
      <c r="A1001" s="27" t="s">
        <v>21</v>
      </c>
      <c r="B1001" s="28"/>
      <c r="C1001" s="28" t="s">
        <v>109</v>
      </c>
      <c r="D1001" s="28" t="s">
        <v>40</v>
      </c>
      <c r="E1001" s="57" t="s">
        <v>743</v>
      </c>
      <c r="F1001" s="28" t="s">
        <v>92</v>
      </c>
      <c r="G1001" s="31">
        <v>10826.8</v>
      </c>
      <c r="H1001" s="31">
        <v>10826.8</v>
      </c>
      <c r="I1001" s="31">
        <v>10826.8</v>
      </c>
    </row>
    <row r="1002" spans="1:9" ht="31.5" x14ac:dyDescent="0.25">
      <c r="A1002" s="27" t="s">
        <v>600</v>
      </c>
      <c r="B1002" s="28"/>
      <c r="C1002" s="28" t="s">
        <v>109</v>
      </c>
      <c r="D1002" s="28" t="s">
        <v>40</v>
      </c>
      <c r="E1002" s="47" t="s">
        <v>744</v>
      </c>
      <c r="F1002" s="47"/>
      <c r="G1002" s="31">
        <f>G1003+G1004+G1005</f>
        <v>12649.6</v>
      </c>
      <c r="H1002" s="31">
        <f>H1003+H1004+H1005</f>
        <v>12071.9</v>
      </c>
      <c r="I1002" s="31">
        <f>I1003+I1004+I1005</f>
        <v>12537.5</v>
      </c>
    </row>
    <row r="1003" spans="1:9" ht="47.25" x14ac:dyDescent="0.25">
      <c r="A1003" s="3" t="s">
        <v>47</v>
      </c>
      <c r="B1003" s="28"/>
      <c r="C1003" s="28" t="s">
        <v>109</v>
      </c>
      <c r="D1003" s="28" t="s">
        <v>40</v>
      </c>
      <c r="E1003" s="47" t="s">
        <v>744</v>
      </c>
      <c r="F1003" s="47">
        <v>100</v>
      </c>
      <c r="G1003" s="31">
        <v>6414.5</v>
      </c>
      <c r="H1003" s="31">
        <v>6414.5</v>
      </c>
      <c r="I1003" s="31">
        <v>6414.5</v>
      </c>
    </row>
    <row r="1004" spans="1:9" ht="31.5" x14ac:dyDescent="0.25">
      <c r="A1004" s="27" t="s">
        <v>48</v>
      </c>
      <c r="B1004" s="28"/>
      <c r="C1004" s="28" t="s">
        <v>109</v>
      </c>
      <c r="D1004" s="28" t="s">
        <v>40</v>
      </c>
      <c r="E1004" s="47" t="s">
        <v>744</v>
      </c>
      <c r="F1004" s="47">
        <v>200</v>
      </c>
      <c r="G1004" s="31">
        <v>5067.2</v>
      </c>
      <c r="H1004" s="31">
        <v>4489.5</v>
      </c>
      <c r="I1004" s="31">
        <v>4955.1000000000004</v>
      </c>
    </row>
    <row r="1005" spans="1:9" x14ac:dyDescent="0.25">
      <c r="A1005" s="27" t="s">
        <v>21</v>
      </c>
      <c r="B1005" s="28"/>
      <c r="C1005" s="28" t="s">
        <v>109</v>
      </c>
      <c r="D1005" s="28" t="s">
        <v>40</v>
      </c>
      <c r="E1005" s="47" t="s">
        <v>744</v>
      </c>
      <c r="F1005" s="47">
        <v>800</v>
      </c>
      <c r="G1005" s="31">
        <v>1167.9000000000001</v>
      </c>
      <c r="H1005" s="31">
        <v>1167.9000000000001</v>
      </c>
      <c r="I1005" s="31">
        <v>1167.9000000000001</v>
      </c>
    </row>
    <row r="1006" spans="1:9" x14ac:dyDescent="0.25">
      <c r="A1006" s="84" t="s">
        <v>844</v>
      </c>
      <c r="B1006" s="28"/>
      <c r="C1006" s="28" t="s">
        <v>109</v>
      </c>
      <c r="D1006" s="28" t="s">
        <v>40</v>
      </c>
      <c r="E1006" s="30" t="s">
        <v>745</v>
      </c>
      <c r="F1006" s="28"/>
      <c r="G1006" s="31">
        <f>G1009+G1007</f>
        <v>1381.9</v>
      </c>
      <c r="H1006" s="31">
        <f>H1009+H1007</f>
        <v>2960.6000000000004</v>
      </c>
      <c r="I1006" s="31">
        <f>I1009+I1007</f>
        <v>1381.9</v>
      </c>
    </row>
    <row r="1007" spans="1:9" ht="47.25" x14ac:dyDescent="0.25">
      <c r="A1007" s="27" t="s">
        <v>993</v>
      </c>
      <c r="B1007" s="28"/>
      <c r="C1007" s="28" t="s">
        <v>109</v>
      </c>
      <c r="D1007" s="28" t="s">
        <v>40</v>
      </c>
      <c r="E1007" s="30" t="s">
        <v>823</v>
      </c>
      <c r="F1007" s="28"/>
      <c r="G1007" s="31">
        <f>SUM(G1008)</f>
        <v>0</v>
      </c>
      <c r="H1007" s="31">
        <f t="shared" ref="H1007:I1007" si="213">SUM(H1008)</f>
        <v>1578.7</v>
      </c>
      <c r="I1007" s="31">
        <f t="shared" si="213"/>
        <v>0</v>
      </c>
    </row>
    <row r="1008" spans="1:9" ht="31.5" x14ac:dyDescent="0.25">
      <c r="A1008" s="27" t="s">
        <v>48</v>
      </c>
      <c r="B1008" s="28"/>
      <c r="C1008" s="28" t="s">
        <v>109</v>
      </c>
      <c r="D1008" s="28" t="s">
        <v>40</v>
      </c>
      <c r="E1008" s="30" t="s">
        <v>823</v>
      </c>
      <c r="F1008" s="28" t="s">
        <v>87</v>
      </c>
      <c r="G1008" s="31"/>
      <c r="H1008" s="31">
        <v>1578.7</v>
      </c>
      <c r="I1008" s="31"/>
    </row>
    <row r="1009" spans="1:9" ht="31.5" x14ac:dyDescent="0.25">
      <c r="A1009" s="27" t="s">
        <v>489</v>
      </c>
      <c r="B1009" s="28"/>
      <c r="C1009" s="28" t="s">
        <v>109</v>
      </c>
      <c r="D1009" s="28" t="s">
        <v>40</v>
      </c>
      <c r="E1009" s="30" t="s">
        <v>746</v>
      </c>
      <c r="F1009" s="28"/>
      <c r="G1009" s="31">
        <f t="shared" ref="G1009:I1009" si="214">G1010</f>
        <v>1381.9</v>
      </c>
      <c r="H1009" s="31">
        <f t="shared" si="214"/>
        <v>1381.9</v>
      </c>
      <c r="I1009" s="31">
        <f t="shared" si="214"/>
        <v>1381.9</v>
      </c>
    </row>
    <row r="1010" spans="1:9" ht="31.5" x14ac:dyDescent="0.25">
      <c r="A1010" s="27" t="s">
        <v>223</v>
      </c>
      <c r="B1010" s="28"/>
      <c r="C1010" s="28" t="s">
        <v>109</v>
      </c>
      <c r="D1010" s="28" t="s">
        <v>40</v>
      </c>
      <c r="E1010" s="30" t="s">
        <v>746</v>
      </c>
      <c r="F1010" s="28" t="s">
        <v>118</v>
      </c>
      <c r="G1010" s="31">
        <v>1381.9</v>
      </c>
      <c r="H1010" s="31">
        <v>1381.9</v>
      </c>
      <c r="I1010" s="31">
        <v>1381.9</v>
      </c>
    </row>
    <row r="1011" spans="1:9" x14ac:dyDescent="0.25">
      <c r="A1011" s="27" t="s">
        <v>846</v>
      </c>
      <c r="B1011" s="28"/>
      <c r="C1011" s="28" t="s">
        <v>109</v>
      </c>
      <c r="D1011" s="28" t="s">
        <v>40</v>
      </c>
      <c r="E1011" s="30" t="s">
        <v>824</v>
      </c>
      <c r="F1011" s="28"/>
      <c r="G1011" s="31">
        <f>SUM(G1012)</f>
        <v>59593.2</v>
      </c>
      <c r="H1011" s="31">
        <f t="shared" ref="H1011:I1011" si="215">SUM(H1012)</f>
        <v>12338.7</v>
      </c>
      <c r="I1011" s="31">
        <f t="shared" si="215"/>
        <v>0</v>
      </c>
    </row>
    <row r="1012" spans="1:9" ht="78.75" x14ac:dyDescent="0.25">
      <c r="A1012" s="27" t="s">
        <v>991</v>
      </c>
      <c r="B1012" s="28"/>
      <c r="C1012" s="28" t="s">
        <v>109</v>
      </c>
      <c r="D1012" s="28" t="s">
        <v>40</v>
      </c>
      <c r="E1012" s="30" t="s">
        <v>992</v>
      </c>
      <c r="F1012" s="28"/>
      <c r="G1012" s="31">
        <f>G1014+G1013</f>
        <v>59593.2</v>
      </c>
      <c r="H1012" s="31">
        <f>H1014+H1013</f>
        <v>12338.7</v>
      </c>
      <c r="I1012" s="31">
        <f>I1014+I1013</f>
        <v>0</v>
      </c>
    </row>
    <row r="1013" spans="1:9" ht="31.5" x14ac:dyDescent="0.25">
      <c r="A1013" s="27" t="s">
        <v>48</v>
      </c>
      <c r="B1013" s="28"/>
      <c r="C1013" s="28" t="s">
        <v>109</v>
      </c>
      <c r="D1013" s="28" t="s">
        <v>40</v>
      </c>
      <c r="E1013" s="30" t="s">
        <v>992</v>
      </c>
      <c r="F1013" s="28" t="s">
        <v>87</v>
      </c>
      <c r="G1013" s="31">
        <v>34053.300000000003</v>
      </c>
      <c r="H1013" s="31">
        <v>6169.4</v>
      </c>
      <c r="I1013" s="31">
        <v>0</v>
      </c>
    </row>
    <row r="1014" spans="1:9" ht="31.5" x14ac:dyDescent="0.25">
      <c r="A1014" s="27" t="s">
        <v>223</v>
      </c>
      <c r="B1014" s="28"/>
      <c r="C1014" s="28" t="s">
        <v>109</v>
      </c>
      <c r="D1014" s="28" t="s">
        <v>40</v>
      </c>
      <c r="E1014" s="30" t="s">
        <v>992</v>
      </c>
      <c r="F1014" s="28" t="s">
        <v>118</v>
      </c>
      <c r="G1014" s="31">
        <v>25539.899999999998</v>
      </c>
      <c r="H1014" s="31">
        <v>6169.3</v>
      </c>
      <c r="I1014" s="31">
        <v>0</v>
      </c>
    </row>
    <row r="1015" spans="1:9" ht="47.25" x14ac:dyDescent="0.25">
      <c r="A1015" s="27" t="s">
        <v>645</v>
      </c>
      <c r="B1015" s="28"/>
      <c r="C1015" s="28" t="s">
        <v>109</v>
      </c>
      <c r="D1015" s="28" t="s">
        <v>40</v>
      </c>
      <c r="E1015" s="57" t="s">
        <v>328</v>
      </c>
      <c r="F1015" s="28"/>
      <c r="G1015" s="31">
        <f>G1016+G1021</f>
        <v>18646.7</v>
      </c>
      <c r="H1015" s="31">
        <f t="shared" ref="H1015:I1015" si="216">H1016+H1021</f>
        <v>1070.5</v>
      </c>
      <c r="I1015" s="31">
        <f t="shared" si="216"/>
        <v>11981.4</v>
      </c>
    </row>
    <row r="1016" spans="1:9" x14ac:dyDescent="0.25">
      <c r="A1016" s="27" t="s">
        <v>31</v>
      </c>
      <c r="B1016" s="28"/>
      <c r="C1016" s="28" t="s">
        <v>109</v>
      </c>
      <c r="D1016" s="28" t="s">
        <v>40</v>
      </c>
      <c r="E1016" s="57" t="s">
        <v>329</v>
      </c>
      <c r="F1016" s="28"/>
      <c r="G1016" s="31">
        <f>SUM(G1017:G1019)</f>
        <v>18646.7</v>
      </c>
      <c r="H1016" s="31">
        <f t="shared" ref="H1016:I1016" si="217">SUM(H1017:H1019)</f>
        <v>1070.5</v>
      </c>
      <c r="I1016" s="31">
        <f t="shared" si="217"/>
        <v>11981.4</v>
      </c>
    </row>
    <row r="1017" spans="1:9" ht="31.5" x14ac:dyDescent="0.25">
      <c r="A1017" s="27" t="s">
        <v>48</v>
      </c>
      <c r="B1017" s="28"/>
      <c r="C1017" s="28" t="s">
        <v>109</v>
      </c>
      <c r="D1017" s="28" t="s">
        <v>40</v>
      </c>
      <c r="E1017" s="57" t="s">
        <v>329</v>
      </c>
      <c r="F1017" s="28" t="s">
        <v>87</v>
      </c>
      <c r="G1017" s="31">
        <v>6907.8</v>
      </c>
      <c r="H1017" s="31">
        <v>0</v>
      </c>
      <c r="I1017" s="31">
        <v>8110.9</v>
      </c>
    </row>
    <row r="1018" spans="1:9" ht="31.5" x14ac:dyDescent="0.25">
      <c r="A1018" s="27" t="s">
        <v>223</v>
      </c>
      <c r="B1018" s="28"/>
      <c r="C1018" s="28" t="s">
        <v>109</v>
      </c>
      <c r="D1018" s="28" t="s">
        <v>40</v>
      </c>
      <c r="E1018" s="57" t="s">
        <v>329</v>
      </c>
      <c r="F1018" s="28" t="s">
        <v>118</v>
      </c>
      <c r="G1018" s="31">
        <v>11738.9</v>
      </c>
      <c r="H1018" s="31">
        <v>0</v>
      </c>
      <c r="I1018" s="31">
        <v>2800</v>
      </c>
    </row>
    <row r="1019" spans="1:9" ht="31.5" x14ac:dyDescent="0.25">
      <c r="A1019" s="27" t="s">
        <v>749</v>
      </c>
      <c r="B1019" s="28"/>
      <c r="C1019" s="28" t="s">
        <v>109</v>
      </c>
      <c r="D1019" s="28" t="s">
        <v>40</v>
      </c>
      <c r="E1019" s="57" t="s">
        <v>750</v>
      </c>
      <c r="F1019" s="28"/>
      <c r="G1019" s="31">
        <f>G1020</f>
        <v>0</v>
      </c>
      <c r="H1019" s="31">
        <f>H1020</f>
        <v>1070.5</v>
      </c>
      <c r="I1019" s="31">
        <f>I1020</f>
        <v>1070.5</v>
      </c>
    </row>
    <row r="1020" spans="1:9" ht="31.5" x14ac:dyDescent="0.25">
      <c r="A1020" s="27" t="s">
        <v>48</v>
      </c>
      <c r="B1020" s="28"/>
      <c r="C1020" s="28" t="s">
        <v>109</v>
      </c>
      <c r="D1020" s="28" t="s">
        <v>40</v>
      </c>
      <c r="E1020" s="57" t="s">
        <v>750</v>
      </c>
      <c r="F1020" s="28" t="s">
        <v>87</v>
      </c>
      <c r="G1020" s="31"/>
      <c r="H1020" s="31">
        <v>1070.5</v>
      </c>
      <c r="I1020" s="31">
        <v>1070.5</v>
      </c>
    </row>
    <row r="1021" spans="1:9" x14ac:dyDescent="0.25">
      <c r="A1021" s="59" t="s">
        <v>147</v>
      </c>
      <c r="B1021" s="28"/>
      <c r="C1021" s="28" t="s">
        <v>109</v>
      </c>
      <c r="D1021" s="28" t="s">
        <v>40</v>
      </c>
      <c r="E1021" s="57" t="s">
        <v>725</v>
      </c>
      <c r="F1021" s="28"/>
      <c r="G1021" s="31">
        <f>G1022</f>
        <v>0</v>
      </c>
      <c r="H1021" s="31">
        <f t="shared" ref="H1021:I1021" si="218">H1022</f>
        <v>0</v>
      </c>
      <c r="I1021" s="31">
        <f t="shared" si="218"/>
        <v>0</v>
      </c>
    </row>
    <row r="1022" spans="1:9" x14ac:dyDescent="0.25">
      <c r="A1022" s="27" t="s">
        <v>257</v>
      </c>
      <c r="B1022" s="28"/>
      <c r="C1022" s="28" t="s">
        <v>109</v>
      </c>
      <c r="D1022" s="28" t="s">
        <v>40</v>
      </c>
      <c r="E1022" s="57" t="s">
        <v>753</v>
      </c>
      <c r="F1022" s="28"/>
      <c r="G1022" s="31">
        <f>SUM(G1023)</f>
        <v>0</v>
      </c>
      <c r="H1022" s="31">
        <f t="shared" ref="H1022:I1022" si="219">SUM(H1023)</f>
        <v>0</v>
      </c>
      <c r="I1022" s="31">
        <f t="shared" si="219"/>
        <v>0</v>
      </c>
    </row>
    <row r="1023" spans="1:9" ht="31.5" hidden="1" customHeight="1" x14ac:dyDescent="0.25">
      <c r="A1023" s="27" t="s">
        <v>749</v>
      </c>
      <c r="B1023" s="28"/>
      <c r="C1023" s="28" t="s">
        <v>109</v>
      </c>
      <c r="D1023" s="28" t="s">
        <v>40</v>
      </c>
      <c r="E1023" s="57" t="s">
        <v>751</v>
      </c>
      <c r="F1023" s="28"/>
      <c r="G1023" s="31">
        <f>SUM(G1024)</f>
        <v>0</v>
      </c>
      <c r="H1023" s="31">
        <f t="shared" ref="H1023:I1023" si="220">SUM(H1024)</f>
        <v>0</v>
      </c>
      <c r="I1023" s="31">
        <f t="shared" si="220"/>
        <v>0</v>
      </c>
    </row>
    <row r="1024" spans="1:9" ht="31.5" hidden="1" customHeight="1" x14ac:dyDescent="0.25">
      <c r="A1024" s="27" t="s">
        <v>223</v>
      </c>
      <c r="B1024" s="28"/>
      <c r="C1024" s="28" t="s">
        <v>109</v>
      </c>
      <c r="D1024" s="28" t="s">
        <v>40</v>
      </c>
      <c r="E1024" s="57" t="s">
        <v>751</v>
      </c>
      <c r="F1024" s="28" t="s">
        <v>118</v>
      </c>
      <c r="G1024" s="31"/>
      <c r="H1024" s="31"/>
      <c r="I1024" s="31"/>
    </row>
    <row r="1025" spans="1:9" ht="31.5" x14ac:dyDescent="0.25">
      <c r="A1025" s="27" t="s">
        <v>970</v>
      </c>
      <c r="B1025" s="28"/>
      <c r="C1025" s="28" t="s">
        <v>109</v>
      </c>
      <c r="D1025" s="28" t="s">
        <v>40</v>
      </c>
      <c r="E1025" s="57" t="s">
        <v>971</v>
      </c>
      <c r="F1025" s="28"/>
      <c r="G1025" s="31">
        <f t="shared" ref="G1025:I1026" si="221">G1026</f>
        <v>70</v>
      </c>
      <c r="H1025" s="31">
        <f t="shared" si="221"/>
        <v>70</v>
      </c>
      <c r="I1025" s="31">
        <f t="shared" si="221"/>
        <v>70</v>
      </c>
    </row>
    <row r="1026" spans="1:9" x14ac:dyDescent="0.25">
      <c r="A1026" s="27" t="s">
        <v>31</v>
      </c>
      <c r="B1026" s="28"/>
      <c r="C1026" s="28" t="s">
        <v>109</v>
      </c>
      <c r="D1026" s="28" t="s">
        <v>40</v>
      </c>
      <c r="E1026" s="57" t="s">
        <v>972</v>
      </c>
      <c r="F1026" s="28"/>
      <c r="G1026" s="31">
        <f t="shared" si="221"/>
        <v>70</v>
      </c>
      <c r="H1026" s="31">
        <f t="shared" si="221"/>
        <v>70</v>
      </c>
      <c r="I1026" s="31">
        <f t="shared" si="221"/>
        <v>70</v>
      </c>
    </row>
    <row r="1027" spans="1:9" ht="31.5" x14ac:dyDescent="0.25">
      <c r="A1027" s="27" t="s">
        <v>48</v>
      </c>
      <c r="B1027" s="28"/>
      <c r="C1027" s="28" t="s">
        <v>109</v>
      </c>
      <c r="D1027" s="28" t="s">
        <v>40</v>
      </c>
      <c r="E1027" s="57" t="s">
        <v>972</v>
      </c>
      <c r="F1027" s="28" t="s">
        <v>87</v>
      </c>
      <c r="G1027" s="31">
        <v>70</v>
      </c>
      <c r="H1027" s="31">
        <v>70</v>
      </c>
      <c r="I1027" s="31">
        <v>70</v>
      </c>
    </row>
    <row r="1028" spans="1:9" x14ac:dyDescent="0.25">
      <c r="A1028" s="27" t="s">
        <v>110</v>
      </c>
      <c r="B1028" s="28"/>
      <c r="C1028" s="28" t="s">
        <v>109</v>
      </c>
      <c r="D1028" s="28" t="s">
        <v>50</v>
      </c>
      <c r="E1028" s="28"/>
      <c r="F1028" s="28"/>
      <c r="G1028" s="31">
        <f>G1029</f>
        <v>108101.1</v>
      </c>
      <c r="H1028" s="31">
        <f>H1029</f>
        <v>99124.4</v>
      </c>
      <c r="I1028" s="31">
        <f>I1029</f>
        <v>99112.9</v>
      </c>
    </row>
    <row r="1029" spans="1:9" ht="31.5" x14ac:dyDescent="0.25">
      <c r="A1029" s="27" t="s">
        <v>642</v>
      </c>
      <c r="B1029" s="28"/>
      <c r="C1029" s="28" t="s">
        <v>109</v>
      </c>
      <c r="D1029" s="28" t="s">
        <v>50</v>
      </c>
      <c r="E1029" s="80" t="s">
        <v>317</v>
      </c>
      <c r="F1029" s="28"/>
      <c r="G1029" s="31">
        <f>SUM(G1030)+G1046</f>
        <v>108101.1</v>
      </c>
      <c r="H1029" s="31">
        <f t="shared" ref="H1029:I1029" si="222">SUM(H1030)+H1046</f>
        <v>99124.4</v>
      </c>
      <c r="I1029" s="31">
        <f t="shared" si="222"/>
        <v>99112.9</v>
      </c>
    </row>
    <row r="1030" spans="1:9" ht="31.5" x14ac:dyDescent="0.25">
      <c r="A1030" s="27" t="s">
        <v>736</v>
      </c>
      <c r="B1030" s="28"/>
      <c r="C1030" s="28" t="s">
        <v>109</v>
      </c>
      <c r="D1030" s="28" t="s">
        <v>50</v>
      </c>
      <c r="E1030" s="57" t="s">
        <v>706</v>
      </c>
      <c r="F1030" s="28"/>
      <c r="G1030" s="31">
        <f>SUM(G1031+G1034)+G1043+G1037+G1040</f>
        <v>108081.1</v>
      </c>
      <c r="H1030" s="31">
        <f t="shared" ref="H1030:I1030" si="223">SUM(H1031+H1034)+H1043+H1037+H1040</f>
        <v>99124.4</v>
      </c>
      <c r="I1030" s="31">
        <f t="shared" si="223"/>
        <v>99112.9</v>
      </c>
    </row>
    <row r="1031" spans="1:9" x14ac:dyDescent="0.25">
      <c r="A1031" s="27" t="s">
        <v>31</v>
      </c>
      <c r="B1031" s="28"/>
      <c r="C1031" s="28" t="s">
        <v>109</v>
      </c>
      <c r="D1031" s="28" t="s">
        <v>50</v>
      </c>
      <c r="E1031" s="30" t="s">
        <v>707</v>
      </c>
      <c r="F1031" s="28"/>
      <c r="G1031" s="31">
        <f t="shared" ref="G1031:I1032" si="224">G1032</f>
        <v>4960</v>
      </c>
      <c r="H1031" s="31">
        <f t="shared" si="224"/>
        <v>500</v>
      </c>
      <c r="I1031" s="31">
        <f t="shared" si="224"/>
        <v>0</v>
      </c>
    </row>
    <row r="1032" spans="1:9" x14ac:dyDescent="0.25">
      <c r="A1032" s="27" t="s">
        <v>331</v>
      </c>
      <c r="B1032" s="28"/>
      <c r="C1032" s="28" t="s">
        <v>109</v>
      </c>
      <c r="D1032" s="28" t="s">
        <v>50</v>
      </c>
      <c r="E1032" s="80" t="s">
        <v>723</v>
      </c>
      <c r="F1032" s="28"/>
      <c r="G1032" s="31">
        <f t="shared" si="224"/>
        <v>4960</v>
      </c>
      <c r="H1032" s="31">
        <f t="shared" si="224"/>
        <v>500</v>
      </c>
      <c r="I1032" s="31">
        <f t="shared" si="224"/>
        <v>0</v>
      </c>
    </row>
    <row r="1033" spans="1:9" ht="31.5" x14ac:dyDescent="0.25">
      <c r="A1033" s="27" t="s">
        <v>223</v>
      </c>
      <c r="B1033" s="28"/>
      <c r="C1033" s="28" t="s">
        <v>109</v>
      </c>
      <c r="D1033" s="28" t="s">
        <v>50</v>
      </c>
      <c r="E1033" s="80" t="s">
        <v>723</v>
      </c>
      <c r="F1033" s="28" t="s">
        <v>118</v>
      </c>
      <c r="G1033" s="31">
        <v>4960</v>
      </c>
      <c r="H1033" s="31">
        <v>500</v>
      </c>
      <c r="I1033" s="31"/>
    </row>
    <row r="1034" spans="1:9" ht="47.25" x14ac:dyDescent="0.25">
      <c r="A1034" s="27" t="s">
        <v>24</v>
      </c>
      <c r="B1034" s="28"/>
      <c r="C1034" s="28" t="s">
        <v>109</v>
      </c>
      <c r="D1034" s="28" t="s">
        <v>50</v>
      </c>
      <c r="E1034" s="30" t="s">
        <v>718</v>
      </c>
      <c r="F1034" s="28"/>
      <c r="G1034" s="31">
        <f>SUM(G1035)</f>
        <v>103121.1</v>
      </c>
      <c r="H1034" s="31">
        <f>SUM(H1035)</f>
        <v>98624.4</v>
      </c>
      <c r="I1034" s="31">
        <f>SUM(I1035)</f>
        <v>99112.9</v>
      </c>
    </row>
    <row r="1035" spans="1:9" x14ac:dyDescent="0.25">
      <c r="A1035" s="27" t="s">
        <v>331</v>
      </c>
      <c r="B1035" s="28"/>
      <c r="C1035" s="28" t="s">
        <v>109</v>
      </c>
      <c r="D1035" s="28" t="s">
        <v>50</v>
      </c>
      <c r="E1035" s="30" t="s">
        <v>721</v>
      </c>
      <c r="F1035" s="28"/>
      <c r="G1035" s="31">
        <f>G1036</f>
        <v>103121.1</v>
      </c>
      <c r="H1035" s="31">
        <f>H1036</f>
        <v>98624.4</v>
      </c>
      <c r="I1035" s="31">
        <f>I1036</f>
        <v>99112.9</v>
      </c>
    </row>
    <row r="1036" spans="1:9" ht="31.5" x14ac:dyDescent="0.25">
      <c r="A1036" s="27" t="s">
        <v>223</v>
      </c>
      <c r="B1036" s="28"/>
      <c r="C1036" s="28" t="s">
        <v>109</v>
      </c>
      <c r="D1036" s="28" t="s">
        <v>50</v>
      </c>
      <c r="E1036" s="30" t="s">
        <v>721</v>
      </c>
      <c r="F1036" s="28" t="s">
        <v>118</v>
      </c>
      <c r="G1036" s="31">
        <v>103121.1</v>
      </c>
      <c r="H1036" s="31">
        <v>98624.4</v>
      </c>
      <c r="I1036" s="31">
        <v>99112.9</v>
      </c>
    </row>
    <row r="1037" spans="1:9" ht="31.5" hidden="1" x14ac:dyDescent="0.25">
      <c r="A1037" s="27" t="s">
        <v>258</v>
      </c>
      <c r="B1037" s="28"/>
      <c r="C1037" s="28" t="s">
        <v>109</v>
      </c>
      <c r="D1037" s="28" t="s">
        <v>50</v>
      </c>
      <c r="E1037" s="30" t="s">
        <v>882</v>
      </c>
      <c r="F1037" s="28"/>
      <c r="G1037" s="31">
        <f>SUM(G1038)</f>
        <v>0</v>
      </c>
      <c r="H1037" s="31">
        <f t="shared" ref="H1037:I1037" si="225">SUM(H1038)</f>
        <v>0</v>
      </c>
      <c r="I1037" s="31">
        <f t="shared" si="225"/>
        <v>0</v>
      </c>
    </row>
    <row r="1038" spans="1:9" ht="31.5" hidden="1" x14ac:dyDescent="0.25">
      <c r="A1038" s="27" t="s">
        <v>881</v>
      </c>
      <c r="B1038" s="28"/>
      <c r="C1038" s="28" t="s">
        <v>109</v>
      </c>
      <c r="D1038" s="28" t="s">
        <v>50</v>
      </c>
      <c r="E1038" s="47" t="s">
        <v>883</v>
      </c>
      <c r="F1038" s="28"/>
      <c r="G1038" s="31">
        <f>SUM(G1039)</f>
        <v>0</v>
      </c>
      <c r="H1038" s="31">
        <f t="shared" ref="H1038:I1038" si="226">SUM(H1039)</f>
        <v>0</v>
      </c>
      <c r="I1038" s="31">
        <f t="shared" si="226"/>
        <v>0</v>
      </c>
    </row>
    <row r="1039" spans="1:9" ht="31.5" hidden="1" x14ac:dyDescent="0.25">
      <c r="A1039" s="27" t="s">
        <v>223</v>
      </c>
      <c r="B1039" s="28"/>
      <c r="C1039" s="28" t="s">
        <v>109</v>
      </c>
      <c r="D1039" s="28" t="s">
        <v>50</v>
      </c>
      <c r="E1039" s="47" t="s">
        <v>883</v>
      </c>
      <c r="F1039" s="28" t="s">
        <v>118</v>
      </c>
      <c r="G1039" s="31"/>
      <c r="H1039" s="31"/>
      <c r="I1039" s="31"/>
    </row>
    <row r="1040" spans="1:9" hidden="1" x14ac:dyDescent="0.25">
      <c r="A1040" s="27" t="s">
        <v>326</v>
      </c>
      <c r="B1040" s="28"/>
      <c r="C1040" s="28" t="s">
        <v>109</v>
      </c>
      <c r="D1040" s="28" t="s">
        <v>50</v>
      </c>
      <c r="E1040" s="47" t="s">
        <v>884</v>
      </c>
      <c r="F1040" s="28"/>
      <c r="G1040" s="31">
        <f>SUM(G1041)</f>
        <v>0</v>
      </c>
      <c r="H1040" s="31">
        <v>0</v>
      </c>
      <c r="I1040" s="31">
        <v>0</v>
      </c>
    </row>
    <row r="1041" spans="1:9" hidden="1" x14ac:dyDescent="0.25">
      <c r="A1041" s="27" t="s">
        <v>331</v>
      </c>
      <c r="B1041" s="28"/>
      <c r="C1041" s="28" t="s">
        <v>109</v>
      </c>
      <c r="D1041" s="28" t="s">
        <v>50</v>
      </c>
      <c r="E1041" s="47" t="s">
        <v>900</v>
      </c>
      <c r="F1041" s="28"/>
      <c r="G1041" s="31">
        <f>SUM(G1042)</f>
        <v>0</v>
      </c>
      <c r="H1041" s="31">
        <f t="shared" ref="H1041:I1041" si="227">SUM(H1042)</f>
        <v>0</v>
      </c>
      <c r="I1041" s="31">
        <f t="shared" si="227"/>
        <v>0</v>
      </c>
    </row>
    <row r="1042" spans="1:9" ht="31.5" hidden="1" x14ac:dyDescent="0.25">
      <c r="A1042" s="27" t="s">
        <v>223</v>
      </c>
      <c r="B1042" s="28"/>
      <c r="C1042" s="28" t="s">
        <v>109</v>
      </c>
      <c r="D1042" s="28" t="s">
        <v>50</v>
      </c>
      <c r="E1042" s="47" t="s">
        <v>900</v>
      </c>
      <c r="F1042" s="28" t="s">
        <v>118</v>
      </c>
      <c r="G1042" s="31"/>
      <c r="H1042" s="31"/>
      <c r="I1042" s="31"/>
    </row>
    <row r="1043" spans="1:9" hidden="1" x14ac:dyDescent="0.25">
      <c r="A1043" s="27" t="s">
        <v>845</v>
      </c>
      <c r="B1043" s="28"/>
      <c r="C1043" s="28" t="s">
        <v>109</v>
      </c>
      <c r="D1043" s="28" t="s">
        <v>50</v>
      </c>
      <c r="E1043" s="47" t="s">
        <v>754</v>
      </c>
      <c r="F1043" s="47"/>
      <c r="G1043" s="31">
        <f t="shared" ref="G1043:I1044" si="228">G1044</f>
        <v>0</v>
      </c>
      <c r="H1043" s="31">
        <f t="shared" si="228"/>
        <v>0</v>
      </c>
      <c r="I1043" s="31">
        <f t="shared" si="228"/>
        <v>0</v>
      </c>
    </row>
    <row r="1044" spans="1:9" ht="47.25" hidden="1" x14ac:dyDescent="0.25">
      <c r="A1044" s="27" t="s">
        <v>835</v>
      </c>
      <c r="B1044" s="28"/>
      <c r="C1044" s="28" t="s">
        <v>109</v>
      </c>
      <c r="D1044" s="85" t="s">
        <v>50</v>
      </c>
      <c r="E1044" s="30" t="s">
        <v>755</v>
      </c>
      <c r="F1044" s="28"/>
      <c r="G1044" s="31">
        <f t="shared" si="228"/>
        <v>0</v>
      </c>
      <c r="H1044" s="31">
        <f t="shared" si="228"/>
        <v>0</v>
      </c>
      <c r="I1044" s="31">
        <f t="shared" si="228"/>
        <v>0</v>
      </c>
    </row>
    <row r="1045" spans="1:9" ht="31.5" hidden="1" x14ac:dyDescent="0.25">
      <c r="A1045" s="27" t="s">
        <v>223</v>
      </c>
      <c r="B1045" s="28"/>
      <c r="C1045" s="28" t="s">
        <v>109</v>
      </c>
      <c r="D1045" s="85" t="s">
        <v>50</v>
      </c>
      <c r="E1045" s="30" t="s">
        <v>755</v>
      </c>
      <c r="F1045" s="28" t="s">
        <v>118</v>
      </c>
      <c r="G1045" s="31"/>
      <c r="H1045" s="31"/>
      <c r="I1045" s="31"/>
    </row>
    <row r="1046" spans="1:9" ht="47.25" x14ac:dyDescent="0.25">
      <c r="A1046" s="27" t="s">
        <v>645</v>
      </c>
      <c r="B1046" s="28"/>
      <c r="C1046" s="28" t="s">
        <v>109</v>
      </c>
      <c r="D1046" s="28" t="s">
        <v>50</v>
      </c>
      <c r="E1046" s="57" t="s">
        <v>328</v>
      </c>
      <c r="F1046" s="28"/>
      <c r="G1046" s="31">
        <f>SUM(G1047)+G1049</f>
        <v>20</v>
      </c>
      <c r="H1046" s="31">
        <f t="shared" ref="H1046:I1046" si="229">SUM(H1047)+H1049</f>
        <v>0</v>
      </c>
      <c r="I1046" s="31">
        <f t="shared" si="229"/>
        <v>0</v>
      </c>
    </row>
    <row r="1047" spans="1:9" x14ac:dyDescent="0.25">
      <c r="A1047" s="27" t="s">
        <v>31</v>
      </c>
      <c r="B1047" s="28"/>
      <c r="C1047" s="28" t="s">
        <v>109</v>
      </c>
      <c r="D1047" s="28" t="s">
        <v>50</v>
      </c>
      <c r="E1047" s="57" t="s">
        <v>329</v>
      </c>
      <c r="F1047" s="28"/>
      <c r="G1047" s="31">
        <f t="shared" ref="G1047:I1047" si="230">SUM(G1048)</f>
        <v>20</v>
      </c>
      <c r="H1047" s="31">
        <f t="shared" si="230"/>
        <v>0</v>
      </c>
      <c r="I1047" s="31">
        <f t="shared" si="230"/>
        <v>0</v>
      </c>
    </row>
    <row r="1048" spans="1:9" ht="31.5" x14ac:dyDescent="0.25">
      <c r="A1048" s="27" t="s">
        <v>223</v>
      </c>
      <c r="B1048" s="28"/>
      <c r="C1048" s="28" t="s">
        <v>109</v>
      </c>
      <c r="D1048" s="28" t="s">
        <v>50</v>
      </c>
      <c r="E1048" s="57" t="s">
        <v>329</v>
      </c>
      <c r="F1048" s="28" t="s">
        <v>118</v>
      </c>
      <c r="G1048" s="31">
        <v>20</v>
      </c>
      <c r="H1048" s="31"/>
      <c r="I1048" s="31"/>
    </row>
    <row r="1049" spans="1:9" x14ac:dyDescent="0.25">
      <c r="A1049" s="27" t="s">
        <v>147</v>
      </c>
      <c r="B1049" s="28"/>
      <c r="C1049" s="28" t="s">
        <v>109</v>
      </c>
      <c r="D1049" s="28" t="s">
        <v>50</v>
      </c>
      <c r="E1049" s="47" t="s">
        <v>725</v>
      </c>
      <c r="F1049" s="47"/>
      <c r="G1049" s="31">
        <f>G1051</f>
        <v>0</v>
      </c>
      <c r="H1049" s="31">
        <f>H1051</f>
        <v>0</v>
      </c>
      <c r="I1049" s="31">
        <f>I1051</f>
        <v>0</v>
      </c>
    </row>
    <row r="1050" spans="1:9" ht="31.5" x14ac:dyDescent="0.25">
      <c r="A1050" s="27" t="s">
        <v>727</v>
      </c>
      <c r="B1050" s="28"/>
      <c r="C1050" s="28" t="s">
        <v>109</v>
      </c>
      <c r="D1050" s="28" t="s">
        <v>50</v>
      </c>
      <c r="E1050" s="57" t="s">
        <v>752</v>
      </c>
      <c r="F1050" s="47"/>
      <c r="G1050" s="31">
        <f>SUM(G1051)</f>
        <v>0</v>
      </c>
      <c r="H1050" s="31">
        <f t="shared" ref="H1050:I1051" si="231">SUM(H1051)</f>
        <v>0</v>
      </c>
      <c r="I1050" s="31">
        <f t="shared" si="231"/>
        <v>0</v>
      </c>
    </row>
    <row r="1051" spans="1:9" ht="31.5" x14ac:dyDescent="0.25">
      <c r="A1051" s="59" t="s">
        <v>756</v>
      </c>
      <c r="B1051" s="28"/>
      <c r="C1051" s="28" t="s">
        <v>109</v>
      </c>
      <c r="D1051" s="28" t="s">
        <v>50</v>
      </c>
      <c r="E1051" s="57" t="s">
        <v>757</v>
      </c>
      <c r="F1051" s="81"/>
      <c r="G1051" s="83">
        <f>SUM(G1052)</f>
        <v>0</v>
      </c>
      <c r="H1051" s="83">
        <f t="shared" si="231"/>
        <v>0</v>
      </c>
      <c r="I1051" s="83">
        <f t="shared" si="231"/>
        <v>0</v>
      </c>
    </row>
    <row r="1052" spans="1:9" ht="31.5" x14ac:dyDescent="0.25">
      <c r="A1052" s="27" t="s">
        <v>223</v>
      </c>
      <c r="B1052" s="28"/>
      <c r="C1052" s="28" t="s">
        <v>109</v>
      </c>
      <c r="D1052" s="28" t="s">
        <v>50</v>
      </c>
      <c r="E1052" s="57" t="s">
        <v>757</v>
      </c>
      <c r="F1052" s="81" t="s">
        <v>118</v>
      </c>
      <c r="G1052" s="83"/>
      <c r="H1052" s="83"/>
      <c r="I1052" s="33"/>
    </row>
    <row r="1053" spans="1:9" x14ac:dyDescent="0.25">
      <c r="A1053" s="3" t="s">
        <v>871</v>
      </c>
      <c r="B1053" s="28"/>
      <c r="C1053" s="28" t="s">
        <v>109</v>
      </c>
      <c r="D1053" s="28" t="s">
        <v>165</v>
      </c>
      <c r="E1053" s="57"/>
      <c r="F1053" s="81"/>
      <c r="G1053" s="83">
        <f>SUM(G1054)</f>
        <v>100</v>
      </c>
      <c r="H1053" s="83">
        <f t="shared" ref="H1053:I1056" si="232">SUM(H1054)</f>
        <v>100</v>
      </c>
      <c r="I1053" s="83">
        <f t="shared" si="232"/>
        <v>100</v>
      </c>
    </row>
    <row r="1054" spans="1:9" ht="31.5" x14ac:dyDescent="0.25">
      <c r="A1054" s="27" t="s">
        <v>642</v>
      </c>
      <c r="B1054" s="28"/>
      <c r="C1054" s="28" t="s">
        <v>109</v>
      </c>
      <c r="D1054" s="28" t="s">
        <v>165</v>
      </c>
      <c r="E1054" s="57" t="s">
        <v>317</v>
      </c>
      <c r="F1054" s="81"/>
      <c r="G1054" s="83">
        <f>SUM(G1055)</f>
        <v>100</v>
      </c>
      <c r="H1054" s="83">
        <f t="shared" si="232"/>
        <v>100</v>
      </c>
      <c r="I1054" s="83">
        <f t="shared" si="232"/>
        <v>100</v>
      </c>
    </row>
    <row r="1055" spans="1:9" ht="47.25" x14ac:dyDescent="0.25">
      <c r="A1055" s="27" t="s">
        <v>836</v>
      </c>
      <c r="B1055" s="28"/>
      <c r="C1055" s="28" t="s">
        <v>109</v>
      </c>
      <c r="D1055" s="28" t="s">
        <v>165</v>
      </c>
      <c r="E1055" s="57" t="s">
        <v>346</v>
      </c>
      <c r="F1055" s="81"/>
      <c r="G1055" s="83">
        <f>SUM(G1056)+G1058</f>
        <v>100</v>
      </c>
      <c r="H1055" s="83">
        <f t="shared" ref="H1055:I1055" si="233">SUM(H1056)+H1058</f>
        <v>100</v>
      </c>
      <c r="I1055" s="83">
        <f t="shared" si="233"/>
        <v>100</v>
      </c>
    </row>
    <row r="1056" spans="1:9" ht="31.5" x14ac:dyDescent="0.25">
      <c r="A1056" s="59" t="s">
        <v>523</v>
      </c>
      <c r="B1056" s="28"/>
      <c r="C1056" s="28" t="s">
        <v>109</v>
      </c>
      <c r="D1056" s="28" t="s">
        <v>165</v>
      </c>
      <c r="E1056" s="57" t="s">
        <v>524</v>
      </c>
      <c r="F1056" s="81"/>
      <c r="G1056" s="83">
        <f>SUM(G1057)</f>
        <v>50</v>
      </c>
      <c r="H1056" s="83">
        <f t="shared" si="232"/>
        <v>50</v>
      </c>
      <c r="I1056" s="83">
        <f t="shared" si="232"/>
        <v>50</v>
      </c>
    </row>
    <row r="1057" spans="1:9" ht="31.5" x14ac:dyDescent="0.25">
      <c r="A1057" s="27" t="s">
        <v>48</v>
      </c>
      <c r="B1057" s="28"/>
      <c r="C1057" s="28" t="s">
        <v>109</v>
      </c>
      <c r="D1057" s="28" t="s">
        <v>165</v>
      </c>
      <c r="E1057" s="57" t="s">
        <v>524</v>
      </c>
      <c r="F1057" s="81" t="s">
        <v>87</v>
      </c>
      <c r="G1057" s="83">
        <v>50</v>
      </c>
      <c r="H1057" s="83">
        <v>50</v>
      </c>
      <c r="I1057" s="33">
        <v>50</v>
      </c>
    </row>
    <row r="1058" spans="1:9" ht="31.5" x14ac:dyDescent="0.25">
      <c r="A1058" s="86" t="s">
        <v>41</v>
      </c>
      <c r="B1058" s="28"/>
      <c r="C1058" s="28" t="s">
        <v>109</v>
      </c>
      <c r="D1058" s="28" t="s">
        <v>165</v>
      </c>
      <c r="E1058" s="57" t="s">
        <v>347</v>
      </c>
      <c r="F1058" s="81"/>
      <c r="G1058" s="83">
        <f>SUM(G1059)</f>
        <v>50</v>
      </c>
      <c r="H1058" s="83">
        <f t="shared" ref="H1058:I1059" si="234">SUM(H1059)</f>
        <v>50</v>
      </c>
      <c r="I1058" s="83">
        <f t="shared" si="234"/>
        <v>50</v>
      </c>
    </row>
    <row r="1059" spans="1:9" x14ac:dyDescent="0.25">
      <c r="A1059" s="60" t="s">
        <v>763</v>
      </c>
      <c r="B1059" s="28"/>
      <c r="C1059" s="28" t="s">
        <v>109</v>
      </c>
      <c r="D1059" s="28" t="s">
        <v>165</v>
      </c>
      <c r="E1059" s="57" t="s">
        <v>348</v>
      </c>
      <c r="F1059" s="81"/>
      <c r="G1059" s="83">
        <f>SUM(G1060)</f>
        <v>50</v>
      </c>
      <c r="H1059" s="83">
        <f t="shared" si="234"/>
        <v>50</v>
      </c>
      <c r="I1059" s="83">
        <f t="shared" si="234"/>
        <v>50</v>
      </c>
    </row>
    <row r="1060" spans="1:9" ht="31.5" x14ac:dyDescent="0.25">
      <c r="A1060" s="27" t="s">
        <v>48</v>
      </c>
      <c r="B1060" s="28"/>
      <c r="C1060" s="28" t="s">
        <v>109</v>
      </c>
      <c r="D1060" s="28" t="s">
        <v>165</v>
      </c>
      <c r="E1060" s="57" t="s">
        <v>348</v>
      </c>
      <c r="F1060" s="81" t="s">
        <v>87</v>
      </c>
      <c r="G1060" s="83">
        <v>50</v>
      </c>
      <c r="H1060" s="83">
        <v>50</v>
      </c>
      <c r="I1060" s="33">
        <v>50</v>
      </c>
    </row>
    <row r="1061" spans="1:9" x14ac:dyDescent="0.25">
      <c r="A1061" s="27" t="s">
        <v>332</v>
      </c>
      <c r="B1061" s="28"/>
      <c r="C1061" s="28" t="s">
        <v>109</v>
      </c>
      <c r="D1061" s="28" t="s">
        <v>109</v>
      </c>
      <c r="E1061" s="28"/>
      <c r="F1061" s="28"/>
      <c r="G1061" s="31">
        <f>G1062+G1065+G1068</f>
        <v>31097.7</v>
      </c>
      <c r="H1061" s="31">
        <f>H1062+H1065+H1068</f>
        <v>31097.7</v>
      </c>
      <c r="I1061" s="31">
        <f>I1062+I1065+I1068</f>
        <v>31097.7</v>
      </c>
    </row>
    <row r="1062" spans="1:9" ht="31.5" x14ac:dyDescent="0.25">
      <c r="A1062" s="27" t="s">
        <v>637</v>
      </c>
      <c r="B1062" s="36"/>
      <c r="C1062" s="36" t="s">
        <v>109</v>
      </c>
      <c r="D1062" s="36" t="s">
        <v>109</v>
      </c>
      <c r="E1062" s="36" t="s">
        <v>218</v>
      </c>
      <c r="F1062" s="36"/>
      <c r="G1062" s="33">
        <f>G1063</f>
        <v>78</v>
      </c>
      <c r="H1062" s="33">
        <f>H1063</f>
        <v>78</v>
      </c>
      <c r="I1062" s="33">
        <f>I1063</f>
        <v>78</v>
      </c>
    </row>
    <row r="1063" spans="1:9" x14ac:dyDescent="0.25">
      <c r="A1063" s="27" t="s">
        <v>31</v>
      </c>
      <c r="B1063" s="36"/>
      <c r="C1063" s="36" t="s">
        <v>109</v>
      </c>
      <c r="D1063" s="36" t="s">
        <v>109</v>
      </c>
      <c r="E1063" s="36" t="s">
        <v>333</v>
      </c>
      <c r="F1063" s="36"/>
      <c r="G1063" s="33">
        <f>SUM(G1064)</f>
        <v>78</v>
      </c>
      <c r="H1063" s="33">
        <f>SUM(H1064)</f>
        <v>78</v>
      </c>
      <c r="I1063" s="33">
        <f>SUM(I1064)</f>
        <v>78</v>
      </c>
    </row>
    <row r="1064" spans="1:9" ht="31.5" x14ac:dyDescent="0.25">
      <c r="A1064" s="27" t="s">
        <v>48</v>
      </c>
      <c r="B1064" s="36"/>
      <c r="C1064" s="36" t="s">
        <v>109</v>
      </c>
      <c r="D1064" s="36" t="s">
        <v>109</v>
      </c>
      <c r="E1064" s="36" t="s">
        <v>333</v>
      </c>
      <c r="F1064" s="36" t="s">
        <v>87</v>
      </c>
      <c r="G1064" s="33">
        <v>78</v>
      </c>
      <c r="H1064" s="33">
        <v>78</v>
      </c>
      <c r="I1064" s="33">
        <v>78</v>
      </c>
    </row>
    <row r="1065" spans="1:9" ht="47.25" x14ac:dyDescent="0.25">
      <c r="A1065" s="27" t="s">
        <v>638</v>
      </c>
      <c r="B1065" s="36"/>
      <c r="C1065" s="36" t="s">
        <v>109</v>
      </c>
      <c r="D1065" s="36" t="s">
        <v>109</v>
      </c>
      <c r="E1065" s="36" t="s">
        <v>335</v>
      </c>
      <c r="F1065" s="36"/>
      <c r="G1065" s="33">
        <f>G1066</f>
        <v>78.5</v>
      </c>
      <c r="H1065" s="33">
        <f>H1066</f>
        <v>78.5</v>
      </c>
      <c r="I1065" s="33">
        <f>I1066</f>
        <v>78.5</v>
      </c>
    </row>
    <row r="1066" spans="1:9" x14ac:dyDescent="0.25">
      <c r="A1066" s="27" t="s">
        <v>31</v>
      </c>
      <c r="B1066" s="36"/>
      <c r="C1066" s="36" t="s">
        <v>109</v>
      </c>
      <c r="D1066" s="36" t="s">
        <v>109</v>
      </c>
      <c r="E1066" s="36" t="s">
        <v>336</v>
      </c>
      <c r="F1066" s="36"/>
      <c r="G1066" s="33">
        <f>SUM(G1067)</f>
        <v>78.5</v>
      </c>
      <c r="H1066" s="33">
        <f>SUM(H1067)</f>
        <v>78.5</v>
      </c>
      <c r="I1066" s="33">
        <f>SUM(I1067)</f>
        <v>78.5</v>
      </c>
    </row>
    <row r="1067" spans="1:9" ht="31.5" x14ac:dyDescent="0.25">
      <c r="A1067" s="27" t="s">
        <v>48</v>
      </c>
      <c r="B1067" s="36"/>
      <c r="C1067" s="36" t="s">
        <v>109</v>
      </c>
      <c r="D1067" s="36" t="s">
        <v>109</v>
      </c>
      <c r="E1067" s="36" t="s">
        <v>336</v>
      </c>
      <c r="F1067" s="36" t="s">
        <v>87</v>
      </c>
      <c r="G1067" s="33">
        <v>78.5</v>
      </c>
      <c r="H1067" s="33">
        <v>78.5</v>
      </c>
      <c r="I1067" s="33">
        <v>78.5</v>
      </c>
    </row>
    <row r="1068" spans="1:9" ht="31.5" x14ac:dyDescent="0.25">
      <c r="A1068" s="27" t="s">
        <v>642</v>
      </c>
      <c r="B1068" s="36"/>
      <c r="C1068" s="36" t="s">
        <v>109</v>
      </c>
      <c r="D1068" s="36" t="s">
        <v>109</v>
      </c>
      <c r="E1068" s="57" t="s">
        <v>317</v>
      </c>
      <c r="F1068" s="36"/>
      <c r="G1068" s="33">
        <f>SUM(G1069+G1078)</f>
        <v>30941.200000000001</v>
      </c>
      <c r="H1068" s="33">
        <f t="shared" ref="H1068:I1068" si="235">SUM(H1069+H1078)</f>
        <v>30941.200000000001</v>
      </c>
      <c r="I1068" s="33">
        <f t="shared" si="235"/>
        <v>30941.200000000001</v>
      </c>
    </row>
    <row r="1069" spans="1:9" ht="31.5" x14ac:dyDescent="0.25">
      <c r="A1069" s="27" t="s">
        <v>736</v>
      </c>
      <c r="B1069" s="36"/>
      <c r="C1069" s="36" t="s">
        <v>109</v>
      </c>
      <c r="D1069" s="36" t="s">
        <v>109</v>
      </c>
      <c r="E1069" s="57" t="s">
        <v>706</v>
      </c>
      <c r="F1069" s="36"/>
      <c r="G1069" s="33">
        <f>SUM(G1070)</f>
        <v>26695.200000000001</v>
      </c>
      <c r="H1069" s="33">
        <f t="shared" ref="H1069:I1069" si="236">SUM(H1070)</f>
        <v>26695.200000000001</v>
      </c>
      <c r="I1069" s="33">
        <f t="shared" si="236"/>
        <v>26695.200000000001</v>
      </c>
    </row>
    <row r="1070" spans="1:9" x14ac:dyDescent="0.25">
      <c r="A1070" s="27" t="s">
        <v>31</v>
      </c>
      <c r="B1070" s="36"/>
      <c r="C1070" s="36" t="s">
        <v>109</v>
      </c>
      <c r="D1070" s="36" t="s">
        <v>109</v>
      </c>
      <c r="E1070" s="57" t="s">
        <v>707</v>
      </c>
      <c r="F1070" s="36"/>
      <c r="G1070" s="33">
        <f>SUM(G1071)+G1074</f>
        <v>26695.200000000001</v>
      </c>
      <c r="H1070" s="33">
        <f t="shared" ref="H1070:I1070" si="237">SUM(H1071)+H1074</f>
        <v>26695.200000000001</v>
      </c>
      <c r="I1070" s="33">
        <f t="shared" si="237"/>
        <v>26695.200000000001</v>
      </c>
    </row>
    <row r="1071" spans="1:9" x14ac:dyDescent="0.25">
      <c r="A1071" s="60" t="s">
        <v>338</v>
      </c>
      <c r="B1071" s="28"/>
      <c r="C1071" s="28" t="s">
        <v>109</v>
      </c>
      <c r="D1071" s="28" t="s">
        <v>109</v>
      </c>
      <c r="E1071" s="28" t="s">
        <v>759</v>
      </c>
      <c r="F1071" s="36"/>
      <c r="G1071" s="33">
        <f>SUM(G1072:G1073)</f>
        <v>2882.7</v>
      </c>
      <c r="H1071" s="33">
        <f>SUM(H1072:H1073)</f>
        <v>2882.7</v>
      </c>
      <c r="I1071" s="33">
        <f>SUM(I1072:I1073)</f>
        <v>2882.7</v>
      </c>
    </row>
    <row r="1072" spans="1:9" ht="31.5" x14ac:dyDescent="0.25">
      <c r="A1072" s="27" t="s">
        <v>48</v>
      </c>
      <c r="B1072" s="36"/>
      <c r="C1072" s="36" t="s">
        <v>109</v>
      </c>
      <c r="D1072" s="36" t="s">
        <v>109</v>
      </c>
      <c r="E1072" s="28" t="s">
        <v>759</v>
      </c>
      <c r="F1072" s="36" t="s">
        <v>87</v>
      </c>
      <c r="G1072" s="33">
        <v>2882.7</v>
      </c>
      <c r="H1072" s="33">
        <v>2882.7</v>
      </c>
      <c r="I1072" s="33">
        <v>2882.7</v>
      </c>
    </row>
    <row r="1073" spans="1:9" ht="31.5" hidden="1" x14ac:dyDescent="0.25">
      <c r="A1073" s="27" t="s">
        <v>223</v>
      </c>
      <c r="B1073" s="36"/>
      <c r="C1073" s="28" t="s">
        <v>109</v>
      </c>
      <c r="D1073" s="28" t="s">
        <v>109</v>
      </c>
      <c r="E1073" s="28" t="s">
        <v>759</v>
      </c>
      <c r="F1073" s="36" t="s">
        <v>118</v>
      </c>
      <c r="G1073" s="33"/>
      <c r="H1073" s="33"/>
      <c r="I1073" s="33"/>
    </row>
    <row r="1074" spans="1:9" x14ac:dyDescent="0.25">
      <c r="A1074" s="27" t="s">
        <v>454</v>
      </c>
      <c r="B1074" s="28"/>
      <c r="C1074" s="28" t="s">
        <v>109</v>
      </c>
      <c r="D1074" s="28" t="s">
        <v>109</v>
      </c>
      <c r="E1074" s="28" t="s">
        <v>760</v>
      </c>
      <c r="F1074" s="28"/>
      <c r="G1074" s="31">
        <f>SUM(G1075)+G1076+G1077</f>
        <v>23812.5</v>
      </c>
      <c r="H1074" s="31">
        <f t="shared" ref="H1074:I1074" si="238">SUM(H1075)+H1076+H1077</f>
        <v>23812.5</v>
      </c>
      <c r="I1074" s="31">
        <f t="shared" si="238"/>
        <v>23812.5</v>
      </c>
    </row>
    <row r="1075" spans="1:9" ht="31.5" x14ac:dyDescent="0.25">
      <c r="A1075" s="27" t="s">
        <v>48</v>
      </c>
      <c r="B1075" s="28"/>
      <c r="C1075" s="28" t="s">
        <v>109</v>
      </c>
      <c r="D1075" s="28" t="s">
        <v>109</v>
      </c>
      <c r="E1075" s="28" t="s">
        <v>760</v>
      </c>
      <c r="F1075" s="36" t="s">
        <v>87</v>
      </c>
      <c r="G1075" s="31">
        <v>23812.5</v>
      </c>
      <c r="H1075" s="31">
        <v>23812.5</v>
      </c>
      <c r="I1075" s="31">
        <v>23812.5</v>
      </c>
    </row>
    <row r="1076" spans="1:9" ht="31.5" hidden="1" x14ac:dyDescent="0.25">
      <c r="A1076" s="27" t="s">
        <v>223</v>
      </c>
      <c r="B1076" s="28"/>
      <c r="C1076" s="28" t="s">
        <v>109</v>
      </c>
      <c r="D1076" s="28" t="s">
        <v>109</v>
      </c>
      <c r="E1076" s="28" t="s">
        <v>760</v>
      </c>
      <c r="F1076" s="36" t="s">
        <v>118</v>
      </c>
      <c r="G1076" s="31"/>
      <c r="H1076" s="31"/>
      <c r="I1076" s="31"/>
    </row>
    <row r="1077" spans="1:9" hidden="1" x14ac:dyDescent="0.25">
      <c r="A1077" s="27" t="s">
        <v>21</v>
      </c>
      <c r="B1077" s="28"/>
      <c r="C1077" s="28" t="s">
        <v>109</v>
      </c>
      <c r="D1077" s="28" t="s">
        <v>109</v>
      </c>
      <c r="E1077" s="28" t="s">
        <v>760</v>
      </c>
      <c r="F1077" s="36" t="s">
        <v>92</v>
      </c>
      <c r="G1077" s="31"/>
      <c r="H1077" s="31"/>
      <c r="I1077" s="31"/>
    </row>
    <row r="1078" spans="1:9" ht="31.5" x14ac:dyDescent="0.25">
      <c r="A1078" s="27" t="s">
        <v>515</v>
      </c>
      <c r="B1078" s="28"/>
      <c r="C1078" s="28" t="s">
        <v>109</v>
      </c>
      <c r="D1078" s="28" t="s">
        <v>109</v>
      </c>
      <c r="E1078" s="28" t="s">
        <v>339</v>
      </c>
      <c r="F1078" s="28"/>
      <c r="G1078" s="31">
        <f>G1079+G1089+G1092</f>
        <v>4246</v>
      </c>
      <c r="H1078" s="31">
        <f>H1079+H1089+H1092</f>
        <v>4246</v>
      </c>
      <c r="I1078" s="31">
        <f>I1079+I1089+I1092</f>
        <v>4246</v>
      </c>
    </row>
    <row r="1079" spans="1:9" x14ac:dyDescent="0.25">
      <c r="A1079" s="27" t="s">
        <v>31</v>
      </c>
      <c r="B1079" s="28"/>
      <c r="C1079" s="28" t="s">
        <v>109</v>
      </c>
      <c r="D1079" s="28" t="s">
        <v>109</v>
      </c>
      <c r="E1079" s="28" t="s">
        <v>340</v>
      </c>
      <c r="F1079" s="28"/>
      <c r="G1079" s="31">
        <f>G1085+G1080</f>
        <v>3932</v>
      </c>
      <c r="H1079" s="31">
        <f>H1085+H1080</f>
        <v>3932</v>
      </c>
      <c r="I1079" s="31">
        <f>I1085+I1080</f>
        <v>3932</v>
      </c>
    </row>
    <row r="1080" spans="1:9" x14ac:dyDescent="0.25">
      <c r="A1080" s="27" t="s">
        <v>487</v>
      </c>
      <c r="B1080" s="28"/>
      <c r="C1080" s="28" t="s">
        <v>109</v>
      </c>
      <c r="D1080" s="28" t="s">
        <v>109</v>
      </c>
      <c r="E1080" s="30" t="s">
        <v>488</v>
      </c>
      <c r="F1080" s="28"/>
      <c r="G1080" s="31">
        <f>G1082+G1083+G1081+G1084</f>
        <v>532</v>
      </c>
      <c r="H1080" s="31">
        <f>H1082+H1083+H1081+H1084</f>
        <v>532</v>
      </c>
      <c r="I1080" s="31">
        <f>I1082+I1083+I1081+I1084</f>
        <v>532</v>
      </c>
    </row>
    <row r="1081" spans="1:9" ht="47.25" hidden="1" x14ac:dyDescent="0.25">
      <c r="A1081" s="3" t="s">
        <v>47</v>
      </c>
      <c r="B1081" s="28"/>
      <c r="C1081" s="28" t="s">
        <v>109</v>
      </c>
      <c r="D1081" s="28" t="s">
        <v>109</v>
      </c>
      <c r="E1081" s="30" t="s">
        <v>488</v>
      </c>
      <c r="F1081" s="28" t="s">
        <v>85</v>
      </c>
      <c r="G1081" s="31"/>
      <c r="H1081" s="31"/>
      <c r="I1081" s="31"/>
    </row>
    <row r="1082" spans="1:9" ht="31.5" x14ac:dyDescent="0.25">
      <c r="A1082" s="27" t="s">
        <v>48</v>
      </c>
      <c r="B1082" s="28"/>
      <c r="C1082" s="28" t="s">
        <v>109</v>
      </c>
      <c r="D1082" s="28" t="s">
        <v>109</v>
      </c>
      <c r="E1082" s="30" t="s">
        <v>488</v>
      </c>
      <c r="F1082" s="28" t="s">
        <v>87</v>
      </c>
      <c r="G1082" s="31">
        <v>502</v>
      </c>
      <c r="H1082" s="31">
        <v>532</v>
      </c>
      <c r="I1082" s="31">
        <v>532</v>
      </c>
    </row>
    <row r="1083" spans="1:9" x14ac:dyDescent="0.25">
      <c r="A1083" s="27" t="s">
        <v>38</v>
      </c>
      <c r="B1083" s="28"/>
      <c r="C1083" s="28" t="s">
        <v>109</v>
      </c>
      <c r="D1083" s="28" t="s">
        <v>109</v>
      </c>
      <c r="E1083" s="30" t="s">
        <v>488</v>
      </c>
      <c r="F1083" s="28" t="s">
        <v>95</v>
      </c>
      <c r="G1083" s="31">
        <v>30</v>
      </c>
      <c r="H1083" s="31"/>
      <c r="I1083" s="31"/>
    </row>
    <row r="1084" spans="1:9" ht="31.5" hidden="1" x14ac:dyDescent="0.25">
      <c r="A1084" s="27" t="s">
        <v>223</v>
      </c>
      <c r="B1084" s="28"/>
      <c r="C1084" s="28" t="s">
        <v>109</v>
      </c>
      <c r="D1084" s="28" t="s">
        <v>109</v>
      </c>
      <c r="E1084" s="30" t="s">
        <v>488</v>
      </c>
      <c r="F1084" s="28" t="s">
        <v>118</v>
      </c>
      <c r="G1084" s="31"/>
      <c r="H1084" s="31"/>
      <c r="I1084" s="31"/>
    </row>
    <row r="1085" spans="1:9" ht="31.5" x14ac:dyDescent="0.25">
      <c r="A1085" s="27" t="s">
        <v>341</v>
      </c>
      <c r="B1085" s="57"/>
      <c r="C1085" s="28" t="s">
        <v>109</v>
      </c>
      <c r="D1085" s="28" t="s">
        <v>109</v>
      </c>
      <c r="E1085" s="28" t="s">
        <v>342</v>
      </c>
      <c r="F1085" s="28"/>
      <c r="G1085" s="31">
        <f>SUM(G1086:G1088)</f>
        <v>3400</v>
      </c>
      <c r="H1085" s="31">
        <f>SUM(H1086:H1088)</f>
        <v>3400</v>
      </c>
      <c r="I1085" s="31">
        <f>SUM(I1086:I1088)</f>
        <v>3400</v>
      </c>
    </row>
    <row r="1086" spans="1:9" ht="47.25" x14ac:dyDescent="0.25">
      <c r="A1086" s="3" t="s">
        <v>47</v>
      </c>
      <c r="B1086" s="57"/>
      <c r="C1086" s="28" t="s">
        <v>109</v>
      </c>
      <c r="D1086" s="28" t="s">
        <v>109</v>
      </c>
      <c r="E1086" s="28" t="s">
        <v>342</v>
      </c>
      <c r="F1086" s="28" t="s">
        <v>85</v>
      </c>
      <c r="G1086" s="31">
        <v>3000</v>
      </c>
      <c r="H1086" s="31">
        <v>3000</v>
      </c>
      <c r="I1086" s="31">
        <v>3000</v>
      </c>
    </row>
    <row r="1087" spans="1:9" ht="31.5" x14ac:dyDescent="0.25">
      <c r="A1087" s="27" t="s">
        <v>48</v>
      </c>
      <c r="B1087" s="57"/>
      <c r="C1087" s="28" t="s">
        <v>109</v>
      </c>
      <c r="D1087" s="28" t="s">
        <v>109</v>
      </c>
      <c r="E1087" s="28" t="s">
        <v>342</v>
      </c>
      <c r="F1087" s="28" t="s">
        <v>87</v>
      </c>
      <c r="G1087" s="31">
        <v>400</v>
      </c>
      <c r="H1087" s="31">
        <v>400</v>
      </c>
      <c r="I1087" s="31">
        <v>400</v>
      </c>
    </row>
    <row r="1088" spans="1:9" ht="31.5" hidden="1" x14ac:dyDescent="0.25">
      <c r="A1088" s="27" t="s">
        <v>223</v>
      </c>
      <c r="B1088" s="57"/>
      <c r="C1088" s="28" t="s">
        <v>109</v>
      </c>
      <c r="D1088" s="28" t="s">
        <v>109</v>
      </c>
      <c r="E1088" s="28" t="s">
        <v>342</v>
      </c>
      <c r="F1088" s="28" t="s">
        <v>118</v>
      </c>
      <c r="G1088" s="31"/>
      <c r="H1088" s="31"/>
      <c r="I1088" s="31"/>
    </row>
    <row r="1089" spans="1:9" ht="31.5" x14ac:dyDescent="0.25">
      <c r="A1089" s="27" t="s">
        <v>41</v>
      </c>
      <c r="B1089" s="28"/>
      <c r="C1089" s="28" t="s">
        <v>109</v>
      </c>
      <c r="D1089" s="28" t="s">
        <v>109</v>
      </c>
      <c r="E1089" s="57" t="s">
        <v>343</v>
      </c>
      <c r="F1089" s="28"/>
      <c r="G1089" s="31">
        <f>SUM(G1090)</f>
        <v>0</v>
      </c>
      <c r="H1089" s="31">
        <f>SUM(H1090)</f>
        <v>0</v>
      </c>
      <c r="I1089" s="31">
        <f>SUM(I1090)</f>
        <v>0</v>
      </c>
    </row>
    <row r="1090" spans="1:9" hidden="1" x14ac:dyDescent="0.25">
      <c r="A1090" s="27" t="s">
        <v>344</v>
      </c>
      <c r="B1090" s="28"/>
      <c r="C1090" s="28" t="s">
        <v>109</v>
      </c>
      <c r="D1090" s="28" t="s">
        <v>109</v>
      </c>
      <c r="E1090" s="57" t="s">
        <v>345</v>
      </c>
      <c r="F1090" s="28"/>
      <c r="G1090" s="31">
        <f>G1091</f>
        <v>0</v>
      </c>
      <c r="H1090" s="31">
        <f>H1091</f>
        <v>0</v>
      </c>
      <c r="I1090" s="31">
        <f>I1091</f>
        <v>0</v>
      </c>
    </row>
    <row r="1091" spans="1:9" ht="47.25" hidden="1" x14ac:dyDescent="0.25">
      <c r="A1091" s="3" t="s">
        <v>47</v>
      </c>
      <c r="B1091" s="28"/>
      <c r="C1091" s="28" t="s">
        <v>109</v>
      </c>
      <c r="D1091" s="28" t="s">
        <v>109</v>
      </c>
      <c r="E1091" s="57" t="s">
        <v>345</v>
      </c>
      <c r="F1091" s="28" t="s">
        <v>85</v>
      </c>
      <c r="G1091" s="31"/>
      <c r="H1091" s="31"/>
      <c r="I1091" s="31"/>
    </row>
    <row r="1092" spans="1:9" x14ac:dyDescent="0.25">
      <c r="A1092" s="27" t="s">
        <v>853</v>
      </c>
      <c r="B1092" s="28"/>
      <c r="C1092" s="28" t="s">
        <v>109</v>
      </c>
      <c r="D1092" s="28" t="s">
        <v>109</v>
      </c>
      <c r="E1092" s="28" t="s">
        <v>851</v>
      </c>
      <c r="F1092" s="28"/>
      <c r="G1092" s="31">
        <f>G1093</f>
        <v>314</v>
      </c>
      <c r="H1092" s="31">
        <f>H1093</f>
        <v>314</v>
      </c>
      <c r="I1092" s="31">
        <f>I1093</f>
        <v>314</v>
      </c>
    </row>
    <row r="1093" spans="1:9" x14ac:dyDescent="0.25">
      <c r="A1093" s="27" t="s">
        <v>487</v>
      </c>
      <c r="B1093" s="28"/>
      <c r="C1093" s="28" t="s">
        <v>109</v>
      </c>
      <c r="D1093" s="28" t="s">
        <v>109</v>
      </c>
      <c r="E1093" s="28" t="s">
        <v>1003</v>
      </c>
      <c r="F1093" s="28"/>
      <c r="G1093" s="31">
        <f>G1094+G1095+G1096</f>
        <v>314</v>
      </c>
      <c r="H1093" s="31">
        <f>H1094+H1095+H1096</f>
        <v>314</v>
      </c>
      <c r="I1093" s="31">
        <f>I1094+I1095+I1096</f>
        <v>314</v>
      </c>
    </row>
    <row r="1094" spans="1:9" ht="47.25" hidden="1" x14ac:dyDescent="0.25">
      <c r="A1094" s="3" t="s">
        <v>47</v>
      </c>
      <c r="B1094" s="28"/>
      <c r="C1094" s="28" t="s">
        <v>109</v>
      </c>
      <c r="D1094" s="28" t="s">
        <v>109</v>
      </c>
      <c r="E1094" s="28" t="s">
        <v>578</v>
      </c>
      <c r="F1094" s="28" t="s">
        <v>85</v>
      </c>
      <c r="G1094" s="31"/>
      <c r="H1094" s="31"/>
      <c r="I1094" s="31"/>
    </row>
    <row r="1095" spans="1:9" ht="31.5" x14ac:dyDescent="0.25">
      <c r="A1095" s="27" t="s">
        <v>48</v>
      </c>
      <c r="B1095" s="28"/>
      <c r="C1095" s="28" t="s">
        <v>109</v>
      </c>
      <c r="D1095" s="28" t="s">
        <v>109</v>
      </c>
      <c r="E1095" s="28" t="s">
        <v>1003</v>
      </c>
      <c r="F1095" s="28" t="s">
        <v>87</v>
      </c>
      <c r="G1095" s="31">
        <v>264</v>
      </c>
      <c r="H1095" s="31">
        <v>314</v>
      </c>
      <c r="I1095" s="31">
        <v>314</v>
      </c>
    </row>
    <row r="1096" spans="1:9" x14ac:dyDescent="0.25">
      <c r="A1096" s="27" t="s">
        <v>38</v>
      </c>
      <c r="B1096" s="28"/>
      <c r="C1096" s="28" t="s">
        <v>109</v>
      </c>
      <c r="D1096" s="28" t="s">
        <v>109</v>
      </c>
      <c r="E1096" s="28" t="s">
        <v>1009</v>
      </c>
      <c r="F1096" s="28" t="s">
        <v>95</v>
      </c>
      <c r="G1096" s="31">
        <v>50</v>
      </c>
      <c r="H1096" s="31"/>
      <c r="I1096" s="31"/>
    </row>
    <row r="1097" spans="1:9" x14ac:dyDescent="0.25">
      <c r="A1097" s="27" t="s">
        <v>178</v>
      </c>
      <c r="B1097" s="57"/>
      <c r="C1097" s="28" t="s">
        <v>109</v>
      </c>
      <c r="D1097" s="28" t="s">
        <v>168</v>
      </c>
      <c r="E1097" s="57"/>
      <c r="F1097" s="57"/>
      <c r="G1097" s="33">
        <f>G1098</f>
        <v>64933.399999999994</v>
      </c>
      <c r="H1097" s="33">
        <f>H1098</f>
        <v>63135.400000000009</v>
      </c>
      <c r="I1097" s="33">
        <f>I1098</f>
        <v>64251.8</v>
      </c>
    </row>
    <row r="1098" spans="1:9" ht="31.5" x14ac:dyDescent="0.25">
      <c r="A1098" s="27" t="s">
        <v>642</v>
      </c>
      <c r="B1098" s="36"/>
      <c r="C1098" s="36" t="s">
        <v>109</v>
      </c>
      <c r="D1098" s="36" t="s">
        <v>168</v>
      </c>
      <c r="E1098" s="57" t="s">
        <v>317</v>
      </c>
      <c r="F1098" s="57"/>
      <c r="G1098" s="33">
        <f>SUM(G1099)+G1112+G1115</f>
        <v>64933.399999999994</v>
      </c>
      <c r="H1098" s="33">
        <f>SUM(H1099)+H1112+H1115</f>
        <v>63135.400000000009</v>
      </c>
      <c r="I1098" s="33">
        <f>SUM(I1099)+I1112+I1115</f>
        <v>64251.8</v>
      </c>
    </row>
    <row r="1099" spans="1:9" ht="31.5" x14ac:dyDescent="0.25">
      <c r="A1099" s="27" t="s">
        <v>736</v>
      </c>
      <c r="B1099" s="36"/>
      <c r="C1099" s="36" t="s">
        <v>109</v>
      </c>
      <c r="D1099" s="36" t="s">
        <v>168</v>
      </c>
      <c r="E1099" s="57" t="s">
        <v>706</v>
      </c>
      <c r="F1099" s="57"/>
      <c r="G1099" s="33">
        <f>SUM(G1100)+G1105</f>
        <v>6599</v>
      </c>
      <c r="H1099" s="33">
        <f t="shared" ref="H1099:I1099" si="239">SUM(H1100)+H1105</f>
        <v>6549.7999999999993</v>
      </c>
      <c r="I1099" s="33">
        <f t="shared" si="239"/>
        <v>6567</v>
      </c>
    </row>
    <row r="1100" spans="1:9" x14ac:dyDescent="0.25">
      <c r="A1100" s="27" t="s">
        <v>31</v>
      </c>
      <c r="B1100" s="28"/>
      <c r="C1100" s="28" t="s">
        <v>109</v>
      </c>
      <c r="D1100" s="28" t="s">
        <v>168</v>
      </c>
      <c r="E1100" s="30" t="s">
        <v>707</v>
      </c>
      <c r="F1100" s="47"/>
      <c r="G1100" s="31">
        <f>SUM(G1104:G1104)+G1101</f>
        <v>2007.1</v>
      </c>
      <c r="H1100" s="31">
        <f t="shared" ref="H1100:I1100" si="240">SUM(H1104:H1104)+H1101</f>
        <v>1986.1</v>
      </c>
      <c r="I1100" s="31">
        <f t="shared" si="240"/>
        <v>1986.1</v>
      </c>
    </row>
    <row r="1101" spans="1:9" x14ac:dyDescent="0.25">
      <c r="A1101" s="86" t="s">
        <v>579</v>
      </c>
      <c r="B1101" s="36"/>
      <c r="C1101" s="36" t="s">
        <v>109</v>
      </c>
      <c r="D1101" s="36" t="s">
        <v>168</v>
      </c>
      <c r="E1101" s="87" t="s">
        <v>973</v>
      </c>
      <c r="F1101" s="36"/>
      <c r="G1101" s="33">
        <f>SUM(G1102)</f>
        <v>21</v>
      </c>
      <c r="H1101" s="33"/>
      <c r="I1101" s="33"/>
    </row>
    <row r="1102" spans="1:9" ht="31.5" x14ac:dyDescent="0.25">
      <c r="A1102" s="27" t="s">
        <v>48</v>
      </c>
      <c r="B1102" s="36"/>
      <c r="C1102" s="36" t="s">
        <v>109</v>
      </c>
      <c r="D1102" s="36" t="s">
        <v>168</v>
      </c>
      <c r="E1102" s="87" t="s">
        <v>973</v>
      </c>
      <c r="F1102" s="36" t="s">
        <v>87</v>
      </c>
      <c r="G1102" s="33">
        <v>21</v>
      </c>
      <c r="H1102" s="33"/>
      <c r="I1102" s="33"/>
    </row>
    <row r="1103" spans="1:9" x14ac:dyDescent="0.25">
      <c r="A1103" s="27" t="s">
        <v>455</v>
      </c>
      <c r="B1103" s="28"/>
      <c r="C1103" s="28" t="s">
        <v>109</v>
      </c>
      <c r="D1103" s="28" t="s">
        <v>168</v>
      </c>
      <c r="E1103" s="30" t="s">
        <v>764</v>
      </c>
      <c r="F1103" s="47"/>
      <c r="G1103" s="31">
        <f>SUM(G1104)</f>
        <v>1986.1</v>
      </c>
      <c r="H1103" s="31">
        <f t="shared" ref="H1103:I1103" si="241">SUM(H1104)</f>
        <v>1986.1</v>
      </c>
      <c r="I1103" s="31">
        <f t="shared" si="241"/>
        <v>1986.1</v>
      </c>
    </row>
    <row r="1104" spans="1:9" ht="31.5" x14ac:dyDescent="0.25">
      <c r="A1104" s="27" t="s">
        <v>48</v>
      </c>
      <c r="B1104" s="28"/>
      <c r="C1104" s="28" t="s">
        <v>109</v>
      </c>
      <c r="D1104" s="28" t="s">
        <v>168</v>
      </c>
      <c r="E1104" s="30" t="s">
        <v>764</v>
      </c>
      <c r="F1104" s="47">
        <v>200</v>
      </c>
      <c r="G1104" s="31">
        <v>1986.1</v>
      </c>
      <c r="H1104" s="31">
        <v>1986.1</v>
      </c>
      <c r="I1104" s="31">
        <v>1986.1</v>
      </c>
    </row>
    <row r="1105" spans="1:9" ht="31.5" x14ac:dyDescent="0.25">
      <c r="A1105" s="86" t="s">
        <v>41</v>
      </c>
      <c r="B1105" s="81"/>
      <c r="C1105" s="81" t="s">
        <v>109</v>
      </c>
      <c r="D1105" s="81" t="s">
        <v>168</v>
      </c>
      <c r="E1105" s="87" t="s">
        <v>715</v>
      </c>
      <c r="F1105" s="81"/>
      <c r="G1105" s="83">
        <f>G1106+G1109</f>
        <v>4591.8999999999996</v>
      </c>
      <c r="H1105" s="83">
        <f>H1106+H1109</f>
        <v>4563.7</v>
      </c>
      <c r="I1105" s="83">
        <f>I1106+I1109</f>
        <v>4580.8999999999996</v>
      </c>
    </row>
    <row r="1106" spans="1:9" ht="63" x14ac:dyDescent="0.25">
      <c r="A1106" s="27" t="s">
        <v>396</v>
      </c>
      <c r="B1106" s="28"/>
      <c r="C1106" s="28" t="s">
        <v>109</v>
      </c>
      <c r="D1106" s="28" t="s">
        <v>168</v>
      </c>
      <c r="E1106" s="30" t="s">
        <v>748</v>
      </c>
      <c r="F1106" s="28"/>
      <c r="G1106" s="33">
        <f>G1107+G1108</f>
        <v>3287</v>
      </c>
      <c r="H1106" s="33">
        <f>H1107+H1108</f>
        <v>3287</v>
      </c>
      <c r="I1106" s="33">
        <f>I1107+I1108</f>
        <v>3287</v>
      </c>
    </row>
    <row r="1107" spans="1:9" ht="47.25" x14ac:dyDescent="0.25">
      <c r="A1107" s="27" t="s">
        <v>47</v>
      </c>
      <c r="B1107" s="28"/>
      <c r="C1107" s="28" t="s">
        <v>109</v>
      </c>
      <c r="D1107" s="28" t="s">
        <v>168</v>
      </c>
      <c r="E1107" s="30" t="s">
        <v>748</v>
      </c>
      <c r="F1107" s="28" t="s">
        <v>85</v>
      </c>
      <c r="G1107" s="33">
        <v>2984.6</v>
      </c>
      <c r="H1107" s="33">
        <v>2984.6</v>
      </c>
      <c r="I1107" s="33">
        <v>2984.6</v>
      </c>
    </row>
    <row r="1108" spans="1:9" ht="31.5" x14ac:dyDescent="0.25">
      <c r="A1108" s="27" t="s">
        <v>48</v>
      </c>
      <c r="B1108" s="28"/>
      <c r="C1108" s="28" t="s">
        <v>109</v>
      </c>
      <c r="D1108" s="28" t="s">
        <v>168</v>
      </c>
      <c r="E1108" s="30" t="s">
        <v>748</v>
      </c>
      <c r="F1108" s="28" t="s">
        <v>87</v>
      </c>
      <c r="G1108" s="33">
        <v>302.39999999999998</v>
      </c>
      <c r="H1108" s="33">
        <v>302.39999999999998</v>
      </c>
      <c r="I1108" s="33">
        <v>302.39999999999998</v>
      </c>
    </row>
    <row r="1109" spans="1:9" x14ac:dyDescent="0.25">
      <c r="A1109" s="86" t="s">
        <v>579</v>
      </c>
      <c r="B1109" s="81"/>
      <c r="C1109" s="81" t="s">
        <v>109</v>
      </c>
      <c r="D1109" s="81" t="s">
        <v>168</v>
      </c>
      <c r="E1109" s="87" t="s">
        <v>758</v>
      </c>
      <c r="F1109" s="81"/>
      <c r="G1109" s="83">
        <f>G1110+G1111</f>
        <v>1304.9000000000001</v>
      </c>
      <c r="H1109" s="83">
        <f>H1110+H1111</f>
        <v>1276.7</v>
      </c>
      <c r="I1109" s="83">
        <f>I1110+I1111</f>
        <v>1293.9000000000001</v>
      </c>
    </row>
    <row r="1110" spans="1:9" ht="47.25" x14ac:dyDescent="0.25">
      <c r="A1110" s="86" t="s">
        <v>47</v>
      </c>
      <c r="B1110" s="81"/>
      <c r="C1110" s="81" t="s">
        <v>109</v>
      </c>
      <c r="D1110" s="81" t="s">
        <v>168</v>
      </c>
      <c r="E1110" s="87" t="s">
        <v>758</v>
      </c>
      <c r="F1110" s="81" t="s">
        <v>85</v>
      </c>
      <c r="G1110" s="83">
        <v>1175.7</v>
      </c>
      <c r="H1110" s="83">
        <v>1175.7</v>
      </c>
      <c r="I1110" s="83">
        <v>1175.7</v>
      </c>
    </row>
    <row r="1111" spans="1:9" ht="31.5" x14ac:dyDescent="0.25">
      <c r="A1111" s="59" t="s">
        <v>48</v>
      </c>
      <c r="B1111" s="81"/>
      <c r="C1111" s="81" t="s">
        <v>109</v>
      </c>
      <c r="D1111" s="81" t="s">
        <v>168</v>
      </c>
      <c r="E1111" s="87" t="s">
        <v>758</v>
      </c>
      <c r="F1111" s="81" t="s">
        <v>87</v>
      </c>
      <c r="G1111" s="83">
        <v>129.19999999999999</v>
      </c>
      <c r="H1111" s="83">
        <v>101</v>
      </c>
      <c r="I1111" s="83">
        <v>118.20000000000005</v>
      </c>
    </row>
    <row r="1112" spans="1:9" ht="47.25" x14ac:dyDescent="0.25">
      <c r="A1112" s="27" t="s">
        <v>645</v>
      </c>
      <c r="B1112" s="28"/>
      <c r="C1112" s="28" t="s">
        <v>109</v>
      </c>
      <c r="D1112" s="28" t="s">
        <v>168</v>
      </c>
      <c r="E1112" s="57" t="s">
        <v>328</v>
      </c>
      <c r="F1112" s="47"/>
      <c r="G1112" s="31">
        <f t="shared" ref="G1112:I1113" si="242">SUM(G1113)</f>
        <v>29.7</v>
      </c>
      <c r="H1112" s="31">
        <f t="shared" si="242"/>
        <v>0</v>
      </c>
      <c r="I1112" s="31">
        <f t="shared" si="242"/>
        <v>0</v>
      </c>
    </row>
    <row r="1113" spans="1:9" x14ac:dyDescent="0.25">
      <c r="A1113" s="27" t="s">
        <v>31</v>
      </c>
      <c r="B1113" s="28"/>
      <c r="C1113" s="28" t="s">
        <v>109</v>
      </c>
      <c r="D1113" s="28" t="s">
        <v>168</v>
      </c>
      <c r="E1113" s="57" t="s">
        <v>329</v>
      </c>
      <c r="F1113" s="47"/>
      <c r="G1113" s="31">
        <f t="shared" si="242"/>
        <v>29.7</v>
      </c>
      <c r="H1113" s="31">
        <f t="shared" si="242"/>
        <v>0</v>
      </c>
      <c r="I1113" s="31">
        <f t="shared" si="242"/>
        <v>0</v>
      </c>
    </row>
    <row r="1114" spans="1:9" ht="31.5" x14ac:dyDescent="0.25">
      <c r="A1114" s="27" t="s">
        <v>48</v>
      </c>
      <c r="B1114" s="28"/>
      <c r="C1114" s="28" t="s">
        <v>109</v>
      </c>
      <c r="D1114" s="28" t="s">
        <v>168</v>
      </c>
      <c r="E1114" s="57" t="s">
        <v>329</v>
      </c>
      <c r="F1114" s="47">
        <v>200</v>
      </c>
      <c r="G1114" s="31">
        <v>29.7</v>
      </c>
      <c r="H1114" s="31"/>
      <c r="I1114" s="31"/>
    </row>
    <row r="1115" spans="1:9" ht="47.25" x14ac:dyDescent="0.25">
      <c r="A1115" s="27" t="s">
        <v>836</v>
      </c>
      <c r="B1115" s="28"/>
      <c r="C1115" s="28" t="s">
        <v>109</v>
      </c>
      <c r="D1115" s="28" t="s">
        <v>168</v>
      </c>
      <c r="E1115" s="80" t="s">
        <v>346</v>
      </c>
      <c r="F1115" s="28"/>
      <c r="G1115" s="31">
        <f>SUM(G1116+G1119+G1122+G1124)+G1132+G1127</f>
        <v>58304.7</v>
      </c>
      <c r="H1115" s="31">
        <f t="shared" ref="H1115:I1115" si="243">SUM(H1116+H1119+H1122+H1124)+H1132+H1127</f>
        <v>56585.600000000006</v>
      </c>
      <c r="I1115" s="31">
        <f t="shared" si="243"/>
        <v>57684.800000000003</v>
      </c>
    </row>
    <row r="1116" spans="1:9" x14ac:dyDescent="0.25">
      <c r="A1116" s="59" t="s">
        <v>76</v>
      </c>
      <c r="B1116" s="81"/>
      <c r="C1116" s="81" t="s">
        <v>109</v>
      </c>
      <c r="D1116" s="81" t="s">
        <v>168</v>
      </c>
      <c r="E1116" s="88" t="s">
        <v>512</v>
      </c>
      <c r="F1116" s="81"/>
      <c r="G1116" s="83">
        <f>+G1117+G1118</f>
        <v>14766.800000000001</v>
      </c>
      <c r="H1116" s="83">
        <f>+H1117+H1118</f>
        <v>14766.800000000001</v>
      </c>
      <c r="I1116" s="83">
        <f>+I1117+I1118</f>
        <v>14766.800000000001</v>
      </c>
    </row>
    <row r="1117" spans="1:9" ht="47.25" x14ac:dyDescent="0.25">
      <c r="A1117" s="59" t="s">
        <v>47</v>
      </c>
      <c r="B1117" s="81"/>
      <c r="C1117" s="81" t="s">
        <v>109</v>
      </c>
      <c r="D1117" s="81" t="s">
        <v>168</v>
      </c>
      <c r="E1117" s="88" t="s">
        <v>512</v>
      </c>
      <c r="F1117" s="81" t="s">
        <v>85</v>
      </c>
      <c r="G1117" s="31">
        <v>14766.6</v>
      </c>
      <c r="H1117" s="31">
        <v>14766.6</v>
      </c>
      <c r="I1117" s="31">
        <v>14766.6</v>
      </c>
    </row>
    <row r="1118" spans="1:9" ht="31.5" x14ac:dyDescent="0.25">
      <c r="A1118" s="59" t="s">
        <v>48</v>
      </c>
      <c r="B1118" s="81"/>
      <c r="C1118" s="81" t="s">
        <v>109</v>
      </c>
      <c r="D1118" s="81" t="s">
        <v>168</v>
      </c>
      <c r="E1118" s="88" t="s">
        <v>512</v>
      </c>
      <c r="F1118" s="81" t="s">
        <v>87</v>
      </c>
      <c r="G1118" s="31">
        <v>0.2</v>
      </c>
      <c r="H1118" s="31">
        <v>0.2</v>
      </c>
      <c r="I1118" s="31">
        <v>0.2</v>
      </c>
    </row>
    <row r="1119" spans="1:9" x14ac:dyDescent="0.25">
      <c r="A1119" s="59" t="s">
        <v>91</v>
      </c>
      <c r="B1119" s="81"/>
      <c r="C1119" s="81" t="s">
        <v>109</v>
      </c>
      <c r="D1119" s="81" t="s">
        <v>168</v>
      </c>
      <c r="E1119" s="88" t="s">
        <v>761</v>
      </c>
      <c r="F1119" s="81"/>
      <c r="G1119" s="31">
        <f>SUM(G1120+G1121)</f>
        <v>239.5</v>
      </c>
      <c r="H1119" s="31">
        <f>SUM(H1120+H1121)</f>
        <v>239.5</v>
      </c>
      <c r="I1119" s="31">
        <f>SUM(I1120+I1121)</f>
        <v>239.5</v>
      </c>
    </row>
    <row r="1120" spans="1:9" ht="31.5" x14ac:dyDescent="0.25">
      <c r="A1120" s="59" t="s">
        <v>48</v>
      </c>
      <c r="B1120" s="81"/>
      <c r="C1120" s="81" t="s">
        <v>109</v>
      </c>
      <c r="D1120" s="81" t="s">
        <v>168</v>
      </c>
      <c r="E1120" s="88" t="s">
        <v>761</v>
      </c>
      <c r="F1120" s="81" t="s">
        <v>87</v>
      </c>
      <c r="G1120" s="31">
        <f>20+8+40+170</f>
        <v>238</v>
      </c>
      <c r="H1120" s="31">
        <f>20+8+40+170</f>
        <v>238</v>
      </c>
      <c r="I1120" s="31">
        <f>20+8+40+170</f>
        <v>238</v>
      </c>
    </row>
    <row r="1121" spans="1:9" x14ac:dyDescent="0.25">
      <c r="A1121" s="27" t="s">
        <v>21</v>
      </c>
      <c r="B1121" s="81"/>
      <c r="C1121" s="81" t="s">
        <v>109</v>
      </c>
      <c r="D1121" s="81" t="s">
        <v>168</v>
      </c>
      <c r="E1121" s="88" t="s">
        <v>761</v>
      </c>
      <c r="F1121" s="81" t="s">
        <v>92</v>
      </c>
      <c r="G1121" s="31">
        <v>1.5</v>
      </c>
      <c r="H1121" s="31">
        <v>1.5</v>
      </c>
      <c r="I1121" s="31">
        <v>1.5</v>
      </c>
    </row>
    <row r="1122" spans="1:9" ht="31.5" x14ac:dyDescent="0.25">
      <c r="A1122" s="59" t="s">
        <v>93</v>
      </c>
      <c r="B1122" s="81"/>
      <c r="C1122" s="81" t="s">
        <v>109</v>
      </c>
      <c r="D1122" s="81" t="s">
        <v>168</v>
      </c>
      <c r="E1122" s="88" t="s">
        <v>594</v>
      </c>
      <c r="F1122" s="81"/>
      <c r="G1122" s="83">
        <f>SUM(G1123)</f>
        <v>945</v>
      </c>
      <c r="H1122" s="83">
        <f>SUM(H1123)</f>
        <v>943</v>
      </c>
      <c r="I1122" s="83">
        <f>SUM(I1123)</f>
        <v>943</v>
      </c>
    </row>
    <row r="1123" spans="1:9" ht="31.5" x14ac:dyDescent="0.25">
      <c r="A1123" s="59" t="s">
        <v>48</v>
      </c>
      <c r="B1123" s="81"/>
      <c r="C1123" s="81" t="s">
        <v>109</v>
      </c>
      <c r="D1123" s="81" t="s">
        <v>168</v>
      </c>
      <c r="E1123" s="88" t="s">
        <v>594</v>
      </c>
      <c r="F1123" s="81" t="s">
        <v>87</v>
      </c>
      <c r="G1123" s="31">
        <v>945</v>
      </c>
      <c r="H1123" s="31">
        <v>943</v>
      </c>
      <c r="I1123" s="31">
        <v>943</v>
      </c>
    </row>
    <row r="1124" spans="1:9" ht="31.5" x14ac:dyDescent="0.25">
      <c r="A1124" s="59" t="s">
        <v>523</v>
      </c>
      <c r="B1124" s="81"/>
      <c r="C1124" s="81" t="s">
        <v>109</v>
      </c>
      <c r="D1124" s="81" t="s">
        <v>168</v>
      </c>
      <c r="E1124" s="88" t="s">
        <v>524</v>
      </c>
      <c r="F1124" s="81"/>
      <c r="G1124" s="83">
        <f>SUM(G1125:G1126)</f>
        <v>581.1</v>
      </c>
      <c r="H1124" s="83">
        <f>SUM(H1125:H1126)</f>
        <v>416</v>
      </c>
      <c r="I1124" s="83">
        <f>SUM(I1125:I1126)</f>
        <v>581.1</v>
      </c>
    </row>
    <row r="1125" spans="1:9" ht="31.5" x14ac:dyDescent="0.25">
      <c r="A1125" s="59" t="s">
        <v>48</v>
      </c>
      <c r="B1125" s="81"/>
      <c r="C1125" s="81" t="s">
        <v>109</v>
      </c>
      <c r="D1125" s="81" t="s">
        <v>168</v>
      </c>
      <c r="E1125" s="88" t="s">
        <v>524</v>
      </c>
      <c r="F1125" s="81" t="s">
        <v>87</v>
      </c>
      <c r="G1125" s="31">
        <v>506.3</v>
      </c>
      <c r="H1125" s="31">
        <v>341.2</v>
      </c>
      <c r="I1125" s="31">
        <v>506.3</v>
      </c>
    </row>
    <row r="1126" spans="1:9" x14ac:dyDescent="0.25">
      <c r="A1126" s="27" t="s">
        <v>21</v>
      </c>
      <c r="B1126" s="81"/>
      <c r="C1126" s="81" t="s">
        <v>109</v>
      </c>
      <c r="D1126" s="81" t="s">
        <v>168</v>
      </c>
      <c r="E1126" s="88" t="s">
        <v>524</v>
      </c>
      <c r="F1126" s="81" t="s">
        <v>92</v>
      </c>
      <c r="G1126" s="31">
        <v>74.8</v>
      </c>
      <c r="H1126" s="31">
        <v>74.8</v>
      </c>
      <c r="I1126" s="31">
        <v>74.8</v>
      </c>
    </row>
    <row r="1127" spans="1:9" x14ac:dyDescent="0.25">
      <c r="A1127" s="27" t="s">
        <v>31</v>
      </c>
      <c r="B1127" s="28"/>
      <c r="C1127" s="28" t="s">
        <v>109</v>
      </c>
      <c r="D1127" s="28" t="s">
        <v>168</v>
      </c>
      <c r="E1127" s="47" t="s">
        <v>762</v>
      </c>
      <c r="F1127" s="47"/>
      <c r="G1127" s="31">
        <f>SUM(G1130)+G1128</f>
        <v>607.6</v>
      </c>
      <c r="H1127" s="31">
        <f>SUM(H1130)</f>
        <v>0</v>
      </c>
      <c r="I1127" s="31">
        <f>SUM(I1130)</f>
        <v>0</v>
      </c>
    </row>
    <row r="1128" spans="1:9" ht="31.5" x14ac:dyDescent="0.25">
      <c r="A1128" s="59" t="s">
        <v>523</v>
      </c>
      <c r="B1128" s="28"/>
      <c r="C1128" s="28" t="s">
        <v>109</v>
      </c>
      <c r="D1128" s="28" t="s">
        <v>168</v>
      </c>
      <c r="E1128" s="47" t="s">
        <v>975</v>
      </c>
      <c r="F1128" s="47"/>
      <c r="G1128" s="31">
        <f>SUM(G1129)</f>
        <v>130</v>
      </c>
      <c r="H1128" s="31"/>
      <c r="I1128" s="31"/>
    </row>
    <row r="1129" spans="1:9" ht="31.5" x14ac:dyDescent="0.25">
      <c r="A1129" s="59" t="s">
        <v>48</v>
      </c>
      <c r="B1129" s="28"/>
      <c r="C1129" s="28" t="s">
        <v>109</v>
      </c>
      <c r="D1129" s="28" t="s">
        <v>168</v>
      </c>
      <c r="E1129" s="47" t="s">
        <v>975</v>
      </c>
      <c r="F1129" s="47">
        <v>200</v>
      </c>
      <c r="G1129" s="31">
        <v>130</v>
      </c>
      <c r="H1129" s="31"/>
      <c r="I1129" s="31"/>
    </row>
    <row r="1130" spans="1:9" x14ac:dyDescent="0.25">
      <c r="A1130" s="60" t="s">
        <v>763</v>
      </c>
      <c r="B1130" s="28"/>
      <c r="C1130" s="28" t="s">
        <v>109</v>
      </c>
      <c r="D1130" s="36" t="s">
        <v>168</v>
      </c>
      <c r="E1130" s="28" t="s">
        <v>724</v>
      </c>
      <c r="F1130" s="36"/>
      <c r="G1130" s="31">
        <f>G1131</f>
        <v>477.6</v>
      </c>
      <c r="H1130" s="31">
        <f>H1131</f>
        <v>0</v>
      </c>
      <c r="I1130" s="31">
        <f>I1131</f>
        <v>0</v>
      </c>
    </row>
    <row r="1131" spans="1:9" ht="31.5" x14ac:dyDescent="0.25">
      <c r="A1131" s="27" t="s">
        <v>48</v>
      </c>
      <c r="B1131" s="36"/>
      <c r="C1131" s="36" t="s">
        <v>109</v>
      </c>
      <c r="D1131" s="36" t="s">
        <v>168</v>
      </c>
      <c r="E1131" s="28" t="s">
        <v>724</v>
      </c>
      <c r="F1131" s="36" t="s">
        <v>87</v>
      </c>
      <c r="G1131" s="31">
        <v>477.6</v>
      </c>
      <c r="H1131" s="31"/>
      <c r="I1131" s="31"/>
    </row>
    <row r="1132" spans="1:9" ht="31.5" x14ac:dyDescent="0.25">
      <c r="A1132" s="27" t="s">
        <v>41</v>
      </c>
      <c r="B1132" s="28"/>
      <c r="C1132" s="28" t="s">
        <v>109</v>
      </c>
      <c r="D1132" s="28" t="s">
        <v>168</v>
      </c>
      <c r="E1132" s="47" t="s">
        <v>347</v>
      </c>
      <c r="F1132" s="28"/>
      <c r="G1132" s="31">
        <f>SUM(G1133)</f>
        <v>41164.699999999997</v>
      </c>
      <c r="H1132" s="31">
        <f>SUM(H1133)</f>
        <v>40220.300000000003</v>
      </c>
      <c r="I1132" s="31">
        <f>SUM(I1133)</f>
        <v>41154.400000000001</v>
      </c>
    </row>
    <row r="1133" spans="1:9" x14ac:dyDescent="0.25">
      <c r="A1133" s="60" t="s">
        <v>763</v>
      </c>
      <c r="B1133" s="28"/>
      <c r="C1133" s="28" t="s">
        <v>109</v>
      </c>
      <c r="D1133" s="28" t="s">
        <v>168</v>
      </c>
      <c r="E1133" s="47" t="s">
        <v>348</v>
      </c>
      <c r="F1133" s="28"/>
      <c r="G1133" s="31">
        <f>G1134+G1135+G1136</f>
        <v>41164.699999999997</v>
      </c>
      <c r="H1133" s="31">
        <f>H1134+H1135+H1136</f>
        <v>40220.300000000003</v>
      </c>
      <c r="I1133" s="31">
        <f>I1134+I1135+I1136</f>
        <v>41154.400000000001</v>
      </c>
    </row>
    <row r="1134" spans="1:9" ht="47.25" x14ac:dyDescent="0.25">
      <c r="A1134" s="3" t="s">
        <v>47</v>
      </c>
      <c r="B1134" s="28"/>
      <c r="C1134" s="28" t="s">
        <v>109</v>
      </c>
      <c r="D1134" s="28" t="s">
        <v>168</v>
      </c>
      <c r="E1134" s="47" t="s">
        <v>348</v>
      </c>
      <c r="F1134" s="28" t="s">
        <v>85</v>
      </c>
      <c r="G1134" s="31">
        <v>35912.1</v>
      </c>
      <c r="H1134" s="31">
        <v>35912.1</v>
      </c>
      <c r="I1134" s="31">
        <v>35912.1</v>
      </c>
    </row>
    <row r="1135" spans="1:9" ht="31.5" x14ac:dyDescent="0.25">
      <c r="A1135" s="27" t="s">
        <v>48</v>
      </c>
      <c r="B1135" s="28"/>
      <c r="C1135" s="28" t="s">
        <v>109</v>
      </c>
      <c r="D1135" s="28" t="s">
        <v>168</v>
      </c>
      <c r="E1135" s="47" t="s">
        <v>348</v>
      </c>
      <c r="F1135" s="28" t="s">
        <v>87</v>
      </c>
      <c r="G1135" s="31">
        <v>5074.2</v>
      </c>
      <c r="H1135" s="31">
        <v>4136.3</v>
      </c>
      <c r="I1135" s="31">
        <v>5070.3999999999996</v>
      </c>
    </row>
    <row r="1136" spans="1:9" x14ac:dyDescent="0.25">
      <c r="A1136" s="27" t="s">
        <v>21</v>
      </c>
      <c r="B1136" s="28"/>
      <c r="C1136" s="28" t="s">
        <v>109</v>
      </c>
      <c r="D1136" s="28" t="s">
        <v>168</v>
      </c>
      <c r="E1136" s="47" t="s">
        <v>348</v>
      </c>
      <c r="F1136" s="28" t="s">
        <v>92</v>
      </c>
      <c r="G1136" s="31">
        <v>178.4</v>
      </c>
      <c r="H1136" s="31">
        <v>171.9</v>
      </c>
      <c r="I1136" s="31">
        <v>171.9</v>
      </c>
    </row>
    <row r="1137" spans="1:9" x14ac:dyDescent="0.25">
      <c r="A1137" s="27" t="s">
        <v>26</v>
      </c>
      <c r="B1137" s="28"/>
      <c r="C1137" s="28" t="s">
        <v>27</v>
      </c>
      <c r="D1137" s="28" t="s">
        <v>28</v>
      </c>
      <c r="E1137" s="30"/>
      <c r="F1137" s="28"/>
      <c r="G1137" s="31">
        <f>SUM(G1138+G1148)</f>
        <v>85678.7</v>
      </c>
      <c r="H1137" s="31">
        <f>SUM(H1138+H1148)</f>
        <v>85915.799999999988</v>
      </c>
      <c r="I1137" s="31">
        <f>SUM(I1138+I1148)</f>
        <v>86162.5</v>
      </c>
    </row>
    <row r="1138" spans="1:9" x14ac:dyDescent="0.25">
      <c r="A1138" s="27" t="s">
        <v>49</v>
      </c>
      <c r="B1138" s="28"/>
      <c r="C1138" s="28" t="s">
        <v>27</v>
      </c>
      <c r="D1138" s="28" t="s">
        <v>50</v>
      </c>
      <c r="E1138" s="30"/>
      <c r="F1138" s="28"/>
      <c r="G1138" s="31">
        <f>G1143+G1139</f>
        <v>42394.6</v>
      </c>
      <c r="H1138" s="31">
        <f>H1143+H1139</f>
        <v>42631.7</v>
      </c>
      <c r="I1138" s="31">
        <f>I1143+I1139</f>
        <v>42878.400000000001</v>
      </c>
    </row>
    <row r="1139" spans="1:9" ht="31.5" x14ac:dyDescent="0.25">
      <c r="A1139" s="27" t="s">
        <v>517</v>
      </c>
      <c r="B1139" s="28"/>
      <c r="C1139" s="28" t="s">
        <v>27</v>
      </c>
      <c r="D1139" s="28" t="s">
        <v>50</v>
      </c>
      <c r="E1139" s="80" t="s">
        <v>205</v>
      </c>
      <c r="F1139" s="28"/>
      <c r="G1139" s="33">
        <f>SUM(G1140)</f>
        <v>36466.6</v>
      </c>
      <c r="H1139" s="33">
        <f t="shared" ref="H1139:I1139" si="244">SUM(H1140)</f>
        <v>36466.6</v>
      </c>
      <c r="I1139" s="33">
        <f t="shared" si="244"/>
        <v>36466.6</v>
      </c>
    </row>
    <row r="1140" spans="1:9" ht="31.5" x14ac:dyDescent="0.25">
      <c r="A1140" s="27" t="s">
        <v>811</v>
      </c>
      <c r="B1140" s="28"/>
      <c r="C1140" s="28" t="s">
        <v>27</v>
      </c>
      <c r="D1140" s="28" t="s">
        <v>50</v>
      </c>
      <c r="E1140" s="80" t="s">
        <v>809</v>
      </c>
      <c r="F1140" s="28"/>
      <c r="G1140" s="33">
        <f>SUM(G1141)</f>
        <v>36466.6</v>
      </c>
      <c r="H1140" s="33">
        <f t="shared" ref="H1140:I1140" si="245">SUM(H1141)</f>
        <v>36466.6</v>
      </c>
      <c r="I1140" s="33">
        <f t="shared" si="245"/>
        <v>36466.6</v>
      </c>
    </row>
    <row r="1141" spans="1:9" ht="47.25" x14ac:dyDescent="0.25">
      <c r="A1141" s="27" t="s">
        <v>397</v>
      </c>
      <c r="B1141" s="28"/>
      <c r="C1141" s="28" t="s">
        <v>27</v>
      </c>
      <c r="D1141" s="28" t="s">
        <v>50</v>
      </c>
      <c r="E1141" s="80" t="s">
        <v>810</v>
      </c>
      <c r="F1141" s="28"/>
      <c r="G1141" s="33">
        <f t="shared" ref="G1141:I1141" si="246">G1142</f>
        <v>36466.6</v>
      </c>
      <c r="H1141" s="33">
        <f t="shared" si="246"/>
        <v>36466.6</v>
      </c>
      <c r="I1141" s="33">
        <f t="shared" si="246"/>
        <v>36466.6</v>
      </c>
    </row>
    <row r="1142" spans="1:9" x14ac:dyDescent="0.25">
      <c r="A1142" s="27" t="s">
        <v>38</v>
      </c>
      <c r="B1142" s="28"/>
      <c r="C1142" s="28" t="s">
        <v>27</v>
      </c>
      <c r="D1142" s="28" t="s">
        <v>50</v>
      </c>
      <c r="E1142" s="80" t="s">
        <v>810</v>
      </c>
      <c r="F1142" s="28" t="s">
        <v>95</v>
      </c>
      <c r="G1142" s="33">
        <v>36466.6</v>
      </c>
      <c r="H1142" s="33">
        <v>36466.6</v>
      </c>
      <c r="I1142" s="33">
        <v>36466.6</v>
      </c>
    </row>
    <row r="1143" spans="1:9" ht="31.5" x14ac:dyDescent="0.25">
      <c r="A1143" s="77" t="s">
        <v>496</v>
      </c>
      <c r="B1143" s="36"/>
      <c r="C1143" s="36" t="s">
        <v>27</v>
      </c>
      <c r="D1143" s="36" t="s">
        <v>50</v>
      </c>
      <c r="E1143" s="80" t="s">
        <v>356</v>
      </c>
      <c r="F1143" s="28"/>
      <c r="G1143" s="31">
        <f t="shared" ref="G1143:I1144" si="247">G1144</f>
        <v>5928</v>
      </c>
      <c r="H1143" s="31">
        <f t="shared" si="247"/>
        <v>6165.1</v>
      </c>
      <c r="I1143" s="31">
        <f t="shared" si="247"/>
        <v>6411.8</v>
      </c>
    </row>
    <row r="1144" spans="1:9" ht="31.5" x14ac:dyDescent="0.25">
      <c r="A1144" s="89" t="s">
        <v>367</v>
      </c>
      <c r="B1144" s="36"/>
      <c r="C1144" s="36" t="s">
        <v>27</v>
      </c>
      <c r="D1144" s="36" t="s">
        <v>50</v>
      </c>
      <c r="E1144" s="80" t="s">
        <v>368</v>
      </c>
      <c r="F1144" s="28"/>
      <c r="G1144" s="31">
        <f t="shared" si="247"/>
        <v>5928</v>
      </c>
      <c r="H1144" s="31">
        <f t="shared" si="247"/>
        <v>6165.1</v>
      </c>
      <c r="I1144" s="31">
        <f t="shared" si="247"/>
        <v>6411.8</v>
      </c>
    </row>
    <row r="1145" spans="1:9" ht="47.25" x14ac:dyDescent="0.25">
      <c r="A1145" s="89" t="s">
        <v>379</v>
      </c>
      <c r="B1145" s="36"/>
      <c r="C1145" s="36" t="s">
        <v>27</v>
      </c>
      <c r="D1145" s="36" t="s">
        <v>50</v>
      </c>
      <c r="E1145" s="80" t="s">
        <v>554</v>
      </c>
      <c r="F1145" s="28"/>
      <c r="G1145" s="31">
        <f>G1146+G1147</f>
        <v>5928</v>
      </c>
      <c r="H1145" s="31">
        <f>H1146+H1147</f>
        <v>6165.1</v>
      </c>
      <c r="I1145" s="31">
        <f>I1146+I1147</f>
        <v>6411.8</v>
      </c>
    </row>
    <row r="1146" spans="1:9" x14ac:dyDescent="0.25">
      <c r="A1146" s="27" t="s">
        <v>38</v>
      </c>
      <c r="B1146" s="36"/>
      <c r="C1146" s="36" t="s">
        <v>27</v>
      </c>
      <c r="D1146" s="36" t="s">
        <v>50</v>
      </c>
      <c r="E1146" s="80" t="s">
        <v>554</v>
      </c>
      <c r="F1146" s="36" t="s">
        <v>95</v>
      </c>
      <c r="G1146" s="31">
        <v>5518</v>
      </c>
      <c r="H1146" s="31">
        <v>5715.1</v>
      </c>
      <c r="I1146" s="31">
        <v>5911.8</v>
      </c>
    </row>
    <row r="1147" spans="1:9" ht="31.5" x14ac:dyDescent="0.25">
      <c r="A1147" s="27" t="s">
        <v>117</v>
      </c>
      <c r="B1147" s="28"/>
      <c r="C1147" s="36" t="s">
        <v>27</v>
      </c>
      <c r="D1147" s="36" t="s">
        <v>50</v>
      </c>
      <c r="E1147" s="80" t="s">
        <v>554</v>
      </c>
      <c r="F1147" s="28" t="s">
        <v>118</v>
      </c>
      <c r="G1147" s="31">
        <v>410</v>
      </c>
      <c r="H1147" s="31">
        <v>450</v>
      </c>
      <c r="I1147" s="31">
        <v>500</v>
      </c>
    </row>
    <row r="1148" spans="1:9" x14ac:dyDescent="0.25">
      <c r="A1148" s="27" t="s">
        <v>181</v>
      </c>
      <c r="B1148" s="57"/>
      <c r="C1148" s="28" t="s">
        <v>27</v>
      </c>
      <c r="D1148" s="28" t="s">
        <v>12</v>
      </c>
      <c r="E1148" s="80"/>
      <c r="F1148" s="57"/>
      <c r="G1148" s="33">
        <f>G1149+G1153</f>
        <v>43284.1</v>
      </c>
      <c r="H1148" s="33">
        <f>H1149+H1153</f>
        <v>43284.1</v>
      </c>
      <c r="I1148" s="33">
        <f>I1149+I1153</f>
        <v>43284.1</v>
      </c>
    </row>
    <row r="1149" spans="1:9" ht="31.5" x14ac:dyDescent="0.25">
      <c r="A1149" s="27" t="s">
        <v>516</v>
      </c>
      <c r="B1149" s="28"/>
      <c r="C1149" s="28" t="s">
        <v>27</v>
      </c>
      <c r="D1149" s="28" t="s">
        <v>12</v>
      </c>
      <c r="E1149" s="30" t="s">
        <v>392</v>
      </c>
      <c r="F1149" s="28"/>
      <c r="G1149" s="33">
        <f>SUM(G1150)</f>
        <v>33588.699999999997</v>
      </c>
      <c r="H1149" s="33">
        <f t="shared" ref="H1149:I1149" si="248">SUM(H1150)</f>
        <v>33588.699999999997</v>
      </c>
      <c r="I1149" s="33">
        <f t="shared" si="248"/>
        <v>33588.699999999997</v>
      </c>
    </row>
    <row r="1150" spans="1:9" x14ac:dyDescent="0.25">
      <c r="A1150" s="27" t="s">
        <v>814</v>
      </c>
      <c r="B1150" s="28"/>
      <c r="C1150" s="28" t="s">
        <v>27</v>
      </c>
      <c r="D1150" s="28" t="s">
        <v>12</v>
      </c>
      <c r="E1150" s="30" t="s">
        <v>812</v>
      </c>
      <c r="F1150" s="28"/>
      <c r="G1150" s="33">
        <f>SUM(G1151)</f>
        <v>33588.699999999997</v>
      </c>
      <c r="H1150" s="33">
        <f t="shared" ref="H1150:I1150" si="249">SUM(H1151)</f>
        <v>33588.699999999997</v>
      </c>
      <c r="I1150" s="33">
        <f t="shared" si="249"/>
        <v>33588.699999999997</v>
      </c>
    </row>
    <row r="1151" spans="1:9" ht="63" x14ac:dyDescent="0.25">
      <c r="A1151" s="27" t="s">
        <v>398</v>
      </c>
      <c r="B1151" s="28"/>
      <c r="C1151" s="28" t="s">
        <v>27</v>
      </c>
      <c r="D1151" s="28" t="s">
        <v>12</v>
      </c>
      <c r="E1151" s="80" t="s">
        <v>813</v>
      </c>
      <c r="F1151" s="28"/>
      <c r="G1151" s="33">
        <f t="shared" ref="G1151:I1151" si="250">G1152</f>
        <v>33588.699999999997</v>
      </c>
      <c r="H1151" s="33">
        <f t="shared" si="250"/>
        <v>33588.699999999997</v>
      </c>
      <c r="I1151" s="33">
        <f t="shared" si="250"/>
        <v>33588.699999999997</v>
      </c>
    </row>
    <row r="1152" spans="1:9" x14ac:dyDescent="0.25">
      <c r="A1152" s="27" t="s">
        <v>38</v>
      </c>
      <c r="B1152" s="36"/>
      <c r="C1152" s="28" t="s">
        <v>27</v>
      </c>
      <c r="D1152" s="28" t="s">
        <v>12</v>
      </c>
      <c r="E1152" s="80" t="s">
        <v>813</v>
      </c>
      <c r="F1152" s="28">
        <v>300</v>
      </c>
      <c r="G1152" s="33">
        <v>33588.699999999997</v>
      </c>
      <c r="H1152" s="33">
        <v>33588.699999999997</v>
      </c>
      <c r="I1152" s="33">
        <v>33588.699999999997</v>
      </c>
    </row>
    <row r="1153" spans="1:9" ht="31.5" x14ac:dyDescent="0.25">
      <c r="A1153" s="27" t="s">
        <v>642</v>
      </c>
      <c r="B1153" s="57"/>
      <c r="C1153" s="28" t="s">
        <v>27</v>
      </c>
      <c r="D1153" s="28" t="s">
        <v>12</v>
      </c>
      <c r="E1153" s="57" t="s">
        <v>317</v>
      </c>
      <c r="F1153" s="57"/>
      <c r="G1153" s="33">
        <f>SUM(G1154)</f>
        <v>9695.4</v>
      </c>
      <c r="H1153" s="33">
        <f t="shared" ref="H1153:I1153" si="251">SUM(H1154)</f>
        <v>9695.4</v>
      </c>
      <c r="I1153" s="33">
        <f t="shared" si="251"/>
        <v>9695.4</v>
      </c>
    </row>
    <row r="1154" spans="1:9" ht="31.5" x14ac:dyDescent="0.25">
      <c r="A1154" s="27" t="s">
        <v>736</v>
      </c>
      <c r="B1154" s="57"/>
      <c r="C1154" s="28" t="s">
        <v>27</v>
      </c>
      <c r="D1154" s="28" t="s">
        <v>12</v>
      </c>
      <c r="E1154" s="57" t="s">
        <v>706</v>
      </c>
      <c r="F1154" s="57"/>
      <c r="G1154" s="33">
        <f>SUM(G1155+G1161)</f>
        <v>9695.4</v>
      </c>
      <c r="H1154" s="33">
        <f t="shared" ref="H1154:I1154" si="252">SUM(H1155+H1161)</f>
        <v>9695.4</v>
      </c>
      <c r="I1154" s="33">
        <f t="shared" si="252"/>
        <v>9695.4</v>
      </c>
    </row>
    <row r="1155" spans="1:9" x14ac:dyDescent="0.25">
      <c r="A1155" s="27" t="s">
        <v>31</v>
      </c>
      <c r="B1155" s="57"/>
      <c r="C1155" s="28" t="s">
        <v>27</v>
      </c>
      <c r="D1155" s="28" t="s">
        <v>12</v>
      </c>
      <c r="E1155" s="57" t="s">
        <v>707</v>
      </c>
      <c r="F1155" s="57"/>
      <c r="G1155" s="33">
        <f>SUM(G1159)+G1156</f>
        <v>9695.4</v>
      </c>
      <c r="H1155" s="33">
        <f t="shared" ref="H1155:I1155" si="253">SUM(H1159)+H1156</f>
        <v>9695.4</v>
      </c>
      <c r="I1155" s="33">
        <f t="shared" si="253"/>
        <v>9695.4</v>
      </c>
    </row>
    <row r="1156" spans="1:9" ht="31.5" x14ac:dyDescent="0.25">
      <c r="A1156" s="27" t="s">
        <v>974</v>
      </c>
      <c r="B1156" s="57"/>
      <c r="C1156" s="28" t="s">
        <v>27</v>
      </c>
      <c r="D1156" s="28" t="s">
        <v>12</v>
      </c>
      <c r="E1156" s="57" t="s">
        <v>738</v>
      </c>
      <c r="F1156" s="57"/>
      <c r="G1156" s="33">
        <f>G1157+G1158</f>
        <v>722.3</v>
      </c>
      <c r="H1156" s="33">
        <f>H1157+H1158</f>
        <v>722.3</v>
      </c>
      <c r="I1156" s="33">
        <f>I1157+I1158</f>
        <v>722.3</v>
      </c>
    </row>
    <row r="1157" spans="1:9" x14ac:dyDescent="0.25">
      <c r="A1157" s="27" t="s">
        <v>38</v>
      </c>
      <c r="B1157" s="57"/>
      <c r="C1157" s="28" t="s">
        <v>27</v>
      </c>
      <c r="D1157" s="28" t="s">
        <v>12</v>
      </c>
      <c r="E1157" s="57" t="s">
        <v>738</v>
      </c>
      <c r="F1157" s="57">
        <v>300</v>
      </c>
      <c r="G1157" s="33">
        <v>372.6</v>
      </c>
      <c r="H1157" s="33">
        <v>372.6</v>
      </c>
      <c r="I1157" s="33">
        <v>372.6</v>
      </c>
    </row>
    <row r="1158" spans="1:9" ht="31.5" x14ac:dyDescent="0.25">
      <c r="A1158" s="27" t="s">
        <v>223</v>
      </c>
      <c r="B1158" s="57"/>
      <c r="C1158" s="28" t="s">
        <v>27</v>
      </c>
      <c r="D1158" s="28" t="s">
        <v>12</v>
      </c>
      <c r="E1158" s="57" t="s">
        <v>738</v>
      </c>
      <c r="F1158" s="57">
        <v>600</v>
      </c>
      <c r="G1158" s="33">
        <v>349.7</v>
      </c>
      <c r="H1158" s="33">
        <v>349.7</v>
      </c>
      <c r="I1158" s="33">
        <v>349.7</v>
      </c>
    </row>
    <row r="1159" spans="1:9" ht="94.5" x14ac:dyDescent="0.25">
      <c r="A1159" s="27" t="s">
        <v>580</v>
      </c>
      <c r="B1159" s="28"/>
      <c r="C1159" s="28" t="s">
        <v>27</v>
      </c>
      <c r="D1159" s="28" t="s">
        <v>12</v>
      </c>
      <c r="E1159" s="57" t="s">
        <v>825</v>
      </c>
      <c r="F1159" s="28"/>
      <c r="G1159" s="31">
        <f t="shared" ref="G1159:I1159" si="254">G1160</f>
        <v>8973.1</v>
      </c>
      <c r="H1159" s="31">
        <f t="shared" si="254"/>
        <v>8973.1</v>
      </c>
      <c r="I1159" s="31">
        <f t="shared" si="254"/>
        <v>8973.1</v>
      </c>
    </row>
    <row r="1160" spans="1:9" x14ac:dyDescent="0.25">
      <c r="A1160" s="27" t="s">
        <v>38</v>
      </c>
      <c r="B1160" s="28"/>
      <c r="C1160" s="28" t="s">
        <v>27</v>
      </c>
      <c r="D1160" s="28" t="s">
        <v>12</v>
      </c>
      <c r="E1160" s="57" t="s">
        <v>825</v>
      </c>
      <c r="F1160" s="28" t="s">
        <v>95</v>
      </c>
      <c r="G1160" s="31">
        <v>8973.1</v>
      </c>
      <c r="H1160" s="31">
        <v>8973.1</v>
      </c>
      <c r="I1160" s="31">
        <v>8973.1</v>
      </c>
    </row>
    <row r="1161" spans="1:9" ht="31.5" x14ac:dyDescent="0.25">
      <c r="A1161" s="27" t="s">
        <v>41</v>
      </c>
      <c r="B1161" s="28"/>
      <c r="C1161" s="28" t="s">
        <v>27</v>
      </c>
      <c r="D1161" s="28" t="s">
        <v>12</v>
      </c>
      <c r="E1161" s="57" t="s">
        <v>715</v>
      </c>
      <c r="F1161" s="28"/>
      <c r="G1161" s="31">
        <f>SUM(G1162)</f>
        <v>0</v>
      </c>
      <c r="H1161" s="31">
        <f t="shared" ref="H1161:I1162" si="255">SUM(H1162)</f>
        <v>0</v>
      </c>
      <c r="I1161" s="31">
        <f t="shared" si="255"/>
        <v>0</v>
      </c>
    </row>
    <row r="1162" spans="1:9" ht="78.75" x14ac:dyDescent="0.25">
      <c r="A1162" s="27" t="s">
        <v>394</v>
      </c>
      <c r="B1162" s="28"/>
      <c r="C1162" s="28" t="s">
        <v>27</v>
      </c>
      <c r="D1162" s="28" t="s">
        <v>12</v>
      </c>
      <c r="E1162" s="57" t="s">
        <v>741</v>
      </c>
      <c r="F1162" s="28"/>
      <c r="G1162" s="31">
        <f>SUM(G1163)</f>
        <v>0</v>
      </c>
      <c r="H1162" s="31">
        <f t="shared" si="255"/>
        <v>0</v>
      </c>
      <c r="I1162" s="31">
        <f t="shared" si="255"/>
        <v>0</v>
      </c>
    </row>
    <row r="1163" spans="1:9" x14ac:dyDescent="0.25">
      <c r="A1163" s="27" t="s">
        <v>38</v>
      </c>
      <c r="B1163" s="28"/>
      <c r="C1163" s="28" t="s">
        <v>27</v>
      </c>
      <c r="D1163" s="28" t="s">
        <v>12</v>
      </c>
      <c r="E1163" s="57" t="s">
        <v>741</v>
      </c>
      <c r="F1163" s="28" t="s">
        <v>95</v>
      </c>
      <c r="G1163" s="31"/>
      <c r="H1163" s="31"/>
      <c r="I1163" s="31"/>
    </row>
    <row r="1164" spans="1:9" hidden="1" x14ac:dyDescent="0.25">
      <c r="A1164" s="27" t="s">
        <v>73</v>
      </c>
      <c r="B1164" s="68"/>
      <c r="C1164" s="36" t="s">
        <v>27</v>
      </c>
      <c r="D1164" s="36" t="s">
        <v>74</v>
      </c>
      <c r="E1164" s="36"/>
      <c r="F1164" s="57"/>
      <c r="G1164" s="33">
        <f t="shared" ref="G1164:I1165" si="256">G1165</f>
        <v>0</v>
      </c>
      <c r="H1164" s="33">
        <f t="shared" si="256"/>
        <v>0</v>
      </c>
      <c r="I1164" s="33">
        <f t="shared" si="256"/>
        <v>0</v>
      </c>
    </row>
    <row r="1165" spans="1:9" ht="31.5" hidden="1" x14ac:dyDescent="0.25">
      <c r="A1165" s="27" t="s">
        <v>494</v>
      </c>
      <c r="B1165" s="68"/>
      <c r="C1165" s="36" t="s">
        <v>27</v>
      </c>
      <c r="D1165" s="36" t="s">
        <v>74</v>
      </c>
      <c r="E1165" s="57" t="s">
        <v>15</v>
      </c>
      <c r="F1165" s="57"/>
      <c r="G1165" s="33">
        <f t="shared" si="256"/>
        <v>0</v>
      </c>
      <c r="H1165" s="33">
        <f t="shared" si="256"/>
        <v>0</v>
      </c>
      <c r="I1165" s="33">
        <f t="shared" si="256"/>
        <v>0</v>
      </c>
    </row>
    <row r="1166" spans="1:9" hidden="1" x14ac:dyDescent="0.25">
      <c r="A1166" s="27" t="s">
        <v>80</v>
      </c>
      <c r="B1166" s="68"/>
      <c r="C1166" s="36" t="s">
        <v>27</v>
      </c>
      <c r="D1166" s="36" t="s">
        <v>74</v>
      </c>
      <c r="E1166" s="57" t="s">
        <v>64</v>
      </c>
      <c r="F1166" s="57"/>
      <c r="G1166" s="33">
        <f>SUM(G1168)</f>
        <v>0</v>
      </c>
      <c r="H1166" s="33">
        <f>SUM(H1168)</f>
        <v>0</v>
      </c>
      <c r="I1166" s="33">
        <f>SUM(I1168)</f>
        <v>0</v>
      </c>
    </row>
    <row r="1167" spans="1:9" hidden="1" x14ac:dyDescent="0.25">
      <c r="A1167" s="27" t="s">
        <v>31</v>
      </c>
      <c r="B1167" s="68"/>
      <c r="C1167" s="36" t="s">
        <v>27</v>
      </c>
      <c r="D1167" s="36" t="s">
        <v>74</v>
      </c>
      <c r="E1167" s="57" t="s">
        <v>416</v>
      </c>
      <c r="F1167" s="57"/>
      <c r="G1167" s="33">
        <f t="shared" ref="G1167:I1168" si="257">G1168</f>
        <v>0</v>
      </c>
      <c r="H1167" s="33">
        <f t="shared" si="257"/>
        <v>0</v>
      </c>
      <c r="I1167" s="33">
        <f t="shared" si="257"/>
        <v>0</v>
      </c>
    </row>
    <row r="1168" spans="1:9" hidden="1" x14ac:dyDescent="0.25">
      <c r="A1168" s="27" t="s">
        <v>33</v>
      </c>
      <c r="B1168" s="68"/>
      <c r="C1168" s="36" t="s">
        <v>27</v>
      </c>
      <c r="D1168" s="36" t="s">
        <v>74</v>
      </c>
      <c r="E1168" s="57" t="s">
        <v>417</v>
      </c>
      <c r="F1168" s="57"/>
      <c r="G1168" s="33">
        <f t="shared" si="257"/>
        <v>0</v>
      </c>
      <c r="H1168" s="33">
        <f t="shared" si="257"/>
        <v>0</v>
      </c>
      <c r="I1168" s="33">
        <f t="shared" si="257"/>
        <v>0</v>
      </c>
    </row>
    <row r="1169" spans="1:11" ht="31.5" hidden="1" x14ac:dyDescent="0.25">
      <c r="A1169" s="27" t="s">
        <v>117</v>
      </c>
      <c r="B1169" s="68"/>
      <c r="C1169" s="36" t="s">
        <v>27</v>
      </c>
      <c r="D1169" s="36" t="s">
        <v>74</v>
      </c>
      <c r="E1169" s="57" t="s">
        <v>417</v>
      </c>
      <c r="F1169" s="57">
        <v>600</v>
      </c>
      <c r="G1169" s="33"/>
      <c r="H1169" s="33"/>
      <c r="I1169" s="33"/>
    </row>
    <row r="1170" spans="1:11" x14ac:dyDescent="0.25">
      <c r="A1170" s="27" t="s">
        <v>249</v>
      </c>
      <c r="B1170" s="68"/>
      <c r="C1170" s="36" t="s">
        <v>166</v>
      </c>
      <c r="D1170" s="36"/>
      <c r="E1170" s="57"/>
      <c r="F1170" s="57"/>
      <c r="G1170" s="33">
        <f t="shared" ref="G1170:I1175" si="258">SUM(G1171)</f>
        <v>2712.7</v>
      </c>
      <c r="H1170" s="33">
        <f t="shared" si="258"/>
        <v>2712.7</v>
      </c>
      <c r="I1170" s="33">
        <f t="shared" si="258"/>
        <v>2712.7</v>
      </c>
    </row>
    <row r="1171" spans="1:11" x14ac:dyDescent="0.25">
      <c r="A1171" s="27" t="s">
        <v>185</v>
      </c>
      <c r="B1171" s="68"/>
      <c r="C1171" s="36" t="s">
        <v>166</v>
      </c>
      <c r="D1171" s="36" t="s">
        <v>165</v>
      </c>
      <c r="E1171" s="57"/>
      <c r="F1171" s="57"/>
      <c r="G1171" s="33">
        <f t="shared" si="258"/>
        <v>2712.7</v>
      </c>
      <c r="H1171" s="33">
        <f t="shared" si="258"/>
        <v>2712.7</v>
      </c>
      <c r="I1171" s="33">
        <f t="shared" si="258"/>
        <v>2712.7</v>
      </c>
    </row>
    <row r="1172" spans="1:11" ht="31.5" x14ac:dyDescent="0.25">
      <c r="A1172" s="27" t="s">
        <v>642</v>
      </c>
      <c r="B1172" s="68"/>
      <c r="C1172" s="36" t="s">
        <v>166</v>
      </c>
      <c r="D1172" s="36" t="s">
        <v>165</v>
      </c>
      <c r="E1172" s="57" t="s">
        <v>317</v>
      </c>
      <c r="F1172" s="57"/>
      <c r="G1172" s="33">
        <f t="shared" si="258"/>
        <v>2712.7</v>
      </c>
      <c r="H1172" s="33">
        <f t="shared" si="258"/>
        <v>2712.7</v>
      </c>
      <c r="I1172" s="33">
        <f t="shared" si="258"/>
        <v>2712.7</v>
      </c>
    </row>
    <row r="1173" spans="1:11" ht="47.25" x14ac:dyDescent="0.25">
      <c r="A1173" s="27" t="s">
        <v>836</v>
      </c>
      <c r="B1173" s="68"/>
      <c r="C1173" s="36" t="s">
        <v>166</v>
      </c>
      <c r="D1173" s="36" t="s">
        <v>165</v>
      </c>
      <c r="E1173" s="57" t="s">
        <v>346</v>
      </c>
      <c r="F1173" s="57"/>
      <c r="G1173" s="33">
        <f t="shared" si="258"/>
        <v>2712.7</v>
      </c>
      <c r="H1173" s="33">
        <f t="shared" si="258"/>
        <v>2712.7</v>
      </c>
      <c r="I1173" s="33">
        <f t="shared" si="258"/>
        <v>2712.7</v>
      </c>
    </row>
    <row r="1174" spans="1:11" ht="31.5" x14ac:dyDescent="0.25">
      <c r="A1174" s="27" t="s">
        <v>41</v>
      </c>
      <c r="B1174" s="68"/>
      <c r="C1174" s="36" t="s">
        <v>166</v>
      </c>
      <c r="D1174" s="36" t="s">
        <v>165</v>
      </c>
      <c r="E1174" s="57" t="s">
        <v>347</v>
      </c>
      <c r="F1174" s="57"/>
      <c r="G1174" s="33">
        <f t="shared" si="258"/>
        <v>2712.7</v>
      </c>
      <c r="H1174" s="33">
        <f t="shared" si="258"/>
        <v>2712.7</v>
      </c>
      <c r="I1174" s="33">
        <f t="shared" si="258"/>
        <v>2712.7</v>
      </c>
    </row>
    <row r="1175" spans="1:11" x14ac:dyDescent="0.25">
      <c r="A1175" s="27" t="s">
        <v>763</v>
      </c>
      <c r="B1175" s="68"/>
      <c r="C1175" s="36" t="s">
        <v>166</v>
      </c>
      <c r="D1175" s="36" t="s">
        <v>165</v>
      </c>
      <c r="E1175" s="57" t="s">
        <v>348</v>
      </c>
      <c r="F1175" s="57"/>
      <c r="G1175" s="33">
        <f t="shared" si="258"/>
        <v>2712.7</v>
      </c>
      <c r="H1175" s="33">
        <f t="shared" si="258"/>
        <v>2712.7</v>
      </c>
      <c r="I1175" s="33">
        <f t="shared" si="258"/>
        <v>2712.7</v>
      </c>
    </row>
    <row r="1176" spans="1:11" ht="47.25" x14ac:dyDescent="0.25">
      <c r="A1176" s="3" t="s">
        <v>47</v>
      </c>
      <c r="B1176" s="68"/>
      <c r="C1176" s="36" t="s">
        <v>166</v>
      </c>
      <c r="D1176" s="36" t="s">
        <v>165</v>
      </c>
      <c r="E1176" s="57" t="s">
        <v>348</v>
      </c>
      <c r="F1176" s="57">
        <v>100</v>
      </c>
      <c r="G1176" s="33">
        <v>2712.7</v>
      </c>
      <c r="H1176" s="33">
        <v>2712.7</v>
      </c>
      <c r="I1176" s="33">
        <v>2712.7</v>
      </c>
    </row>
    <row r="1177" spans="1:11" x14ac:dyDescent="0.25">
      <c r="A1177" s="72" t="s">
        <v>522</v>
      </c>
      <c r="B1177" s="49" t="s">
        <v>107</v>
      </c>
      <c r="C1177" s="49"/>
      <c r="D1177" s="49"/>
      <c r="E1177" s="49"/>
      <c r="F1177" s="49"/>
      <c r="G1177" s="51">
        <f>G1178+G1211+G1333</f>
        <v>292551.59999999998</v>
      </c>
      <c r="H1177" s="51">
        <f>H1178+H1211+H1333</f>
        <v>260499.20000000001</v>
      </c>
      <c r="I1177" s="51">
        <f>I1178+I1211+I1333</f>
        <v>282084.09999999998</v>
      </c>
      <c r="J1177" s="90">
        <v>262639.3</v>
      </c>
      <c r="K1177" s="54">
        <f>SUM(J1177-G1177)</f>
        <v>-29912.299999999988</v>
      </c>
    </row>
    <row r="1178" spans="1:11" x14ac:dyDescent="0.25">
      <c r="A1178" s="27" t="s">
        <v>108</v>
      </c>
      <c r="B1178" s="28"/>
      <c r="C1178" s="28" t="s">
        <v>109</v>
      </c>
      <c r="D1178" s="28"/>
      <c r="E1178" s="28"/>
      <c r="F1178" s="28"/>
      <c r="G1178" s="31">
        <f>G1179+G1205</f>
        <v>112255.5</v>
      </c>
      <c r="H1178" s="31">
        <f>H1179+H1205</f>
        <v>89137.2</v>
      </c>
      <c r="I1178" s="31">
        <f>I1179+I1205</f>
        <v>102558.7</v>
      </c>
      <c r="J1178" s="90">
        <v>246116.1</v>
      </c>
      <c r="K1178" s="54">
        <f>SUM(J1178-H1177)</f>
        <v>-14383.100000000006</v>
      </c>
    </row>
    <row r="1179" spans="1:11" x14ac:dyDescent="0.25">
      <c r="A1179" s="27" t="s">
        <v>110</v>
      </c>
      <c r="B1179" s="28"/>
      <c r="C1179" s="28" t="s">
        <v>109</v>
      </c>
      <c r="D1179" s="28" t="s">
        <v>50</v>
      </c>
      <c r="E1179" s="28"/>
      <c r="F1179" s="28"/>
      <c r="G1179" s="31">
        <f>SUM(G1180)</f>
        <v>112255.5</v>
      </c>
      <c r="H1179" s="31">
        <f>SUM(H1180)</f>
        <v>89137.2</v>
      </c>
      <c r="I1179" s="31">
        <f>SUM(I1180)</f>
        <v>102558.7</v>
      </c>
      <c r="J1179" s="90">
        <v>243884.40000000002</v>
      </c>
      <c r="K1179" s="54">
        <f>SUM(J1179-I1177)</f>
        <v>-38199.699999999953</v>
      </c>
    </row>
    <row r="1180" spans="1:11" x14ac:dyDescent="0.25">
      <c r="A1180" s="27" t="s">
        <v>647</v>
      </c>
      <c r="B1180" s="28"/>
      <c r="C1180" s="28" t="s">
        <v>109</v>
      </c>
      <c r="D1180" s="28" t="s">
        <v>50</v>
      </c>
      <c r="E1180" s="28" t="s">
        <v>111</v>
      </c>
      <c r="F1180" s="28"/>
      <c r="G1180" s="31">
        <f>SUM(G1181)+G1189+G1185</f>
        <v>112255.5</v>
      </c>
      <c r="H1180" s="31">
        <f>SUM(H1181)+H1189+H1185</f>
        <v>89137.2</v>
      </c>
      <c r="I1180" s="31">
        <f>SUM(I1181)+I1189+I1185</f>
        <v>102558.7</v>
      </c>
    </row>
    <row r="1181" spans="1:11" x14ac:dyDescent="0.25">
      <c r="A1181" s="27" t="s">
        <v>112</v>
      </c>
      <c r="B1181" s="28"/>
      <c r="C1181" s="28" t="s">
        <v>109</v>
      </c>
      <c r="D1181" s="28" t="s">
        <v>50</v>
      </c>
      <c r="E1181" s="28" t="s">
        <v>113</v>
      </c>
      <c r="F1181" s="28"/>
      <c r="G1181" s="31">
        <f t="shared" ref="G1181:I1183" si="259">G1182</f>
        <v>92898.9</v>
      </c>
      <c r="H1181" s="31">
        <f t="shared" si="259"/>
        <v>89137.2</v>
      </c>
      <c r="I1181" s="31">
        <f t="shared" si="259"/>
        <v>89137.2</v>
      </c>
    </row>
    <row r="1182" spans="1:11" ht="47.25" x14ac:dyDescent="0.25">
      <c r="A1182" s="27" t="s">
        <v>24</v>
      </c>
      <c r="B1182" s="28"/>
      <c r="C1182" s="28" t="s">
        <v>109</v>
      </c>
      <c r="D1182" s="28" t="s">
        <v>50</v>
      </c>
      <c r="E1182" s="28" t="s">
        <v>114</v>
      </c>
      <c r="F1182" s="28"/>
      <c r="G1182" s="31">
        <f>G1183</f>
        <v>92898.9</v>
      </c>
      <c r="H1182" s="31">
        <f>H1183</f>
        <v>89137.2</v>
      </c>
      <c r="I1182" s="31">
        <f>I1183</f>
        <v>89137.2</v>
      </c>
    </row>
    <row r="1183" spans="1:11" x14ac:dyDescent="0.25">
      <c r="A1183" s="27" t="s">
        <v>115</v>
      </c>
      <c r="B1183" s="28"/>
      <c r="C1183" s="28" t="s">
        <v>109</v>
      </c>
      <c r="D1183" s="28" t="s">
        <v>50</v>
      </c>
      <c r="E1183" s="28" t="s">
        <v>116</v>
      </c>
      <c r="F1183" s="28"/>
      <c r="G1183" s="31">
        <f t="shared" si="259"/>
        <v>92898.9</v>
      </c>
      <c r="H1183" s="31">
        <f t="shared" si="259"/>
        <v>89137.2</v>
      </c>
      <c r="I1183" s="31">
        <f t="shared" si="259"/>
        <v>89137.2</v>
      </c>
    </row>
    <row r="1184" spans="1:11" ht="31.5" x14ac:dyDescent="0.25">
      <c r="A1184" s="27" t="s">
        <v>117</v>
      </c>
      <c r="B1184" s="28"/>
      <c r="C1184" s="28" t="s">
        <v>109</v>
      </c>
      <c r="D1184" s="28" t="s">
        <v>50</v>
      </c>
      <c r="E1184" s="28" t="s">
        <v>116</v>
      </c>
      <c r="F1184" s="28" t="s">
        <v>118</v>
      </c>
      <c r="G1184" s="31">
        <v>92898.9</v>
      </c>
      <c r="H1184" s="31">
        <v>89137.2</v>
      </c>
      <c r="I1184" s="31">
        <v>89137.2</v>
      </c>
    </row>
    <row r="1185" spans="1:9" x14ac:dyDescent="0.25">
      <c r="A1185" s="27" t="s">
        <v>150</v>
      </c>
      <c r="B1185" s="28"/>
      <c r="C1185" s="28" t="s">
        <v>109</v>
      </c>
      <c r="D1185" s="28" t="s">
        <v>50</v>
      </c>
      <c r="E1185" s="28" t="s">
        <v>151</v>
      </c>
      <c r="F1185" s="28"/>
      <c r="G1185" s="31">
        <f>SUM(G1186)</f>
        <v>179.6</v>
      </c>
      <c r="H1185" s="31">
        <f t="shared" ref="H1185:I1187" si="260">SUM(H1186)</f>
        <v>0</v>
      </c>
      <c r="I1185" s="31">
        <f t="shared" si="260"/>
        <v>0</v>
      </c>
    </row>
    <row r="1186" spans="1:9" x14ac:dyDescent="0.25">
      <c r="A1186" s="27" t="s">
        <v>31</v>
      </c>
      <c r="B1186" s="28"/>
      <c r="C1186" s="28" t="s">
        <v>109</v>
      </c>
      <c r="D1186" s="28" t="s">
        <v>50</v>
      </c>
      <c r="E1186" s="28" t="s">
        <v>407</v>
      </c>
      <c r="F1186" s="28"/>
      <c r="G1186" s="31">
        <f>SUM(G1187)</f>
        <v>179.6</v>
      </c>
      <c r="H1186" s="31">
        <f t="shared" si="260"/>
        <v>0</v>
      </c>
      <c r="I1186" s="31">
        <f t="shared" si="260"/>
        <v>0</v>
      </c>
    </row>
    <row r="1187" spans="1:9" x14ac:dyDescent="0.25">
      <c r="A1187" s="27" t="s">
        <v>115</v>
      </c>
      <c r="B1187" s="28"/>
      <c r="C1187" s="28" t="s">
        <v>109</v>
      </c>
      <c r="D1187" s="28" t="s">
        <v>50</v>
      </c>
      <c r="E1187" s="28" t="s">
        <v>854</v>
      </c>
      <c r="F1187" s="28"/>
      <c r="G1187" s="31">
        <f>SUM(G1188)</f>
        <v>179.6</v>
      </c>
      <c r="H1187" s="31">
        <f t="shared" si="260"/>
        <v>0</v>
      </c>
      <c r="I1187" s="31">
        <f t="shared" si="260"/>
        <v>0</v>
      </c>
    </row>
    <row r="1188" spans="1:9" ht="31.5" x14ac:dyDescent="0.25">
      <c r="A1188" s="27" t="s">
        <v>117</v>
      </c>
      <c r="B1188" s="28"/>
      <c r="C1188" s="28" t="s">
        <v>109</v>
      </c>
      <c r="D1188" s="28" t="s">
        <v>50</v>
      </c>
      <c r="E1188" s="28" t="s">
        <v>854</v>
      </c>
      <c r="F1188" s="28" t="s">
        <v>118</v>
      </c>
      <c r="G1188" s="31">
        <v>179.6</v>
      </c>
      <c r="H1188" s="31"/>
      <c r="I1188" s="31"/>
    </row>
    <row r="1189" spans="1:9" ht="31.5" x14ac:dyDescent="0.25">
      <c r="A1189" s="27" t="s">
        <v>152</v>
      </c>
      <c r="B1189" s="91"/>
      <c r="C1189" s="28" t="s">
        <v>109</v>
      </c>
      <c r="D1189" s="28" t="s">
        <v>50</v>
      </c>
      <c r="E1189" s="28" t="s">
        <v>153</v>
      </c>
      <c r="F1189" s="92"/>
      <c r="G1189" s="31">
        <f>G1193+G1202+G1190</f>
        <v>19177</v>
      </c>
      <c r="H1189" s="31">
        <f t="shared" ref="H1189:I1189" si="261">H1193+H1202+H1190</f>
        <v>0</v>
      </c>
      <c r="I1189" s="31">
        <f t="shared" si="261"/>
        <v>13421.5</v>
      </c>
    </row>
    <row r="1190" spans="1:9" x14ac:dyDescent="0.25">
      <c r="A1190" s="27" t="s">
        <v>31</v>
      </c>
      <c r="B1190" s="91"/>
      <c r="C1190" s="28" t="s">
        <v>109</v>
      </c>
      <c r="D1190" s="28" t="s">
        <v>50</v>
      </c>
      <c r="E1190" s="28" t="s">
        <v>408</v>
      </c>
      <c r="F1190" s="92"/>
      <c r="G1190" s="31">
        <f>SUM(G1191)</f>
        <v>5991.8</v>
      </c>
      <c r="H1190" s="31">
        <f t="shared" ref="H1190:I1190" si="262">SUM(H1191)</f>
        <v>0</v>
      </c>
      <c r="I1190" s="31">
        <f t="shared" si="262"/>
        <v>0</v>
      </c>
    </row>
    <row r="1191" spans="1:9" ht="63" x14ac:dyDescent="0.25">
      <c r="A1191" s="27" t="s">
        <v>987</v>
      </c>
      <c r="B1191" s="91"/>
      <c r="C1191" s="28" t="s">
        <v>109</v>
      </c>
      <c r="D1191" s="28" t="s">
        <v>50</v>
      </c>
      <c r="E1191" s="28" t="s">
        <v>988</v>
      </c>
      <c r="F1191" s="92"/>
      <c r="G1191" s="31">
        <f>SUM(G1192)</f>
        <v>5991.8</v>
      </c>
      <c r="H1191" s="31">
        <f t="shared" ref="H1191:I1191" si="263">SUM(H1192)</f>
        <v>0</v>
      </c>
      <c r="I1191" s="31">
        <f t="shared" si="263"/>
        <v>0</v>
      </c>
    </row>
    <row r="1192" spans="1:9" ht="31.5" x14ac:dyDescent="0.25">
      <c r="A1192" s="27" t="s">
        <v>117</v>
      </c>
      <c r="B1192" s="91"/>
      <c r="C1192" s="28" t="s">
        <v>109</v>
      </c>
      <c r="D1192" s="28" t="s">
        <v>50</v>
      </c>
      <c r="E1192" s="28" t="s">
        <v>988</v>
      </c>
      <c r="F1192" s="28" t="s">
        <v>118</v>
      </c>
      <c r="G1192" s="31">
        <v>5991.8</v>
      </c>
      <c r="H1192" s="31"/>
      <c r="I1192" s="31"/>
    </row>
    <row r="1193" spans="1:9" x14ac:dyDescent="0.25">
      <c r="A1193" s="27" t="s">
        <v>147</v>
      </c>
      <c r="B1193" s="91"/>
      <c r="C1193" s="28" t="s">
        <v>109</v>
      </c>
      <c r="D1193" s="28" t="s">
        <v>50</v>
      </c>
      <c r="E1193" s="28" t="s">
        <v>154</v>
      </c>
      <c r="F1193" s="92"/>
      <c r="G1193" s="31">
        <f>SUM(G1194+G1197+G1199)</f>
        <v>1625.5</v>
      </c>
      <c r="H1193" s="31">
        <f>SUM(H1194+H1197+H1199)</f>
        <v>0</v>
      </c>
      <c r="I1193" s="31">
        <f>SUM(I1194+I1197+I1199)</f>
        <v>0</v>
      </c>
    </row>
    <row r="1194" spans="1:9" ht="15" hidden="1" customHeight="1" x14ac:dyDescent="0.25">
      <c r="A1194" s="27" t="s">
        <v>411</v>
      </c>
      <c r="B1194" s="91"/>
      <c r="C1194" s="28" t="s">
        <v>109</v>
      </c>
      <c r="D1194" s="28" t="s">
        <v>50</v>
      </c>
      <c r="E1194" s="28" t="s">
        <v>412</v>
      </c>
      <c r="F1194" s="28"/>
      <c r="G1194" s="31">
        <f>G1195</f>
        <v>0</v>
      </c>
      <c r="H1194" s="31">
        <f>H1195</f>
        <v>0</v>
      </c>
      <c r="I1194" s="31">
        <f>I1195</f>
        <v>0</v>
      </c>
    </row>
    <row r="1195" spans="1:9" hidden="1" x14ac:dyDescent="0.25">
      <c r="A1195" s="27" t="s">
        <v>115</v>
      </c>
      <c r="B1195" s="91"/>
      <c r="C1195" s="28" t="s">
        <v>109</v>
      </c>
      <c r="D1195" s="28" t="s">
        <v>50</v>
      </c>
      <c r="E1195" s="28" t="s">
        <v>413</v>
      </c>
      <c r="F1195" s="28"/>
      <c r="G1195" s="31">
        <f t="shared" ref="G1195:I1195" si="264">G1196</f>
        <v>0</v>
      </c>
      <c r="H1195" s="31">
        <f t="shared" si="264"/>
        <v>0</v>
      </c>
      <c r="I1195" s="31">
        <f t="shared" si="264"/>
        <v>0</v>
      </c>
    </row>
    <row r="1196" spans="1:9" ht="31.5" hidden="1" x14ac:dyDescent="0.25">
      <c r="A1196" s="27" t="s">
        <v>117</v>
      </c>
      <c r="B1196" s="91"/>
      <c r="C1196" s="28" t="s">
        <v>109</v>
      </c>
      <c r="D1196" s="28" t="s">
        <v>50</v>
      </c>
      <c r="E1196" s="28" t="s">
        <v>413</v>
      </c>
      <c r="F1196" s="28" t="s">
        <v>118</v>
      </c>
      <c r="G1196" s="31"/>
      <c r="H1196" s="31"/>
      <c r="I1196" s="31"/>
    </row>
    <row r="1197" spans="1:9" ht="31.5" x14ac:dyDescent="0.25">
      <c r="A1197" s="27" t="s">
        <v>258</v>
      </c>
      <c r="B1197" s="91"/>
      <c r="C1197" s="28" t="s">
        <v>109</v>
      </c>
      <c r="D1197" s="28" t="s">
        <v>50</v>
      </c>
      <c r="E1197" s="28" t="s">
        <v>428</v>
      </c>
      <c r="F1197" s="28"/>
      <c r="G1197" s="31">
        <f>SUM(G1198)</f>
        <v>166.3</v>
      </c>
      <c r="H1197" s="31">
        <f>SUM(H1198)</f>
        <v>0</v>
      </c>
      <c r="I1197" s="31">
        <f>SUM(I1198)</f>
        <v>0</v>
      </c>
    </row>
    <row r="1198" spans="1:9" ht="31.5" x14ac:dyDescent="0.25">
      <c r="A1198" s="27" t="s">
        <v>117</v>
      </c>
      <c r="B1198" s="91"/>
      <c r="C1198" s="28" t="s">
        <v>109</v>
      </c>
      <c r="D1198" s="28" t="s">
        <v>50</v>
      </c>
      <c r="E1198" s="28" t="s">
        <v>429</v>
      </c>
      <c r="F1198" s="28" t="s">
        <v>118</v>
      </c>
      <c r="G1198" s="31">
        <v>166.3</v>
      </c>
      <c r="H1198" s="31"/>
      <c r="I1198" s="31"/>
    </row>
    <row r="1199" spans="1:9" x14ac:dyDescent="0.25">
      <c r="A1199" s="27" t="s">
        <v>326</v>
      </c>
      <c r="B1199" s="91"/>
      <c r="C1199" s="28" t="s">
        <v>109</v>
      </c>
      <c r="D1199" s="28" t="s">
        <v>50</v>
      </c>
      <c r="E1199" s="28" t="s">
        <v>414</v>
      </c>
      <c r="F1199" s="28"/>
      <c r="G1199" s="31">
        <f>SUM(G1200)</f>
        <v>1459.2</v>
      </c>
      <c r="H1199" s="31">
        <f>SUM(H1200)</f>
        <v>0</v>
      </c>
      <c r="I1199" s="31">
        <f>SUM(I1200)</f>
        <v>0</v>
      </c>
    </row>
    <row r="1200" spans="1:9" x14ac:dyDescent="0.25">
      <c r="A1200" s="27" t="s">
        <v>326</v>
      </c>
      <c r="B1200" s="91"/>
      <c r="C1200" s="28" t="s">
        <v>109</v>
      </c>
      <c r="D1200" s="28" t="s">
        <v>50</v>
      </c>
      <c r="E1200" s="28" t="s">
        <v>415</v>
      </c>
      <c r="F1200" s="28"/>
      <c r="G1200" s="31">
        <f>G1201</f>
        <v>1459.2</v>
      </c>
      <c r="H1200" s="31">
        <f>H1201</f>
        <v>0</v>
      </c>
      <c r="I1200" s="31">
        <f>I1201</f>
        <v>0</v>
      </c>
    </row>
    <row r="1201" spans="1:9" ht="31.5" x14ac:dyDescent="0.25">
      <c r="A1201" s="27" t="s">
        <v>117</v>
      </c>
      <c r="B1201" s="91"/>
      <c r="C1201" s="28" t="s">
        <v>109</v>
      </c>
      <c r="D1201" s="28" t="s">
        <v>50</v>
      </c>
      <c r="E1201" s="28" t="s">
        <v>415</v>
      </c>
      <c r="F1201" s="28" t="s">
        <v>118</v>
      </c>
      <c r="G1201" s="31">
        <v>1459.2</v>
      </c>
      <c r="H1201" s="31"/>
      <c r="I1201" s="31"/>
    </row>
    <row r="1202" spans="1:9" x14ac:dyDescent="0.25">
      <c r="A1202" s="27" t="s">
        <v>850</v>
      </c>
      <c r="B1202" s="91"/>
      <c r="C1202" s="28" t="s">
        <v>109</v>
      </c>
      <c r="D1202" s="28" t="s">
        <v>50</v>
      </c>
      <c r="E1202" s="28" t="s">
        <v>575</v>
      </c>
      <c r="F1202" s="28"/>
      <c r="G1202" s="31">
        <f t="shared" ref="G1202:I1203" si="265">G1203</f>
        <v>11559.7</v>
      </c>
      <c r="H1202" s="31">
        <f t="shared" si="265"/>
        <v>0</v>
      </c>
      <c r="I1202" s="31">
        <f t="shared" si="265"/>
        <v>13421.5</v>
      </c>
    </row>
    <row r="1203" spans="1:9" ht="63" x14ac:dyDescent="0.25">
      <c r="A1203" s="27" t="s">
        <v>701</v>
      </c>
      <c r="B1203" s="91"/>
      <c r="C1203" s="28" t="s">
        <v>109</v>
      </c>
      <c r="D1203" s="28" t="s">
        <v>50</v>
      </c>
      <c r="E1203" s="28" t="s">
        <v>700</v>
      </c>
      <c r="F1203" s="28"/>
      <c r="G1203" s="31">
        <f t="shared" si="265"/>
        <v>11559.7</v>
      </c>
      <c r="H1203" s="31">
        <f t="shared" si="265"/>
        <v>0</v>
      </c>
      <c r="I1203" s="31">
        <f t="shared" si="265"/>
        <v>13421.5</v>
      </c>
    </row>
    <row r="1204" spans="1:9" ht="31.5" x14ac:dyDescent="0.25">
      <c r="A1204" s="27" t="s">
        <v>117</v>
      </c>
      <c r="B1204" s="91"/>
      <c r="C1204" s="28" t="s">
        <v>109</v>
      </c>
      <c r="D1204" s="28" t="s">
        <v>50</v>
      </c>
      <c r="E1204" s="28" t="s">
        <v>700</v>
      </c>
      <c r="F1204" s="28" t="s">
        <v>118</v>
      </c>
      <c r="G1204" s="31">
        <v>11559.7</v>
      </c>
      <c r="H1204" s="31"/>
      <c r="I1204" s="31">
        <v>13421.5</v>
      </c>
    </row>
    <row r="1205" spans="1:9" hidden="1" x14ac:dyDescent="0.25">
      <c r="A1205" s="27" t="s">
        <v>332</v>
      </c>
      <c r="B1205" s="28"/>
      <c r="C1205" s="28" t="s">
        <v>109</v>
      </c>
      <c r="D1205" s="28" t="s">
        <v>109</v>
      </c>
      <c r="E1205" s="57"/>
      <c r="F1205" s="57"/>
      <c r="G1205" s="31">
        <f t="shared" ref="G1205:I1209" si="266">SUM(G1206)</f>
        <v>0</v>
      </c>
      <c r="H1205" s="31">
        <f t="shared" si="266"/>
        <v>0</v>
      </c>
      <c r="I1205" s="31">
        <f t="shared" si="266"/>
        <v>0</v>
      </c>
    </row>
    <row r="1206" spans="1:9" ht="31.5" hidden="1" x14ac:dyDescent="0.25">
      <c r="A1206" s="27" t="s">
        <v>642</v>
      </c>
      <c r="B1206" s="36"/>
      <c r="C1206" s="36" t="s">
        <v>109</v>
      </c>
      <c r="D1206" s="36" t="s">
        <v>109</v>
      </c>
      <c r="E1206" s="57" t="s">
        <v>317</v>
      </c>
      <c r="F1206" s="57"/>
      <c r="G1206" s="31">
        <f t="shared" si="266"/>
        <v>0</v>
      </c>
      <c r="H1206" s="31">
        <f t="shared" si="266"/>
        <v>0</v>
      </c>
      <c r="I1206" s="31">
        <f t="shared" si="266"/>
        <v>0</v>
      </c>
    </row>
    <row r="1207" spans="1:9" ht="31.5" hidden="1" x14ac:dyDescent="0.25">
      <c r="A1207" s="27" t="s">
        <v>515</v>
      </c>
      <c r="B1207" s="28"/>
      <c r="C1207" s="28" t="s">
        <v>109</v>
      </c>
      <c r="D1207" s="28" t="s">
        <v>109</v>
      </c>
      <c r="E1207" s="28" t="s">
        <v>339</v>
      </c>
      <c r="F1207" s="28"/>
      <c r="G1207" s="31">
        <f t="shared" si="266"/>
        <v>0</v>
      </c>
      <c r="H1207" s="31">
        <f t="shared" si="266"/>
        <v>0</v>
      </c>
      <c r="I1207" s="31">
        <f t="shared" si="266"/>
        <v>0</v>
      </c>
    </row>
    <row r="1208" spans="1:9" hidden="1" x14ac:dyDescent="0.25">
      <c r="A1208" s="27" t="s">
        <v>31</v>
      </c>
      <c r="B1208" s="28"/>
      <c r="C1208" s="28" t="s">
        <v>109</v>
      </c>
      <c r="D1208" s="28" t="s">
        <v>109</v>
      </c>
      <c r="E1208" s="28" t="s">
        <v>340</v>
      </c>
      <c r="F1208" s="28"/>
      <c r="G1208" s="31">
        <f t="shared" si="266"/>
        <v>0</v>
      </c>
      <c r="H1208" s="31">
        <f t="shared" si="266"/>
        <v>0</v>
      </c>
      <c r="I1208" s="31">
        <f t="shared" si="266"/>
        <v>0</v>
      </c>
    </row>
    <row r="1209" spans="1:9" ht="31.5" hidden="1" x14ac:dyDescent="0.25">
      <c r="A1209" s="27" t="s">
        <v>341</v>
      </c>
      <c r="B1209" s="57"/>
      <c r="C1209" s="28" t="s">
        <v>109</v>
      </c>
      <c r="D1209" s="28" t="s">
        <v>109</v>
      </c>
      <c r="E1209" s="28" t="s">
        <v>342</v>
      </c>
      <c r="F1209" s="28"/>
      <c r="G1209" s="31">
        <f t="shared" si="266"/>
        <v>0</v>
      </c>
      <c r="H1209" s="31">
        <f t="shared" si="266"/>
        <v>0</v>
      </c>
      <c r="I1209" s="31">
        <f t="shared" si="266"/>
        <v>0</v>
      </c>
    </row>
    <row r="1210" spans="1:9" ht="31.5" hidden="1" x14ac:dyDescent="0.25">
      <c r="A1210" s="27" t="s">
        <v>223</v>
      </c>
      <c r="B1210" s="28"/>
      <c r="C1210" s="28" t="s">
        <v>109</v>
      </c>
      <c r="D1210" s="28" t="s">
        <v>109</v>
      </c>
      <c r="E1210" s="28" t="s">
        <v>342</v>
      </c>
      <c r="F1210" s="47">
        <v>600</v>
      </c>
      <c r="G1210" s="31"/>
      <c r="H1210" s="31"/>
      <c r="I1210" s="31"/>
    </row>
    <row r="1211" spans="1:9" x14ac:dyDescent="0.25">
      <c r="A1211" s="27" t="s">
        <v>119</v>
      </c>
      <c r="B1211" s="28"/>
      <c r="C1211" s="28" t="s">
        <v>14</v>
      </c>
      <c r="D1211" s="28"/>
      <c r="E1211" s="28"/>
      <c r="F1211" s="28"/>
      <c r="G1211" s="31">
        <f>SUM(G1212+G1280)</f>
        <v>179824</v>
      </c>
      <c r="H1211" s="31">
        <f>SUM(H1212+H1280)</f>
        <v>170871</v>
      </c>
      <c r="I1211" s="31">
        <f>SUM(I1212+I1280)</f>
        <v>179014.8</v>
      </c>
    </row>
    <row r="1212" spans="1:9" x14ac:dyDescent="0.25">
      <c r="A1212" s="27" t="s">
        <v>120</v>
      </c>
      <c r="B1212" s="28"/>
      <c r="C1212" s="28" t="s">
        <v>14</v>
      </c>
      <c r="D1212" s="28" t="s">
        <v>30</v>
      </c>
      <c r="E1212" s="28"/>
      <c r="F1212" s="28"/>
      <c r="G1212" s="31">
        <f>G1216+G1275+G1226</f>
        <v>133632.1</v>
      </c>
      <c r="H1212" s="31">
        <f>H1216+H1275+H1226</f>
        <v>125761.59999999999</v>
      </c>
      <c r="I1212" s="31">
        <f>I1216+I1275+I1226</f>
        <v>133591.5</v>
      </c>
    </row>
    <row r="1213" spans="1:9" hidden="1" x14ac:dyDescent="0.25">
      <c r="A1213" s="27" t="s">
        <v>462</v>
      </c>
      <c r="B1213" s="28"/>
      <c r="C1213" s="28" t="s">
        <v>14</v>
      </c>
      <c r="D1213" s="28" t="s">
        <v>30</v>
      </c>
      <c r="E1213" s="28" t="s">
        <v>463</v>
      </c>
      <c r="F1213" s="28"/>
      <c r="G1213" s="31">
        <f t="shared" ref="G1213:I1214" si="267">G1214</f>
        <v>0</v>
      </c>
      <c r="H1213" s="31">
        <f t="shared" si="267"/>
        <v>0</v>
      </c>
      <c r="I1213" s="31">
        <f t="shared" si="267"/>
        <v>0</v>
      </c>
    </row>
    <row r="1214" spans="1:9" hidden="1" x14ac:dyDescent="0.25">
      <c r="A1214" s="27" t="s">
        <v>464</v>
      </c>
      <c r="B1214" s="28"/>
      <c r="C1214" s="28" t="s">
        <v>14</v>
      </c>
      <c r="D1214" s="28" t="s">
        <v>30</v>
      </c>
      <c r="E1214" s="28" t="s">
        <v>465</v>
      </c>
      <c r="F1214" s="28"/>
      <c r="G1214" s="31">
        <f t="shared" si="267"/>
        <v>0</v>
      </c>
      <c r="H1214" s="31">
        <f t="shared" si="267"/>
        <v>0</v>
      </c>
      <c r="I1214" s="31">
        <f t="shared" si="267"/>
        <v>0</v>
      </c>
    </row>
    <row r="1215" spans="1:9" ht="47.25" hidden="1" x14ac:dyDescent="0.25">
      <c r="A1215" s="27" t="s">
        <v>47</v>
      </c>
      <c r="B1215" s="28"/>
      <c r="C1215" s="28" t="s">
        <v>14</v>
      </c>
      <c r="D1215" s="28" t="s">
        <v>30</v>
      </c>
      <c r="E1215" s="28" t="s">
        <v>465</v>
      </c>
      <c r="F1215" s="28" t="s">
        <v>85</v>
      </c>
      <c r="G1215" s="31"/>
      <c r="H1215" s="31"/>
      <c r="I1215" s="31"/>
    </row>
    <row r="1216" spans="1:9" ht="47.25" customHeight="1" x14ac:dyDescent="0.25">
      <c r="A1216" s="27" t="s">
        <v>693</v>
      </c>
      <c r="B1216" s="28"/>
      <c r="C1216" s="28" t="s">
        <v>14</v>
      </c>
      <c r="D1216" s="28" t="s">
        <v>30</v>
      </c>
      <c r="E1216" s="28" t="s">
        <v>692</v>
      </c>
      <c r="F1216" s="28"/>
      <c r="G1216" s="31">
        <f>SUM(G1217)+G1222</f>
        <v>100</v>
      </c>
      <c r="H1216" s="31">
        <f>SUM(H1217)+H1222</f>
        <v>0</v>
      </c>
      <c r="I1216" s="31">
        <f>SUM(I1217)+I1222</f>
        <v>0</v>
      </c>
    </row>
    <row r="1217" spans="1:9" x14ac:dyDescent="0.25">
      <c r="A1217" s="27" t="s">
        <v>31</v>
      </c>
      <c r="B1217" s="28"/>
      <c r="C1217" s="28" t="s">
        <v>14</v>
      </c>
      <c r="D1217" s="28" t="s">
        <v>30</v>
      </c>
      <c r="E1217" s="28" t="s">
        <v>694</v>
      </c>
      <c r="F1217" s="28"/>
      <c r="G1217" s="31">
        <f>SUM(G1218)+G1220</f>
        <v>100</v>
      </c>
      <c r="H1217" s="31">
        <f t="shared" ref="H1217:I1217" si="268">SUM(H1218)+H1220</f>
        <v>0</v>
      </c>
      <c r="I1217" s="31">
        <f t="shared" si="268"/>
        <v>0</v>
      </c>
    </row>
    <row r="1218" spans="1:9" hidden="1" x14ac:dyDescent="0.25">
      <c r="A1218" s="27" t="s">
        <v>124</v>
      </c>
      <c r="B1218" s="28"/>
      <c r="C1218" s="28" t="s">
        <v>14</v>
      </c>
      <c r="D1218" s="28" t="s">
        <v>30</v>
      </c>
      <c r="E1218" s="28" t="s">
        <v>695</v>
      </c>
      <c r="F1218" s="28"/>
      <c r="G1218" s="31">
        <f t="shared" ref="G1218:I1218" si="269">SUM(G1219)</f>
        <v>0</v>
      </c>
      <c r="H1218" s="31">
        <f t="shared" si="269"/>
        <v>0</v>
      </c>
      <c r="I1218" s="31">
        <f t="shared" si="269"/>
        <v>0</v>
      </c>
    </row>
    <row r="1219" spans="1:9" ht="31.5" hidden="1" x14ac:dyDescent="0.25">
      <c r="A1219" s="27" t="s">
        <v>48</v>
      </c>
      <c r="B1219" s="28"/>
      <c r="C1219" s="28" t="s">
        <v>14</v>
      </c>
      <c r="D1219" s="28" t="s">
        <v>30</v>
      </c>
      <c r="E1219" s="28" t="s">
        <v>695</v>
      </c>
      <c r="F1219" s="28" t="s">
        <v>87</v>
      </c>
      <c r="G1219" s="31"/>
      <c r="H1219" s="31"/>
      <c r="I1219" s="31"/>
    </row>
    <row r="1220" spans="1:9" x14ac:dyDescent="0.25">
      <c r="A1220" s="27" t="s">
        <v>527</v>
      </c>
      <c r="B1220" s="28"/>
      <c r="C1220" s="28" t="s">
        <v>14</v>
      </c>
      <c r="D1220" s="28" t="s">
        <v>30</v>
      </c>
      <c r="E1220" s="28" t="s">
        <v>948</v>
      </c>
      <c r="F1220" s="28"/>
      <c r="G1220" s="31">
        <f>SUM(G1221)</f>
        <v>100</v>
      </c>
      <c r="H1220" s="31">
        <f>SUM(H1221)</f>
        <v>0</v>
      </c>
      <c r="I1220" s="31">
        <f>SUM(I1221)</f>
        <v>0</v>
      </c>
    </row>
    <row r="1221" spans="1:9" ht="31.5" x14ac:dyDescent="0.25">
      <c r="A1221" s="27" t="s">
        <v>48</v>
      </c>
      <c r="B1221" s="28"/>
      <c r="C1221" s="28" t="s">
        <v>14</v>
      </c>
      <c r="D1221" s="28" t="s">
        <v>30</v>
      </c>
      <c r="E1221" s="28" t="s">
        <v>948</v>
      </c>
      <c r="F1221" s="28" t="s">
        <v>87</v>
      </c>
      <c r="G1221" s="31">
        <v>100</v>
      </c>
      <c r="H1221" s="31"/>
      <c r="I1221" s="31"/>
    </row>
    <row r="1222" spans="1:9" hidden="1" x14ac:dyDescent="0.25">
      <c r="A1222" s="27" t="s">
        <v>147</v>
      </c>
      <c r="B1222" s="28"/>
      <c r="C1222" s="28" t="s">
        <v>14</v>
      </c>
      <c r="D1222" s="28" t="s">
        <v>30</v>
      </c>
      <c r="E1222" s="28" t="s">
        <v>696</v>
      </c>
      <c r="F1222" s="28"/>
      <c r="G1222" s="31">
        <f t="shared" ref="G1222:I1224" si="270">SUM(G1223)</f>
        <v>0</v>
      </c>
      <c r="H1222" s="31">
        <f t="shared" si="270"/>
        <v>0</v>
      </c>
      <c r="I1222" s="31">
        <f t="shared" si="270"/>
        <v>0</v>
      </c>
    </row>
    <row r="1223" spans="1:9" hidden="1" x14ac:dyDescent="0.25">
      <c r="A1223" s="27" t="s">
        <v>257</v>
      </c>
      <c r="B1223" s="28"/>
      <c r="C1223" s="28" t="s">
        <v>14</v>
      </c>
      <c r="D1223" s="28" t="s">
        <v>30</v>
      </c>
      <c r="E1223" s="28" t="s">
        <v>697</v>
      </c>
      <c r="F1223" s="28"/>
      <c r="G1223" s="31">
        <f>SUM(G1224)</f>
        <v>0</v>
      </c>
      <c r="H1223" s="31">
        <f>SUM(H1224)</f>
        <v>0</v>
      </c>
      <c r="I1223" s="31">
        <f>SUM(I1224)</f>
        <v>0</v>
      </c>
    </row>
    <row r="1224" spans="1:9" hidden="1" x14ac:dyDescent="0.25">
      <c r="A1224" s="27" t="s">
        <v>137</v>
      </c>
      <c r="B1224" s="28"/>
      <c r="C1224" s="28" t="s">
        <v>14</v>
      </c>
      <c r="D1224" s="28" t="s">
        <v>30</v>
      </c>
      <c r="E1224" s="28" t="s">
        <v>698</v>
      </c>
      <c r="F1224" s="28"/>
      <c r="G1224" s="31">
        <f t="shared" si="270"/>
        <v>0</v>
      </c>
      <c r="H1224" s="31">
        <f t="shared" si="270"/>
        <v>0</v>
      </c>
      <c r="I1224" s="31">
        <f t="shared" si="270"/>
        <v>0</v>
      </c>
    </row>
    <row r="1225" spans="1:9" ht="31.5" hidden="1" x14ac:dyDescent="0.25">
      <c r="A1225" s="27" t="s">
        <v>117</v>
      </c>
      <c r="B1225" s="28"/>
      <c r="C1225" s="28" t="s">
        <v>14</v>
      </c>
      <c r="D1225" s="28" t="s">
        <v>30</v>
      </c>
      <c r="E1225" s="28" t="s">
        <v>698</v>
      </c>
      <c r="F1225" s="28" t="s">
        <v>118</v>
      </c>
      <c r="G1225" s="31"/>
      <c r="H1225" s="31"/>
      <c r="I1225" s="31"/>
    </row>
    <row r="1226" spans="1:9" x14ac:dyDescent="0.25">
      <c r="A1226" s="27" t="s">
        <v>647</v>
      </c>
      <c r="B1226" s="28"/>
      <c r="C1226" s="28" t="s">
        <v>14</v>
      </c>
      <c r="D1226" s="28" t="s">
        <v>30</v>
      </c>
      <c r="E1226" s="28" t="s">
        <v>111</v>
      </c>
      <c r="F1226" s="28"/>
      <c r="G1226" s="31">
        <f>SUM(G1227+G1240+G1246+G1250)</f>
        <v>133532.1</v>
      </c>
      <c r="H1226" s="31">
        <f>SUM(H1227+H1240+H1246+H1250)</f>
        <v>125761.59999999999</v>
      </c>
      <c r="I1226" s="31">
        <f>SUM(I1227+I1240+I1246+I1250)</f>
        <v>133591.5</v>
      </c>
    </row>
    <row r="1227" spans="1:9" x14ac:dyDescent="0.25">
      <c r="A1227" s="27" t="s">
        <v>121</v>
      </c>
      <c r="B1227" s="28"/>
      <c r="C1227" s="28" t="s">
        <v>14</v>
      </c>
      <c r="D1227" s="28" t="s">
        <v>30</v>
      </c>
      <c r="E1227" s="28" t="s">
        <v>122</v>
      </c>
      <c r="F1227" s="28"/>
      <c r="G1227" s="31">
        <f>SUM(G1228+G1231+G1235)</f>
        <v>65718.399999999994</v>
      </c>
      <c r="H1227" s="31">
        <f>SUM(H1228+H1231+H1235)</f>
        <v>63109.2</v>
      </c>
      <c r="I1227" s="31">
        <f>SUM(I1228+I1231+I1235)</f>
        <v>63109.2</v>
      </c>
    </row>
    <row r="1228" spans="1:9" ht="47.25" x14ac:dyDescent="0.25">
      <c r="A1228" s="27" t="s">
        <v>24</v>
      </c>
      <c r="B1228" s="28"/>
      <c r="C1228" s="28" t="s">
        <v>14</v>
      </c>
      <c r="D1228" s="28" t="s">
        <v>30</v>
      </c>
      <c r="E1228" s="28" t="s">
        <v>123</v>
      </c>
      <c r="F1228" s="28"/>
      <c r="G1228" s="31">
        <f>G1229</f>
        <v>44199.1</v>
      </c>
      <c r="H1228" s="31">
        <f>H1229</f>
        <v>42446.1</v>
      </c>
      <c r="I1228" s="31">
        <f>I1229</f>
        <v>42446.1</v>
      </c>
    </row>
    <row r="1229" spans="1:9" x14ac:dyDescent="0.25">
      <c r="A1229" s="27" t="s">
        <v>124</v>
      </c>
      <c r="B1229" s="28"/>
      <c r="C1229" s="28" t="s">
        <v>14</v>
      </c>
      <c r="D1229" s="28" t="s">
        <v>30</v>
      </c>
      <c r="E1229" s="28" t="s">
        <v>125</v>
      </c>
      <c r="F1229" s="28"/>
      <c r="G1229" s="31">
        <f t="shared" ref="G1229:I1229" si="271">G1230</f>
        <v>44199.1</v>
      </c>
      <c r="H1229" s="31">
        <f t="shared" si="271"/>
        <v>42446.1</v>
      </c>
      <c r="I1229" s="31">
        <f t="shared" si="271"/>
        <v>42446.1</v>
      </c>
    </row>
    <row r="1230" spans="1:9" ht="31.5" x14ac:dyDescent="0.25">
      <c r="A1230" s="27" t="s">
        <v>117</v>
      </c>
      <c r="B1230" s="28"/>
      <c r="C1230" s="28" t="s">
        <v>14</v>
      </c>
      <c r="D1230" s="28" t="s">
        <v>30</v>
      </c>
      <c r="E1230" s="28" t="s">
        <v>125</v>
      </c>
      <c r="F1230" s="28" t="s">
        <v>118</v>
      </c>
      <c r="G1230" s="31">
        <v>44199.1</v>
      </c>
      <c r="H1230" s="31">
        <v>42446.1</v>
      </c>
      <c r="I1230" s="31">
        <v>42446.1</v>
      </c>
    </row>
    <row r="1231" spans="1:9" hidden="1" x14ac:dyDescent="0.25">
      <c r="A1231" s="27" t="s">
        <v>147</v>
      </c>
      <c r="B1231" s="28"/>
      <c r="C1231" s="28" t="s">
        <v>14</v>
      </c>
      <c r="D1231" s="28" t="s">
        <v>30</v>
      </c>
      <c r="E1231" s="28" t="s">
        <v>583</v>
      </c>
      <c r="F1231" s="28"/>
      <c r="G1231" s="31">
        <f t="shared" ref="G1231:I1233" si="272">SUM(G1232)</f>
        <v>0</v>
      </c>
      <c r="H1231" s="31">
        <f t="shared" si="272"/>
        <v>0</v>
      </c>
      <c r="I1231" s="31">
        <f t="shared" si="272"/>
        <v>0</v>
      </c>
    </row>
    <row r="1232" spans="1:9" hidden="1" x14ac:dyDescent="0.25">
      <c r="A1232" s="27" t="s">
        <v>124</v>
      </c>
      <c r="B1232" s="28"/>
      <c r="C1232" s="28" t="s">
        <v>14</v>
      </c>
      <c r="D1232" s="28" t="s">
        <v>30</v>
      </c>
      <c r="E1232" s="28" t="s">
        <v>584</v>
      </c>
      <c r="F1232" s="28"/>
      <c r="G1232" s="31">
        <f t="shared" si="272"/>
        <v>0</v>
      </c>
      <c r="H1232" s="31">
        <f t="shared" si="272"/>
        <v>0</v>
      </c>
      <c r="I1232" s="31">
        <f t="shared" si="272"/>
        <v>0</v>
      </c>
    </row>
    <row r="1233" spans="1:9" hidden="1" x14ac:dyDescent="0.25">
      <c r="A1233" s="27" t="s">
        <v>326</v>
      </c>
      <c r="B1233" s="28"/>
      <c r="C1233" s="28" t="s">
        <v>14</v>
      </c>
      <c r="D1233" s="28" t="s">
        <v>30</v>
      </c>
      <c r="E1233" s="28" t="s">
        <v>585</v>
      </c>
      <c r="F1233" s="28"/>
      <c r="G1233" s="31">
        <f t="shared" si="272"/>
        <v>0</v>
      </c>
      <c r="H1233" s="31">
        <f t="shared" si="272"/>
        <v>0</v>
      </c>
      <c r="I1233" s="31">
        <f t="shared" si="272"/>
        <v>0</v>
      </c>
    </row>
    <row r="1234" spans="1:9" ht="31.5" hidden="1" x14ac:dyDescent="0.25">
      <c r="A1234" s="27" t="s">
        <v>117</v>
      </c>
      <c r="B1234" s="28"/>
      <c r="C1234" s="28" t="s">
        <v>14</v>
      </c>
      <c r="D1234" s="28" t="s">
        <v>30</v>
      </c>
      <c r="E1234" s="28" t="s">
        <v>585</v>
      </c>
      <c r="F1234" s="28" t="s">
        <v>118</v>
      </c>
      <c r="G1234" s="31"/>
      <c r="H1234" s="31"/>
      <c r="I1234" s="31"/>
    </row>
    <row r="1235" spans="1:9" ht="31.5" x14ac:dyDescent="0.25">
      <c r="A1235" s="27" t="s">
        <v>41</v>
      </c>
      <c r="B1235" s="28"/>
      <c r="C1235" s="28" t="s">
        <v>14</v>
      </c>
      <c r="D1235" s="28" t="s">
        <v>30</v>
      </c>
      <c r="E1235" s="28" t="s">
        <v>126</v>
      </c>
      <c r="F1235" s="28"/>
      <c r="G1235" s="31">
        <f>G1236</f>
        <v>21519.3</v>
      </c>
      <c r="H1235" s="31">
        <f>H1236</f>
        <v>20663.100000000002</v>
      </c>
      <c r="I1235" s="31">
        <f>I1236</f>
        <v>20663.100000000002</v>
      </c>
    </row>
    <row r="1236" spans="1:9" x14ac:dyDescent="0.25">
      <c r="A1236" s="27" t="s">
        <v>124</v>
      </c>
      <c r="B1236" s="28"/>
      <c r="C1236" s="28" t="s">
        <v>14</v>
      </c>
      <c r="D1236" s="28" t="s">
        <v>30</v>
      </c>
      <c r="E1236" s="28" t="s">
        <v>127</v>
      </c>
      <c r="F1236" s="28"/>
      <c r="G1236" s="31">
        <f>G1237+G1238+G1239</f>
        <v>21519.3</v>
      </c>
      <c r="H1236" s="31">
        <f>H1237+H1238+H1239</f>
        <v>20663.100000000002</v>
      </c>
      <c r="I1236" s="31">
        <f>I1237+I1238+I1239</f>
        <v>20663.100000000002</v>
      </c>
    </row>
    <row r="1237" spans="1:9" ht="47.25" x14ac:dyDescent="0.25">
      <c r="A1237" s="27" t="s">
        <v>47</v>
      </c>
      <c r="B1237" s="28"/>
      <c r="C1237" s="28" t="s">
        <v>14</v>
      </c>
      <c r="D1237" s="28" t="s">
        <v>30</v>
      </c>
      <c r="E1237" s="28" t="s">
        <v>127</v>
      </c>
      <c r="F1237" s="28" t="s">
        <v>85</v>
      </c>
      <c r="G1237" s="31">
        <v>18399.8</v>
      </c>
      <c r="H1237" s="31">
        <v>17565.900000000001</v>
      </c>
      <c r="I1237" s="31">
        <v>17565.900000000001</v>
      </c>
    </row>
    <row r="1238" spans="1:9" ht="31.5" x14ac:dyDescent="0.25">
      <c r="A1238" s="27" t="s">
        <v>48</v>
      </c>
      <c r="B1238" s="28"/>
      <c r="C1238" s="28" t="s">
        <v>14</v>
      </c>
      <c r="D1238" s="28" t="s">
        <v>30</v>
      </c>
      <c r="E1238" s="28" t="s">
        <v>127</v>
      </c>
      <c r="F1238" s="28" t="s">
        <v>87</v>
      </c>
      <c r="G1238" s="33">
        <v>2838.5</v>
      </c>
      <c r="H1238" s="33">
        <v>2816.2</v>
      </c>
      <c r="I1238" s="33">
        <v>2816.2</v>
      </c>
    </row>
    <row r="1239" spans="1:9" x14ac:dyDescent="0.25">
      <c r="A1239" s="27" t="s">
        <v>21</v>
      </c>
      <c r="B1239" s="28"/>
      <c r="C1239" s="28" t="s">
        <v>14</v>
      </c>
      <c r="D1239" s="28" t="s">
        <v>30</v>
      </c>
      <c r="E1239" s="28" t="s">
        <v>127</v>
      </c>
      <c r="F1239" s="28" t="s">
        <v>92</v>
      </c>
      <c r="G1239" s="31">
        <v>281</v>
      </c>
      <c r="H1239" s="31">
        <v>281</v>
      </c>
      <c r="I1239" s="31">
        <v>281</v>
      </c>
    </row>
    <row r="1240" spans="1:9" x14ac:dyDescent="0.25">
      <c r="A1240" s="27" t="s">
        <v>129</v>
      </c>
      <c r="B1240" s="28"/>
      <c r="C1240" s="28" t="s">
        <v>14</v>
      </c>
      <c r="D1240" s="28" t="s">
        <v>30</v>
      </c>
      <c r="E1240" s="28" t="s">
        <v>130</v>
      </c>
      <c r="F1240" s="28"/>
      <c r="G1240" s="31">
        <f t="shared" ref="G1240:I1240" si="273">G1241</f>
        <v>54465.5</v>
      </c>
      <c r="H1240" s="31">
        <f t="shared" si="273"/>
        <v>52138</v>
      </c>
      <c r="I1240" s="31">
        <f t="shared" si="273"/>
        <v>52138</v>
      </c>
    </row>
    <row r="1241" spans="1:9" ht="31.5" x14ac:dyDescent="0.25">
      <c r="A1241" s="27" t="s">
        <v>41</v>
      </c>
      <c r="B1241" s="28"/>
      <c r="C1241" s="28" t="s">
        <v>14</v>
      </c>
      <c r="D1241" s="28" t="s">
        <v>30</v>
      </c>
      <c r="E1241" s="28" t="s">
        <v>131</v>
      </c>
      <c r="F1241" s="28"/>
      <c r="G1241" s="31">
        <f>G1242</f>
        <v>54465.5</v>
      </c>
      <c r="H1241" s="31">
        <f>H1242</f>
        <v>52138</v>
      </c>
      <c r="I1241" s="31">
        <f>I1242</f>
        <v>52138</v>
      </c>
    </row>
    <row r="1242" spans="1:9" x14ac:dyDescent="0.25">
      <c r="A1242" s="27" t="s">
        <v>132</v>
      </c>
      <c r="B1242" s="28"/>
      <c r="C1242" s="28" t="s">
        <v>14</v>
      </c>
      <c r="D1242" s="28" t="s">
        <v>30</v>
      </c>
      <c r="E1242" s="28" t="s">
        <v>133</v>
      </c>
      <c r="F1242" s="28"/>
      <c r="G1242" s="31">
        <f>G1243+G1244+G1245</f>
        <v>54465.5</v>
      </c>
      <c r="H1242" s="31">
        <f>H1243+H1244+H1245</f>
        <v>52138</v>
      </c>
      <c r="I1242" s="31">
        <f>I1243+I1244+I1245</f>
        <v>52138</v>
      </c>
    </row>
    <row r="1243" spans="1:9" ht="47.25" x14ac:dyDescent="0.25">
      <c r="A1243" s="27" t="s">
        <v>47</v>
      </c>
      <c r="B1243" s="28"/>
      <c r="C1243" s="28" t="s">
        <v>14</v>
      </c>
      <c r="D1243" s="28" t="s">
        <v>30</v>
      </c>
      <c r="E1243" s="28" t="s">
        <v>133</v>
      </c>
      <c r="F1243" s="28" t="s">
        <v>85</v>
      </c>
      <c r="G1243" s="31">
        <v>48148</v>
      </c>
      <c r="H1243" s="31">
        <v>46031.5</v>
      </c>
      <c r="I1243" s="31">
        <v>46031.5</v>
      </c>
    </row>
    <row r="1244" spans="1:9" ht="31.5" x14ac:dyDescent="0.25">
      <c r="A1244" s="27" t="s">
        <v>48</v>
      </c>
      <c r="B1244" s="28"/>
      <c r="C1244" s="28" t="s">
        <v>14</v>
      </c>
      <c r="D1244" s="28" t="s">
        <v>30</v>
      </c>
      <c r="E1244" s="28" t="s">
        <v>133</v>
      </c>
      <c r="F1244" s="28" t="s">
        <v>87</v>
      </c>
      <c r="G1244" s="33">
        <v>5859.1</v>
      </c>
      <c r="H1244" s="33">
        <v>5648.1</v>
      </c>
      <c r="I1244" s="33">
        <v>5648.1</v>
      </c>
    </row>
    <row r="1245" spans="1:9" x14ac:dyDescent="0.25">
      <c r="A1245" s="27" t="s">
        <v>21</v>
      </c>
      <c r="B1245" s="28"/>
      <c r="C1245" s="28" t="s">
        <v>14</v>
      </c>
      <c r="D1245" s="28" t="s">
        <v>30</v>
      </c>
      <c r="E1245" s="28" t="s">
        <v>133</v>
      </c>
      <c r="F1245" s="28" t="s">
        <v>92</v>
      </c>
      <c r="G1245" s="31">
        <v>458.4</v>
      </c>
      <c r="H1245" s="31">
        <v>458.4</v>
      </c>
      <c r="I1245" s="31">
        <v>458.4</v>
      </c>
    </row>
    <row r="1246" spans="1:9" x14ac:dyDescent="0.25">
      <c r="A1246" s="27" t="s">
        <v>134</v>
      </c>
      <c r="B1246" s="28"/>
      <c r="C1246" s="28" t="s">
        <v>14</v>
      </c>
      <c r="D1246" s="28" t="s">
        <v>30</v>
      </c>
      <c r="E1246" s="28" t="s">
        <v>135</v>
      </c>
      <c r="F1246" s="28"/>
      <c r="G1246" s="31">
        <f t="shared" ref="G1246:I1248" si="274">G1247</f>
        <v>10498.1</v>
      </c>
      <c r="H1246" s="31">
        <f t="shared" si="274"/>
        <v>10070.5</v>
      </c>
      <c r="I1246" s="31">
        <f t="shared" si="274"/>
        <v>10070.5</v>
      </c>
    </row>
    <row r="1247" spans="1:9" ht="47.25" x14ac:dyDescent="0.25">
      <c r="A1247" s="27" t="s">
        <v>24</v>
      </c>
      <c r="B1247" s="28"/>
      <c r="C1247" s="28" t="s">
        <v>14</v>
      </c>
      <c r="D1247" s="28" t="s">
        <v>30</v>
      </c>
      <c r="E1247" s="28" t="s">
        <v>136</v>
      </c>
      <c r="F1247" s="28"/>
      <c r="G1247" s="31">
        <f>G1248</f>
        <v>10498.1</v>
      </c>
      <c r="H1247" s="31">
        <f>H1248</f>
        <v>10070.5</v>
      </c>
      <c r="I1247" s="31">
        <f>I1248</f>
        <v>10070.5</v>
      </c>
    </row>
    <row r="1248" spans="1:9" x14ac:dyDescent="0.25">
      <c r="A1248" s="27" t="s">
        <v>137</v>
      </c>
      <c r="B1248" s="28"/>
      <c r="C1248" s="28" t="s">
        <v>14</v>
      </c>
      <c r="D1248" s="28" t="s">
        <v>30</v>
      </c>
      <c r="E1248" s="28" t="s">
        <v>138</v>
      </c>
      <c r="F1248" s="28"/>
      <c r="G1248" s="31">
        <f t="shared" si="274"/>
        <v>10498.1</v>
      </c>
      <c r="H1248" s="31">
        <f t="shared" si="274"/>
        <v>10070.5</v>
      </c>
      <c r="I1248" s="31">
        <f t="shared" si="274"/>
        <v>10070.5</v>
      </c>
    </row>
    <row r="1249" spans="1:9" ht="31.5" x14ac:dyDescent="0.25">
      <c r="A1249" s="27" t="s">
        <v>117</v>
      </c>
      <c r="B1249" s="28"/>
      <c r="C1249" s="28" t="s">
        <v>14</v>
      </c>
      <c r="D1249" s="28" t="s">
        <v>30</v>
      </c>
      <c r="E1249" s="28" t="s">
        <v>138</v>
      </c>
      <c r="F1249" s="28" t="s">
        <v>118</v>
      </c>
      <c r="G1249" s="31">
        <v>10498.1</v>
      </c>
      <c r="H1249" s="31">
        <v>10070.5</v>
      </c>
      <c r="I1249" s="31">
        <v>10070.5</v>
      </c>
    </row>
    <row r="1250" spans="1:9" ht="31.5" x14ac:dyDescent="0.25">
      <c r="A1250" s="27" t="s">
        <v>152</v>
      </c>
      <c r="B1250" s="92"/>
      <c r="C1250" s="28" t="s">
        <v>14</v>
      </c>
      <c r="D1250" s="28" t="s">
        <v>30</v>
      </c>
      <c r="E1250" s="28" t="s">
        <v>153</v>
      </c>
      <c r="F1250" s="28"/>
      <c r="G1250" s="31">
        <f>SUM(G1251+G1258+G1272)</f>
        <v>2850.1</v>
      </c>
      <c r="H1250" s="31">
        <f t="shared" ref="H1250:I1250" si="275">SUM(H1251+H1258+H1272)</f>
        <v>443.9</v>
      </c>
      <c r="I1250" s="31">
        <f t="shared" si="275"/>
        <v>8273.7999999999993</v>
      </c>
    </row>
    <row r="1251" spans="1:9" x14ac:dyDescent="0.25">
      <c r="A1251" s="27" t="s">
        <v>31</v>
      </c>
      <c r="B1251" s="92"/>
      <c r="C1251" s="28" t="s">
        <v>14</v>
      </c>
      <c r="D1251" s="28" t="s">
        <v>30</v>
      </c>
      <c r="E1251" s="28" t="s">
        <v>408</v>
      </c>
      <c r="F1251" s="28"/>
      <c r="G1251" s="31">
        <f>SUM(G1252+G1254+G1256)</f>
        <v>1126.5999999999999</v>
      </c>
      <c r="H1251" s="31">
        <f>SUM(H1252+H1254+H1256)</f>
        <v>0</v>
      </c>
      <c r="I1251" s="31">
        <f>SUM(I1252+I1254+I1256)</f>
        <v>3233.8</v>
      </c>
    </row>
    <row r="1252" spans="1:9" x14ac:dyDescent="0.25">
      <c r="A1252" s="27" t="s">
        <v>124</v>
      </c>
      <c r="B1252" s="91"/>
      <c r="C1252" s="28" t="s">
        <v>14</v>
      </c>
      <c r="D1252" s="28" t="s">
        <v>30</v>
      </c>
      <c r="E1252" s="28" t="s">
        <v>409</v>
      </c>
      <c r="F1252" s="28"/>
      <c r="G1252" s="31">
        <f>G1253</f>
        <v>477.6</v>
      </c>
      <c r="H1252" s="31">
        <f>H1253</f>
        <v>0</v>
      </c>
      <c r="I1252" s="31">
        <f>I1253</f>
        <v>0</v>
      </c>
    </row>
    <row r="1253" spans="1:9" ht="31.5" x14ac:dyDescent="0.25">
      <c r="A1253" s="27" t="s">
        <v>48</v>
      </c>
      <c r="B1253" s="91"/>
      <c r="C1253" s="28" t="s">
        <v>14</v>
      </c>
      <c r="D1253" s="28" t="s">
        <v>30</v>
      </c>
      <c r="E1253" s="28" t="s">
        <v>409</v>
      </c>
      <c r="F1253" s="28" t="s">
        <v>87</v>
      </c>
      <c r="G1253" s="31">
        <v>477.6</v>
      </c>
      <c r="H1253" s="31"/>
      <c r="I1253" s="31"/>
    </row>
    <row r="1254" spans="1:9" x14ac:dyDescent="0.25">
      <c r="A1254" s="27" t="s">
        <v>132</v>
      </c>
      <c r="B1254" s="92"/>
      <c r="C1254" s="28" t="s">
        <v>14</v>
      </c>
      <c r="D1254" s="28" t="s">
        <v>30</v>
      </c>
      <c r="E1254" s="28" t="s">
        <v>410</v>
      </c>
      <c r="F1254" s="28"/>
      <c r="G1254" s="31">
        <f>SUM(G1255)</f>
        <v>649</v>
      </c>
      <c r="H1254" s="31">
        <f>SUM(H1255)</f>
        <v>0</v>
      </c>
      <c r="I1254" s="31">
        <f>SUM(I1255)</f>
        <v>733.8</v>
      </c>
    </row>
    <row r="1255" spans="1:9" ht="31.5" x14ac:dyDescent="0.25">
      <c r="A1255" s="27" t="s">
        <v>48</v>
      </c>
      <c r="B1255" s="92"/>
      <c r="C1255" s="28" t="s">
        <v>14</v>
      </c>
      <c r="D1255" s="28" t="s">
        <v>30</v>
      </c>
      <c r="E1255" s="28" t="s">
        <v>410</v>
      </c>
      <c r="F1255" s="28" t="s">
        <v>87</v>
      </c>
      <c r="G1255" s="31">
        <v>649</v>
      </c>
      <c r="H1255" s="31"/>
      <c r="I1255" s="31">
        <v>733.8</v>
      </c>
    </row>
    <row r="1256" spans="1:9" ht="31.5" x14ac:dyDescent="0.25">
      <c r="A1256" s="27" t="s">
        <v>910</v>
      </c>
      <c r="B1256" s="92"/>
      <c r="C1256" s="28" t="s">
        <v>14</v>
      </c>
      <c r="D1256" s="28" t="s">
        <v>30</v>
      </c>
      <c r="E1256" s="28" t="s">
        <v>947</v>
      </c>
      <c r="F1256" s="28"/>
      <c r="G1256" s="31">
        <f>SUM(G1257)</f>
        <v>0</v>
      </c>
      <c r="H1256" s="31">
        <f t="shared" ref="H1256:I1256" si="276">SUM(H1257)</f>
        <v>0</v>
      </c>
      <c r="I1256" s="31">
        <f t="shared" si="276"/>
        <v>2500</v>
      </c>
    </row>
    <row r="1257" spans="1:9" ht="31.5" x14ac:dyDescent="0.25">
      <c r="A1257" s="27" t="s">
        <v>48</v>
      </c>
      <c r="B1257" s="92"/>
      <c r="C1257" s="28" t="s">
        <v>14</v>
      </c>
      <c r="D1257" s="28" t="s">
        <v>30</v>
      </c>
      <c r="E1257" s="28" t="s">
        <v>947</v>
      </c>
      <c r="F1257" s="28" t="s">
        <v>87</v>
      </c>
      <c r="G1257" s="31"/>
      <c r="H1257" s="31"/>
      <c r="I1257" s="31">
        <v>2500</v>
      </c>
    </row>
    <row r="1258" spans="1:9" x14ac:dyDescent="0.25">
      <c r="A1258" s="27" t="s">
        <v>147</v>
      </c>
      <c r="B1258" s="92"/>
      <c r="C1258" s="28" t="s">
        <v>14</v>
      </c>
      <c r="D1258" s="28" t="s">
        <v>30</v>
      </c>
      <c r="E1258" s="28" t="s">
        <v>154</v>
      </c>
      <c r="F1258" s="28"/>
      <c r="G1258" s="31">
        <f>G1259+G1262+G1267+G1265</f>
        <v>1723.5</v>
      </c>
      <c r="H1258" s="31">
        <f t="shared" ref="H1258:I1258" si="277">H1259+H1262+H1267+H1265</f>
        <v>443.9</v>
      </c>
      <c r="I1258" s="31">
        <f t="shared" si="277"/>
        <v>0</v>
      </c>
    </row>
    <row r="1259" spans="1:9" x14ac:dyDescent="0.25">
      <c r="A1259" s="27" t="s">
        <v>411</v>
      </c>
      <c r="B1259" s="92"/>
      <c r="C1259" s="28" t="s">
        <v>14</v>
      </c>
      <c r="D1259" s="28" t="s">
        <v>30</v>
      </c>
      <c r="E1259" s="28" t="s">
        <v>412</v>
      </c>
      <c r="F1259" s="28"/>
      <c r="G1259" s="31">
        <f>G1260</f>
        <v>1395.5</v>
      </c>
      <c r="H1259" s="31">
        <f>H1260</f>
        <v>443.9</v>
      </c>
      <c r="I1259" s="31">
        <f>I1260</f>
        <v>0</v>
      </c>
    </row>
    <row r="1260" spans="1:9" x14ac:dyDescent="0.25">
      <c r="A1260" s="27" t="s">
        <v>124</v>
      </c>
      <c r="B1260" s="92"/>
      <c r="C1260" s="28" t="s">
        <v>14</v>
      </c>
      <c r="D1260" s="28" t="s">
        <v>30</v>
      </c>
      <c r="E1260" s="28" t="s">
        <v>427</v>
      </c>
      <c r="F1260" s="28"/>
      <c r="G1260" s="31">
        <f t="shared" ref="G1260:I1260" si="278">G1261</f>
        <v>1395.5</v>
      </c>
      <c r="H1260" s="31">
        <f t="shared" si="278"/>
        <v>443.9</v>
      </c>
      <c r="I1260" s="31">
        <f t="shared" si="278"/>
        <v>0</v>
      </c>
    </row>
    <row r="1261" spans="1:9" ht="27" customHeight="1" x14ac:dyDescent="0.25">
      <c r="A1261" s="27" t="s">
        <v>117</v>
      </c>
      <c r="B1261" s="92"/>
      <c r="C1261" s="28" t="s">
        <v>14</v>
      </c>
      <c r="D1261" s="28" t="s">
        <v>30</v>
      </c>
      <c r="E1261" s="28" t="s">
        <v>427</v>
      </c>
      <c r="F1261" s="28" t="s">
        <v>118</v>
      </c>
      <c r="G1261" s="31">
        <v>1395.5</v>
      </c>
      <c r="H1261" s="31">
        <v>443.9</v>
      </c>
      <c r="I1261" s="31"/>
    </row>
    <row r="1262" spans="1:9" ht="31.5" x14ac:dyDescent="0.25">
      <c r="A1262" s="27" t="s">
        <v>258</v>
      </c>
      <c r="B1262" s="92"/>
      <c r="C1262" s="28" t="s">
        <v>14</v>
      </c>
      <c r="D1262" s="28" t="s">
        <v>30</v>
      </c>
      <c r="E1262" s="28" t="s">
        <v>428</v>
      </c>
      <c r="F1262" s="28"/>
      <c r="G1262" s="31">
        <f t="shared" ref="G1262:I1263" si="279">G1263</f>
        <v>156.1</v>
      </c>
      <c r="H1262" s="31">
        <f t="shared" si="279"/>
        <v>0</v>
      </c>
      <c r="I1262" s="31">
        <f t="shared" si="279"/>
        <v>0</v>
      </c>
    </row>
    <row r="1263" spans="1:9" x14ac:dyDescent="0.25">
      <c r="A1263" s="27" t="s">
        <v>124</v>
      </c>
      <c r="B1263" s="92"/>
      <c r="C1263" s="28" t="s">
        <v>14</v>
      </c>
      <c r="D1263" s="28" t="s">
        <v>30</v>
      </c>
      <c r="E1263" s="28" t="s">
        <v>430</v>
      </c>
      <c r="F1263" s="28"/>
      <c r="G1263" s="31">
        <f t="shared" si="279"/>
        <v>156.1</v>
      </c>
      <c r="H1263" s="31">
        <f t="shared" si="279"/>
        <v>0</v>
      </c>
      <c r="I1263" s="31">
        <f t="shared" si="279"/>
        <v>0</v>
      </c>
    </row>
    <row r="1264" spans="1:9" ht="31.5" x14ac:dyDescent="0.25">
      <c r="A1264" s="27" t="s">
        <v>117</v>
      </c>
      <c r="B1264" s="92"/>
      <c r="C1264" s="28" t="s">
        <v>14</v>
      </c>
      <c r="D1264" s="28" t="s">
        <v>30</v>
      </c>
      <c r="E1264" s="28" t="s">
        <v>430</v>
      </c>
      <c r="F1264" s="28" t="s">
        <v>118</v>
      </c>
      <c r="G1264" s="31">
        <v>156.1</v>
      </c>
      <c r="H1264" s="31"/>
      <c r="I1264" s="31"/>
    </row>
    <row r="1265" spans="1:9" x14ac:dyDescent="0.25">
      <c r="A1265" s="27" t="s">
        <v>591</v>
      </c>
      <c r="B1265" s="92"/>
      <c r="C1265" s="28" t="s">
        <v>14</v>
      </c>
      <c r="D1265" s="28" t="s">
        <v>30</v>
      </c>
      <c r="E1265" s="28" t="s">
        <v>1008</v>
      </c>
      <c r="F1265" s="28"/>
      <c r="G1265" s="31">
        <f>SUM(G1266)</f>
        <v>74.2</v>
      </c>
      <c r="H1265" s="31">
        <f t="shared" ref="H1265:I1265" si="280">SUM(H1266)</f>
        <v>0</v>
      </c>
      <c r="I1265" s="31">
        <f t="shared" si="280"/>
        <v>0</v>
      </c>
    </row>
    <row r="1266" spans="1:9" ht="31.5" x14ac:dyDescent="0.25">
      <c r="A1266" s="27" t="s">
        <v>117</v>
      </c>
      <c r="B1266" s="92"/>
      <c r="C1266" s="28" t="s">
        <v>14</v>
      </c>
      <c r="D1266" s="28" t="s">
        <v>30</v>
      </c>
      <c r="E1266" s="28" t="s">
        <v>1008</v>
      </c>
      <c r="F1266" s="28" t="s">
        <v>118</v>
      </c>
      <c r="G1266" s="31">
        <v>74.2</v>
      </c>
      <c r="H1266" s="31"/>
      <c r="I1266" s="31"/>
    </row>
    <row r="1267" spans="1:9" ht="14.25" customHeight="1" x14ac:dyDescent="0.25">
      <c r="A1267" s="27" t="s">
        <v>326</v>
      </c>
      <c r="B1267" s="92"/>
      <c r="C1267" s="28" t="s">
        <v>14</v>
      </c>
      <c r="D1267" s="28" t="s">
        <v>30</v>
      </c>
      <c r="E1267" s="28" t="s">
        <v>414</v>
      </c>
      <c r="F1267" s="28"/>
      <c r="G1267" s="31">
        <f>G1268+G1270</f>
        <v>97.7</v>
      </c>
      <c r="H1267" s="31">
        <f>H1268+H1270</f>
        <v>0</v>
      </c>
      <c r="I1267" s="31">
        <f>I1268+I1270</f>
        <v>0</v>
      </c>
    </row>
    <row r="1268" spans="1:9" x14ac:dyDescent="0.25">
      <c r="A1268" s="27" t="s">
        <v>124</v>
      </c>
      <c r="B1268" s="92"/>
      <c r="C1268" s="28" t="s">
        <v>14</v>
      </c>
      <c r="D1268" s="28" t="s">
        <v>30</v>
      </c>
      <c r="E1268" s="28" t="s">
        <v>466</v>
      </c>
      <c r="F1268" s="28"/>
      <c r="G1268" s="31">
        <f>G1269</f>
        <v>72.900000000000006</v>
      </c>
      <c r="H1268" s="31">
        <f>H1269</f>
        <v>0</v>
      </c>
      <c r="I1268" s="31">
        <f>I1269</f>
        <v>0</v>
      </c>
    </row>
    <row r="1269" spans="1:9" ht="31.5" x14ac:dyDescent="0.25">
      <c r="A1269" s="27" t="s">
        <v>117</v>
      </c>
      <c r="B1269" s="92"/>
      <c r="C1269" s="28" t="s">
        <v>14</v>
      </c>
      <c r="D1269" s="28" t="s">
        <v>30</v>
      </c>
      <c r="E1269" s="28" t="s">
        <v>466</v>
      </c>
      <c r="F1269" s="28" t="s">
        <v>118</v>
      </c>
      <c r="G1269" s="31">
        <v>72.900000000000006</v>
      </c>
      <c r="H1269" s="31"/>
      <c r="I1269" s="31"/>
    </row>
    <row r="1270" spans="1:9" x14ac:dyDescent="0.25">
      <c r="A1270" s="27" t="s">
        <v>137</v>
      </c>
      <c r="B1270" s="92"/>
      <c r="C1270" s="28" t="s">
        <v>14</v>
      </c>
      <c r="D1270" s="28" t="s">
        <v>30</v>
      </c>
      <c r="E1270" s="28" t="s">
        <v>599</v>
      </c>
      <c r="F1270" s="28"/>
      <c r="G1270" s="31">
        <f>G1271</f>
        <v>24.8</v>
      </c>
      <c r="H1270" s="31">
        <f>H1271</f>
        <v>0</v>
      </c>
      <c r="I1270" s="31">
        <f>I1271</f>
        <v>0</v>
      </c>
    </row>
    <row r="1271" spans="1:9" ht="31.5" x14ac:dyDescent="0.25">
      <c r="A1271" s="27" t="s">
        <v>117</v>
      </c>
      <c r="B1271" s="92"/>
      <c r="C1271" s="28" t="s">
        <v>14</v>
      </c>
      <c r="D1271" s="28" t="s">
        <v>30</v>
      </c>
      <c r="E1271" s="28" t="s">
        <v>599</v>
      </c>
      <c r="F1271" s="28" t="s">
        <v>118</v>
      </c>
      <c r="G1271" s="31">
        <v>24.8</v>
      </c>
      <c r="H1271" s="31"/>
      <c r="I1271" s="31"/>
    </row>
    <row r="1272" spans="1:9" x14ac:dyDescent="0.25">
      <c r="A1272" s="27" t="s">
        <v>850</v>
      </c>
      <c r="B1272" s="92"/>
      <c r="C1272" s="28" t="s">
        <v>14</v>
      </c>
      <c r="D1272" s="28" t="s">
        <v>30</v>
      </c>
      <c r="E1272" s="28" t="s">
        <v>703</v>
      </c>
      <c r="F1272" s="28"/>
      <c r="G1272" s="31"/>
      <c r="H1272" s="31">
        <f>SUM(H1273)</f>
        <v>0</v>
      </c>
      <c r="I1272" s="31">
        <f>SUM(I1273)</f>
        <v>5040</v>
      </c>
    </row>
    <row r="1273" spans="1:9" ht="31.5" x14ac:dyDescent="0.25">
      <c r="A1273" s="27" t="s">
        <v>829</v>
      </c>
      <c r="B1273" s="92"/>
      <c r="C1273" s="28" t="s">
        <v>14</v>
      </c>
      <c r="D1273" s="28" t="s">
        <v>30</v>
      </c>
      <c r="E1273" s="28" t="s">
        <v>828</v>
      </c>
      <c r="F1273" s="28"/>
      <c r="G1273" s="31"/>
      <c r="H1273" s="31">
        <f>SUM(H1274)</f>
        <v>0</v>
      </c>
      <c r="I1273" s="31">
        <f>SUM(I1274)</f>
        <v>5040</v>
      </c>
    </row>
    <row r="1274" spans="1:9" ht="31.5" x14ac:dyDescent="0.25">
      <c r="A1274" s="27" t="s">
        <v>48</v>
      </c>
      <c r="B1274" s="92"/>
      <c r="C1274" s="28" t="s">
        <v>14</v>
      </c>
      <c r="D1274" s="28" t="s">
        <v>30</v>
      </c>
      <c r="E1274" s="28" t="s">
        <v>828</v>
      </c>
      <c r="F1274" s="28" t="s">
        <v>87</v>
      </c>
      <c r="G1274" s="31"/>
      <c r="H1274" s="31"/>
      <c r="I1274" s="31">
        <v>5040</v>
      </c>
    </row>
    <row r="1275" spans="1:9" ht="31.5" hidden="1" x14ac:dyDescent="0.25">
      <c r="A1275" s="27" t="s">
        <v>494</v>
      </c>
      <c r="B1275" s="67"/>
      <c r="C1275" s="69" t="s">
        <v>14</v>
      </c>
      <c r="D1275" s="69" t="s">
        <v>30</v>
      </c>
      <c r="E1275" s="70" t="s">
        <v>15</v>
      </c>
      <c r="F1275" s="70"/>
      <c r="G1275" s="71">
        <f t="shared" ref="G1275:I1278" si="281">G1276</f>
        <v>0</v>
      </c>
      <c r="H1275" s="71">
        <f t="shared" si="281"/>
        <v>0</v>
      </c>
      <c r="I1275" s="71">
        <f t="shared" si="281"/>
        <v>0</v>
      </c>
    </row>
    <row r="1276" spans="1:9" hidden="1" x14ac:dyDescent="0.25">
      <c r="A1276" s="27" t="s">
        <v>80</v>
      </c>
      <c r="B1276" s="67"/>
      <c r="C1276" s="69" t="s">
        <v>14</v>
      </c>
      <c r="D1276" s="69" t="s">
        <v>30</v>
      </c>
      <c r="E1276" s="70" t="s">
        <v>64</v>
      </c>
      <c r="F1276" s="70"/>
      <c r="G1276" s="71">
        <f t="shared" si="281"/>
        <v>0</v>
      </c>
      <c r="H1276" s="71">
        <f t="shared" si="281"/>
        <v>0</v>
      </c>
      <c r="I1276" s="71">
        <f t="shared" si="281"/>
        <v>0</v>
      </c>
    </row>
    <row r="1277" spans="1:9" hidden="1" x14ac:dyDescent="0.25">
      <c r="A1277" s="27" t="s">
        <v>31</v>
      </c>
      <c r="B1277" s="67"/>
      <c r="C1277" s="69" t="s">
        <v>14</v>
      </c>
      <c r="D1277" s="69" t="s">
        <v>30</v>
      </c>
      <c r="E1277" s="70" t="s">
        <v>416</v>
      </c>
      <c r="F1277" s="70"/>
      <c r="G1277" s="71">
        <f t="shared" si="281"/>
        <v>0</v>
      </c>
      <c r="H1277" s="71">
        <f t="shared" si="281"/>
        <v>0</v>
      </c>
      <c r="I1277" s="71">
        <f t="shared" si="281"/>
        <v>0</v>
      </c>
    </row>
    <row r="1278" spans="1:9" hidden="1" x14ac:dyDescent="0.25">
      <c r="A1278" s="27" t="s">
        <v>33</v>
      </c>
      <c r="B1278" s="67"/>
      <c r="C1278" s="69" t="s">
        <v>14</v>
      </c>
      <c r="D1278" s="69" t="s">
        <v>30</v>
      </c>
      <c r="E1278" s="70" t="s">
        <v>417</v>
      </c>
      <c r="F1278" s="70"/>
      <c r="G1278" s="71">
        <f t="shared" si="281"/>
        <v>0</v>
      </c>
      <c r="H1278" s="71">
        <f t="shared" si="281"/>
        <v>0</v>
      </c>
      <c r="I1278" s="71">
        <f t="shared" si="281"/>
        <v>0</v>
      </c>
    </row>
    <row r="1279" spans="1:9" ht="31.5" hidden="1" x14ac:dyDescent="0.25">
      <c r="A1279" s="27" t="s">
        <v>117</v>
      </c>
      <c r="B1279" s="67"/>
      <c r="C1279" s="69" t="s">
        <v>14</v>
      </c>
      <c r="D1279" s="69" t="s">
        <v>30</v>
      </c>
      <c r="E1279" s="70" t="s">
        <v>417</v>
      </c>
      <c r="F1279" s="70">
        <v>600</v>
      </c>
      <c r="G1279" s="71"/>
      <c r="H1279" s="71"/>
      <c r="I1279" s="71"/>
    </row>
    <row r="1280" spans="1:9" x14ac:dyDescent="0.25">
      <c r="A1280" s="27" t="s">
        <v>139</v>
      </c>
      <c r="B1280" s="92"/>
      <c r="C1280" s="28" t="s">
        <v>14</v>
      </c>
      <c r="D1280" s="28" t="s">
        <v>12</v>
      </c>
      <c r="E1280" s="28"/>
      <c r="F1280" s="92"/>
      <c r="G1280" s="31">
        <f>G1281</f>
        <v>46191.899999999994</v>
      </c>
      <c r="H1280" s="31">
        <f>H1281</f>
        <v>45109.4</v>
      </c>
      <c r="I1280" s="31">
        <f>I1281</f>
        <v>45423.3</v>
      </c>
    </row>
    <row r="1281" spans="1:9" x14ac:dyDescent="0.25">
      <c r="A1281" s="27" t="s">
        <v>647</v>
      </c>
      <c r="B1281" s="92"/>
      <c r="C1281" s="28" t="s">
        <v>14</v>
      </c>
      <c r="D1281" s="28" t="s">
        <v>12</v>
      </c>
      <c r="E1281" s="28" t="s">
        <v>111</v>
      </c>
      <c r="F1281" s="92"/>
      <c r="G1281" s="31">
        <f>G1282+G1290+G1311+G1322</f>
        <v>46191.899999999994</v>
      </c>
      <c r="H1281" s="31">
        <f>H1282+H1290+H1311+H1322</f>
        <v>45109.4</v>
      </c>
      <c r="I1281" s="31">
        <f>I1282+I1290+I1311+I1322</f>
        <v>45423.3</v>
      </c>
    </row>
    <row r="1282" spans="1:9" ht="31.5" hidden="1" x14ac:dyDescent="0.25">
      <c r="A1282" s="27" t="s">
        <v>145</v>
      </c>
      <c r="B1282" s="92"/>
      <c r="C1282" s="28" t="s">
        <v>14</v>
      </c>
      <c r="D1282" s="28" t="s">
        <v>12</v>
      </c>
      <c r="E1282" s="28" t="s">
        <v>146</v>
      </c>
      <c r="F1282" s="92"/>
      <c r="G1282" s="31">
        <f>G1286+G1283</f>
        <v>0</v>
      </c>
      <c r="H1282" s="31">
        <f>H1286+H1283</f>
        <v>0</v>
      </c>
      <c r="I1282" s="31">
        <f>I1286+I1283</f>
        <v>0</v>
      </c>
    </row>
    <row r="1283" spans="1:9" hidden="1" x14ac:dyDescent="0.25">
      <c r="A1283" s="27" t="s">
        <v>31</v>
      </c>
      <c r="B1283" s="92"/>
      <c r="C1283" s="28" t="s">
        <v>14</v>
      </c>
      <c r="D1283" s="28" t="s">
        <v>12</v>
      </c>
      <c r="E1283" s="28" t="s">
        <v>405</v>
      </c>
      <c r="F1283" s="92"/>
      <c r="G1283" s="31">
        <f t="shared" ref="G1283:I1284" si="282">G1284</f>
        <v>0</v>
      </c>
      <c r="H1283" s="31">
        <f t="shared" si="282"/>
        <v>0</v>
      </c>
      <c r="I1283" s="31">
        <f t="shared" si="282"/>
        <v>0</v>
      </c>
    </row>
    <row r="1284" spans="1:9" hidden="1" x14ac:dyDescent="0.25">
      <c r="A1284" s="27" t="s">
        <v>124</v>
      </c>
      <c r="B1284" s="92"/>
      <c r="C1284" s="28" t="s">
        <v>14</v>
      </c>
      <c r="D1284" s="28" t="s">
        <v>12</v>
      </c>
      <c r="E1284" s="28" t="s">
        <v>406</v>
      </c>
      <c r="F1284" s="92"/>
      <c r="G1284" s="31">
        <f t="shared" si="282"/>
        <v>0</v>
      </c>
      <c r="H1284" s="31">
        <f t="shared" si="282"/>
        <v>0</v>
      </c>
      <c r="I1284" s="31">
        <f t="shared" si="282"/>
        <v>0</v>
      </c>
    </row>
    <row r="1285" spans="1:9" ht="31.5" hidden="1" x14ac:dyDescent="0.25">
      <c r="A1285" s="27" t="s">
        <v>48</v>
      </c>
      <c r="B1285" s="92"/>
      <c r="C1285" s="28" t="s">
        <v>14</v>
      </c>
      <c r="D1285" s="28" t="s">
        <v>12</v>
      </c>
      <c r="E1285" s="28" t="s">
        <v>406</v>
      </c>
      <c r="F1285" s="28" t="s">
        <v>87</v>
      </c>
      <c r="G1285" s="31"/>
      <c r="H1285" s="31"/>
      <c r="I1285" s="31"/>
    </row>
    <row r="1286" spans="1:9" hidden="1" x14ac:dyDescent="0.25">
      <c r="A1286" s="27" t="s">
        <v>147</v>
      </c>
      <c r="B1286" s="92"/>
      <c r="C1286" s="28" t="s">
        <v>14</v>
      </c>
      <c r="D1286" s="28" t="s">
        <v>12</v>
      </c>
      <c r="E1286" s="28" t="s">
        <v>148</v>
      </c>
      <c r="F1286" s="28"/>
      <c r="G1286" s="31">
        <f t="shared" ref="G1286:I1288" si="283">G1287</f>
        <v>0</v>
      </c>
      <c r="H1286" s="31">
        <f t="shared" si="283"/>
        <v>0</v>
      </c>
      <c r="I1286" s="31">
        <f t="shared" si="283"/>
        <v>0</v>
      </c>
    </row>
    <row r="1287" spans="1:9" hidden="1" x14ac:dyDescent="0.25">
      <c r="A1287" s="27" t="s">
        <v>137</v>
      </c>
      <c r="B1287" s="92"/>
      <c r="C1287" s="28" t="s">
        <v>14</v>
      </c>
      <c r="D1287" s="28" t="s">
        <v>12</v>
      </c>
      <c r="E1287" s="28" t="s">
        <v>403</v>
      </c>
      <c r="F1287" s="28"/>
      <c r="G1287" s="31">
        <f t="shared" si="283"/>
        <v>0</v>
      </c>
      <c r="H1287" s="31">
        <f t="shared" si="283"/>
        <v>0</v>
      </c>
      <c r="I1287" s="31">
        <f t="shared" si="283"/>
        <v>0</v>
      </c>
    </row>
    <row r="1288" spans="1:9" hidden="1" x14ac:dyDescent="0.25">
      <c r="A1288" s="27" t="s">
        <v>326</v>
      </c>
      <c r="B1288" s="92"/>
      <c r="C1288" s="28" t="s">
        <v>14</v>
      </c>
      <c r="D1288" s="28" t="s">
        <v>12</v>
      </c>
      <c r="E1288" s="28" t="s">
        <v>404</v>
      </c>
      <c r="F1288" s="28"/>
      <c r="G1288" s="31">
        <f t="shared" si="283"/>
        <v>0</v>
      </c>
      <c r="H1288" s="31">
        <f t="shared" si="283"/>
        <v>0</v>
      </c>
      <c r="I1288" s="31">
        <f t="shared" si="283"/>
        <v>0</v>
      </c>
    </row>
    <row r="1289" spans="1:9" ht="31.5" hidden="1" x14ac:dyDescent="0.25">
      <c r="A1289" s="27" t="s">
        <v>68</v>
      </c>
      <c r="B1289" s="92"/>
      <c r="C1289" s="28" t="s">
        <v>14</v>
      </c>
      <c r="D1289" s="28" t="s">
        <v>12</v>
      </c>
      <c r="E1289" s="28" t="s">
        <v>404</v>
      </c>
      <c r="F1289" s="28" t="s">
        <v>118</v>
      </c>
      <c r="G1289" s="31"/>
      <c r="H1289" s="31"/>
      <c r="I1289" s="31"/>
    </row>
    <row r="1290" spans="1:9" x14ac:dyDescent="0.25">
      <c r="A1290" s="27" t="s">
        <v>150</v>
      </c>
      <c r="B1290" s="92"/>
      <c r="C1290" s="28" t="s">
        <v>14</v>
      </c>
      <c r="D1290" s="28" t="s">
        <v>12</v>
      </c>
      <c r="E1290" s="28" t="s">
        <v>151</v>
      </c>
      <c r="F1290" s="28"/>
      <c r="G1290" s="31">
        <f>G1291+G1295</f>
        <v>3883.6</v>
      </c>
      <c r="H1290" s="31">
        <f>H1291+H1295</f>
        <v>2805.5</v>
      </c>
      <c r="I1290" s="31">
        <f>I1291+I1295</f>
        <v>3119.4</v>
      </c>
    </row>
    <row r="1291" spans="1:9" x14ac:dyDescent="0.25">
      <c r="A1291" s="27" t="s">
        <v>31</v>
      </c>
      <c r="B1291" s="92"/>
      <c r="C1291" s="28" t="s">
        <v>14</v>
      </c>
      <c r="D1291" s="28" t="s">
        <v>12</v>
      </c>
      <c r="E1291" s="28" t="s">
        <v>407</v>
      </c>
      <c r="F1291" s="28"/>
      <c r="G1291" s="31">
        <f>SUM(G1292+G1296+G1298)</f>
        <v>3883.6</v>
      </c>
      <c r="H1291" s="31">
        <f t="shared" ref="H1291:I1291" si="284">SUM(H1292+H1296+H1298)</f>
        <v>2805.5</v>
      </c>
      <c r="I1291" s="31">
        <f t="shared" si="284"/>
        <v>3119.4</v>
      </c>
    </row>
    <row r="1292" spans="1:9" s="93" customFormat="1" ht="14.25" customHeight="1" x14ac:dyDescent="0.25">
      <c r="A1292" s="27" t="s">
        <v>124</v>
      </c>
      <c r="B1292" s="92"/>
      <c r="C1292" s="28" t="s">
        <v>14</v>
      </c>
      <c r="D1292" s="28" t="s">
        <v>12</v>
      </c>
      <c r="E1292" s="28" t="s">
        <v>949</v>
      </c>
      <c r="F1292" s="28"/>
      <c r="G1292" s="31">
        <f>G1293+G1294</f>
        <v>3133.6</v>
      </c>
      <c r="H1292" s="31">
        <f t="shared" ref="H1292:I1292" si="285">H1293+H1294</f>
        <v>2805.5</v>
      </c>
      <c r="I1292" s="31">
        <f t="shared" si="285"/>
        <v>2969.4</v>
      </c>
    </row>
    <row r="1293" spans="1:9" ht="35.25" customHeight="1" x14ac:dyDescent="0.25">
      <c r="A1293" s="27" t="s">
        <v>48</v>
      </c>
      <c r="B1293" s="92"/>
      <c r="C1293" s="28" t="s">
        <v>14</v>
      </c>
      <c r="D1293" s="28" t="s">
        <v>12</v>
      </c>
      <c r="E1293" s="28" t="s">
        <v>949</v>
      </c>
      <c r="F1293" s="28" t="s">
        <v>87</v>
      </c>
      <c r="G1293" s="31">
        <v>328.1</v>
      </c>
      <c r="H1293" s="31"/>
      <c r="I1293" s="31"/>
    </row>
    <row r="1294" spans="1:9" ht="30.75" customHeight="1" x14ac:dyDescent="0.25">
      <c r="A1294" s="27" t="s">
        <v>117</v>
      </c>
      <c r="B1294" s="92"/>
      <c r="C1294" s="28" t="s">
        <v>14</v>
      </c>
      <c r="D1294" s="28" t="s">
        <v>12</v>
      </c>
      <c r="E1294" s="28" t="s">
        <v>949</v>
      </c>
      <c r="F1294" s="28" t="s">
        <v>118</v>
      </c>
      <c r="G1294" s="31">
        <v>2805.5</v>
      </c>
      <c r="H1294" s="31">
        <v>2805.5</v>
      </c>
      <c r="I1294" s="31">
        <v>2969.4</v>
      </c>
    </row>
    <row r="1295" spans="1:9" hidden="1" x14ac:dyDescent="0.25">
      <c r="A1295" s="27" t="s">
        <v>147</v>
      </c>
      <c r="B1295" s="28"/>
      <c r="C1295" s="28" t="s">
        <v>14</v>
      </c>
      <c r="D1295" s="28" t="s">
        <v>12</v>
      </c>
      <c r="E1295" s="28" t="s">
        <v>525</v>
      </c>
      <c r="F1295" s="92"/>
      <c r="G1295" s="31">
        <f>SUM(G1301+G1306)</f>
        <v>0</v>
      </c>
      <c r="H1295" s="31">
        <f t="shared" ref="H1295:I1295" si="286">SUM(H1301+H1306)</f>
        <v>0</v>
      </c>
      <c r="I1295" s="31">
        <f t="shared" si="286"/>
        <v>0</v>
      </c>
    </row>
    <row r="1296" spans="1:9" x14ac:dyDescent="0.25">
      <c r="A1296" s="27" t="s">
        <v>591</v>
      </c>
      <c r="B1296" s="91"/>
      <c r="C1296" s="28" t="s">
        <v>14</v>
      </c>
      <c r="D1296" s="28" t="s">
        <v>12</v>
      </c>
      <c r="E1296" s="28" t="s">
        <v>950</v>
      </c>
      <c r="F1296" s="28"/>
      <c r="G1296" s="31">
        <f>SUM(G1297)</f>
        <v>100</v>
      </c>
      <c r="H1296" s="31">
        <f t="shared" ref="H1296:I1296" si="287">SUM(H1297)</f>
        <v>0</v>
      </c>
      <c r="I1296" s="31">
        <f t="shared" si="287"/>
        <v>0</v>
      </c>
    </row>
    <row r="1297" spans="1:9" ht="31.5" x14ac:dyDescent="0.25">
      <c r="A1297" s="27" t="s">
        <v>117</v>
      </c>
      <c r="B1297" s="92"/>
      <c r="C1297" s="28" t="s">
        <v>14</v>
      </c>
      <c r="D1297" s="28" t="s">
        <v>12</v>
      </c>
      <c r="E1297" s="28" t="s">
        <v>950</v>
      </c>
      <c r="F1297" s="28" t="s">
        <v>118</v>
      </c>
      <c r="G1297" s="31">
        <v>100</v>
      </c>
      <c r="H1297" s="31"/>
      <c r="I1297" s="31"/>
    </row>
    <row r="1298" spans="1:9" x14ac:dyDescent="0.25">
      <c r="A1298" s="94" t="s">
        <v>527</v>
      </c>
      <c r="B1298" s="91"/>
      <c r="C1298" s="28" t="s">
        <v>14</v>
      </c>
      <c r="D1298" s="28" t="s">
        <v>12</v>
      </c>
      <c r="E1298" s="28" t="s">
        <v>951</v>
      </c>
      <c r="F1298" s="92"/>
      <c r="G1298" s="31">
        <f>SUM(G1299:G1300)</f>
        <v>650</v>
      </c>
      <c r="H1298" s="31">
        <f t="shared" ref="H1298:I1298" si="288">SUM(H1299:H1300)</f>
        <v>0</v>
      </c>
      <c r="I1298" s="31">
        <f t="shared" si="288"/>
        <v>150</v>
      </c>
    </row>
    <row r="1299" spans="1:9" ht="31.5" x14ac:dyDescent="0.25">
      <c r="A1299" s="27" t="s">
        <v>48</v>
      </c>
      <c r="B1299" s="91"/>
      <c r="C1299" s="28" t="s">
        <v>14</v>
      </c>
      <c r="D1299" s="28" t="s">
        <v>12</v>
      </c>
      <c r="E1299" s="28" t="s">
        <v>951</v>
      </c>
      <c r="F1299" s="28" t="s">
        <v>87</v>
      </c>
      <c r="G1299" s="31">
        <v>500</v>
      </c>
      <c r="H1299" s="31"/>
      <c r="I1299" s="31"/>
    </row>
    <row r="1300" spans="1:9" x14ac:dyDescent="0.25">
      <c r="A1300" s="27" t="s">
        <v>38</v>
      </c>
      <c r="B1300" s="92"/>
      <c r="C1300" s="28" t="s">
        <v>14</v>
      </c>
      <c r="D1300" s="28" t="s">
        <v>12</v>
      </c>
      <c r="E1300" s="28" t="s">
        <v>951</v>
      </c>
      <c r="F1300" s="28" t="s">
        <v>95</v>
      </c>
      <c r="G1300" s="31">
        <v>150</v>
      </c>
      <c r="H1300" s="31"/>
      <c r="I1300" s="31">
        <v>150</v>
      </c>
    </row>
    <row r="1301" spans="1:9" ht="31.5" hidden="1" x14ac:dyDescent="0.25">
      <c r="A1301" s="27" t="s">
        <v>258</v>
      </c>
      <c r="B1301" s="91"/>
      <c r="C1301" s="28" t="s">
        <v>14</v>
      </c>
      <c r="D1301" s="28" t="s">
        <v>12</v>
      </c>
      <c r="E1301" s="28" t="s">
        <v>890</v>
      </c>
      <c r="F1301" s="92"/>
      <c r="G1301" s="31">
        <f>SUM(G1302+G1304)</f>
        <v>0</v>
      </c>
      <c r="H1301" s="31">
        <f t="shared" ref="H1301:I1301" si="289">SUM(H1302+H1304)</f>
        <v>0</v>
      </c>
      <c r="I1301" s="31">
        <f t="shared" si="289"/>
        <v>0</v>
      </c>
    </row>
    <row r="1302" spans="1:9" hidden="1" x14ac:dyDescent="0.25">
      <c r="A1302" s="27" t="s">
        <v>124</v>
      </c>
      <c r="B1302" s="91"/>
      <c r="C1302" s="28" t="s">
        <v>14</v>
      </c>
      <c r="D1302" s="28" t="s">
        <v>12</v>
      </c>
      <c r="E1302" s="28" t="s">
        <v>891</v>
      </c>
      <c r="F1302" s="92"/>
      <c r="G1302" s="31">
        <f>SUM(G1303)</f>
        <v>0</v>
      </c>
      <c r="H1302" s="31">
        <f t="shared" ref="H1302:I1302" si="290">SUM(H1303)</f>
        <v>0</v>
      </c>
      <c r="I1302" s="31">
        <f t="shared" si="290"/>
        <v>0</v>
      </c>
    </row>
    <row r="1303" spans="1:9" ht="31.5" hidden="1" x14ac:dyDescent="0.25">
      <c r="A1303" s="27" t="s">
        <v>117</v>
      </c>
      <c r="B1303" s="91"/>
      <c r="C1303" s="28" t="s">
        <v>14</v>
      </c>
      <c r="D1303" s="28" t="s">
        <v>12</v>
      </c>
      <c r="E1303" s="28" t="s">
        <v>891</v>
      </c>
      <c r="F1303" s="28" t="s">
        <v>118</v>
      </c>
      <c r="G1303" s="31"/>
      <c r="H1303" s="31"/>
      <c r="I1303" s="31"/>
    </row>
    <row r="1304" spans="1:9" hidden="1" x14ac:dyDescent="0.25">
      <c r="A1304" s="27" t="s">
        <v>591</v>
      </c>
      <c r="B1304" s="91"/>
      <c r="C1304" s="28" t="s">
        <v>14</v>
      </c>
      <c r="D1304" s="28" t="s">
        <v>12</v>
      </c>
      <c r="E1304" s="28" t="s">
        <v>893</v>
      </c>
      <c r="F1304" s="28"/>
      <c r="G1304" s="31">
        <f>SUM(G1305)</f>
        <v>0</v>
      </c>
      <c r="H1304" s="31">
        <f t="shared" ref="H1304:I1304" si="291">SUM(H1305)</f>
        <v>0</v>
      </c>
      <c r="I1304" s="31">
        <f t="shared" si="291"/>
        <v>0</v>
      </c>
    </row>
    <row r="1305" spans="1:9" ht="31.5" hidden="1" x14ac:dyDescent="0.25">
      <c r="A1305" s="27" t="s">
        <v>117</v>
      </c>
      <c r="B1305" s="91"/>
      <c r="C1305" s="28" t="s">
        <v>14</v>
      </c>
      <c r="D1305" s="28" t="s">
        <v>12</v>
      </c>
      <c r="E1305" s="28" t="s">
        <v>893</v>
      </c>
      <c r="F1305" s="28" t="s">
        <v>118</v>
      </c>
      <c r="G1305" s="31"/>
      <c r="H1305" s="31"/>
      <c r="I1305" s="31"/>
    </row>
    <row r="1306" spans="1:9" hidden="1" x14ac:dyDescent="0.25">
      <c r="A1306" s="27" t="s">
        <v>326</v>
      </c>
      <c r="B1306" s="91"/>
      <c r="C1306" s="28" t="s">
        <v>14</v>
      </c>
      <c r="D1306" s="28" t="s">
        <v>12</v>
      </c>
      <c r="E1306" s="28" t="s">
        <v>892</v>
      </c>
      <c r="F1306" s="28"/>
      <c r="G1306" s="31">
        <f>SUM(G1307)+G1309</f>
        <v>0</v>
      </c>
      <c r="H1306" s="31">
        <f t="shared" ref="H1306:I1306" si="292">SUM(H1307)+H1309</f>
        <v>0</v>
      </c>
      <c r="I1306" s="31">
        <f t="shared" si="292"/>
        <v>0</v>
      </c>
    </row>
    <row r="1307" spans="1:9" hidden="1" x14ac:dyDescent="0.25">
      <c r="A1307" s="27" t="s">
        <v>124</v>
      </c>
      <c r="B1307" s="91"/>
      <c r="C1307" s="28" t="s">
        <v>14</v>
      </c>
      <c r="D1307" s="28" t="s">
        <v>12</v>
      </c>
      <c r="E1307" s="28" t="s">
        <v>526</v>
      </c>
      <c r="F1307" s="92"/>
      <c r="G1307" s="31">
        <f t="shared" ref="G1307:I1307" si="293">G1308</f>
        <v>0</v>
      </c>
      <c r="H1307" s="31">
        <f t="shared" si="293"/>
        <v>0</v>
      </c>
      <c r="I1307" s="31">
        <f t="shared" si="293"/>
        <v>0</v>
      </c>
    </row>
    <row r="1308" spans="1:9" ht="31.5" hidden="1" x14ac:dyDescent="0.25">
      <c r="A1308" s="27" t="s">
        <v>117</v>
      </c>
      <c r="B1308" s="91"/>
      <c r="C1308" s="28" t="s">
        <v>14</v>
      </c>
      <c r="D1308" s="28" t="s">
        <v>12</v>
      </c>
      <c r="E1308" s="28" t="s">
        <v>526</v>
      </c>
      <c r="F1308" s="28" t="s">
        <v>118</v>
      </c>
      <c r="G1308" s="31"/>
      <c r="H1308" s="31"/>
      <c r="I1308" s="31"/>
    </row>
    <row r="1309" spans="1:9" hidden="1" x14ac:dyDescent="0.25">
      <c r="A1309" s="27" t="s">
        <v>591</v>
      </c>
      <c r="B1309" s="91"/>
      <c r="C1309" s="28" t="s">
        <v>14</v>
      </c>
      <c r="D1309" s="28" t="s">
        <v>12</v>
      </c>
      <c r="E1309" s="28" t="s">
        <v>592</v>
      </c>
      <c r="F1309" s="28"/>
      <c r="G1309" s="31">
        <f t="shared" ref="G1309:I1309" si="294">SUM(G1310)</f>
        <v>0</v>
      </c>
      <c r="H1309" s="31">
        <f t="shared" si="294"/>
        <v>0</v>
      </c>
      <c r="I1309" s="31">
        <f t="shared" si="294"/>
        <v>0</v>
      </c>
    </row>
    <row r="1310" spans="1:9" ht="31.5" hidden="1" x14ac:dyDescent="0.25">
      <c r="A1310" s="27" t="s">
        <v>117</v>
      </c>
      <c r="B1310" s="91"/>
      <c r="C1310" s="28" t="s">
        <v>14</v>
      </c>
      <c r="D1310" s="28" t="s">
        <v>12</v>
      </c>
      <c r="E1310" s="28" t="s">
        <v>592</v>
      </c>
      <c r="F1310" s="28" t="s">
        <v>118</v>
      </c>
      <c r="G1310" s="31"/>
      <c r="H1310" s="31"/>
      <c r="I1310" s="31"/>
    </row>
    <row r="1311" spans="1:9" ht="31.5" hidden="1" x14ac:dyDescent="0.25">
      <c r="A1311" s="27" t="s">
        <v>152</v>
      </c>
      <c r="B1311" s="92"/>
      <c r="C1311" s="28" t="s">
        <v>14</v>
      </c>
      <c r="D1311" s="28" t="s">
        <v>12</v>
      </c>
      <c r="E1311" s="28" t="s">
        <v>153</v>
      </c>
      <c r="F1311" s="92"/>
      <c r="G1311" s="31">
        <f>SUM(G1312)</f>
        <v>0</v>
      </c>
      <c r="H1311" s="31">
        <f>SUM(H1312)</f>
        <v>0</v>
      </c>
      <c r="I1311" s="31">
        <f>SUM(I1312)</f>
        <v>0</v>
      </c>
    </row>
    <row r="1312" spans="1:9" hidden="1" x14ac:dyDescent="0.25">
      <c r="A1312" s="27" t="s">
        <v>147</v>
      </c>
      <c r="B1312" s="92"/>
      <c r="C1312" s="28" t="s">
        <v>14</v>
      </c>
      <c r="D1312" s="28" t="s">
        <v>12</v>
      </c>
      <c r="E1312" s="28" t="s">
        <v>154</v>
      </c>
      <c r="F1312" s="92"/>
      <c r="G1312" s="31">
        <f>SUM(G1313+G1316+G1319)</f>
        <v>0</v>
      </c>
      <c r="H1312" s="31">
        <f>SUM(H1313+H1316+H1319)</f>
        <v>0</v>
      </c>
      <c r="I1312" s="31">
        <f>SUM(I1313+I1316+I1319)</f>
        <v>0</v>
      </c>
    </row>
    <row r="1313" spans="1:9" ht="31.5" hidden="1" x14ac:dyDescent="0.25">
      <c r="A1313" s="27" t="s">
        <v>411</v>
      </c>
      <c r="B1313" s="92"/>
      <c r="C1313" s="28" t="s">
        <v>14</v>
      </c>
      <c r="D1313" s="28" t="s">
        <v>12</v>
      </c>
      <c r="E1313" s="28" t="s">
        <v>412</v>
      </c>
      <c r="F1313" s="28"/>
      <c r="G1313" s="31">
        <f t="shared" ref="G1313:I1314" si="295">G1314</f>
        <v>0</v>
      </c>
      <c r="H1313" s="31">
        <f t="shared" si="295"/>
        <v>0</v>
      </c>
      <c r="I1313" s="31">
        <f t="shared" si="295"/>
        <v>0</v>
      </c>
    </row>
    <row r="1314" spans="1:9" hidden="1" x14ac:dyDescent="0.25">
      <c r="A1314" s="27" t="s">
        <v>115</v>
      </c>
      <c r="B1314" s="92"/>
      <c r="C1314" s="28" t="s">
        <v>14</v>
      </c>
      <c r="D1314" s="28" t="s">
        <v>12</v>
      </c>
      <c r="E1314" s="28" t="s">
        <v>413</v>
      </c>
      <c r="F1314" s="28"/>
      <c r="G1314" s="31">
        <f t="shared" si="295"/>
        <v>0</v>
      </c>
      <c r="H1314" s="31">
        <f t="shared" si="295"/>
        <v>0</v>
      </c>
      <c r="I1314" s="31">
        <f t="shared" si="295"/>
        <v>0</v>
      </c>
    </row>
    <row r="1315" spans="1:9" ht="31.5" hidden="1" x14ac:dyDescent="0.25">
      <c r="A1315" s="27" t="s">
        <v>117</v>
      </c>
      <c r="B1315" s="92"/>
      <c r="C1315" s="28" t="s">
        <v>14</v>
      </c>
      <c r="D1315" s="28" t="s">
        <v>12</v>
      </c>
      <c r="E1315" s="28" t="s">
        <v>413</v>
      </c>
      <c r="F1315" s="28" t="s">
        <v>118</v>
      </c>
      <c r="G1315" s="31"/>
      <c r="H1315" s="31"/>
      <c r="I1315" s="31"/>
    </row>
    <row r="1316" spans="1:9" ht="31.5" hidden="1" x14ac:dyDescent="0.25">
      <c r="A1316" s="27" t="s">
        <v>258</v>
      </c>
      <c r="B1316" s="92"/>
      <c r="C1316" s="28" t="s">
        <v>14</v>
      </c>
      <c r="D1316" s="28" t="s">
        <v>12</v>
      </c>
      <c r="E1316" s="28" t="s">
        <v>428</v>
      </c>
      <c r="F1316" s="28"/>
      <c r="G1316" s="31">
        <f t="shared" ref="G1316:I1317" si="296">G1317</f>
        <v>0</v>
      </c>
      <c r="H1316" s="31">
        <f t="shared" si="296"/>
        <v>0</v>
      </c>
      <c r="I1316" s="31">
        <f t="shared" si="296"/>
        <v>0</v>
      </c>
    </row>
    <row r="1317" spans="1:9" hidden="1" x14ac:dyDescent="0.25">
      <c r="A1317" s="27" t="s">
        <v>115</v>
      </c>
      <c r="B1317" s="92"/>
      <c r="C1317" s="28" t="s">
        <v>14</v>
      </c>
      <c r="D1317" s="28" t="s">
        <v>12</v>
      </c>
      <c r="E1317" s="28" t="s">
        <v>429</v>
      </c>
      <c r="F1317" s="28"/>
      <c r="G1317" s="31">
        <f t="shared" si="296"/>
        <v>0</v>
      </c>
      <c r="H1317" s="31">
        <f t="shared" si="296"/>
        <v>0</v>
      </c>
      <c r="I1317" s="31">
        <f t="shared" si="296"/>
        <v>0</v>
      </c>
    </row>
    <row r="1318" spans="1:9" ht="30.75" hidden="1" customHeight="1" x14ac:dyDescent="0.25">
      <c r="A1318" s="27" t="s">
        <v>117</v>
      </c>
      <c r="B1318" s="92"/>
      <c r="C1318" s="28" t="s">
        <v>14</v>
      </c>
      <c r="D1318" s="28" t="s">
        <v>12</v>
      </c>
      <c r="E1318" s="28" t="s">
        <v>429</v>
      </c>
      <c r="F1318" s="28" t="s">
        <v>118</v>
      </c>
      <c r="G1318" s="31"/>
      <c r="H1318" s="31"/>
      <c r="I1318" s="31"/>
    </row>
    <row r="1319" spans="1:9" ht="30.75" hidden="1" customHeight="1" x14ac:dyDescent="0.25">
      <c r="A1319" s="27" t="s">
        <v>326</v>
      </c>
      <c r="B1319" s="92"/>
      <c r="C1319" s="28" t="s">
        <v>14</v>
      </c>
      <c r="D1319" s="28" t="s">
        <v>12</v>
      </c>
      <c r="E1319" s="28" t="s">
        <v>414</v>
      </c>
      <c r="F1319" s="28"/>
      <c r="G1319" s="31">
        <f t="shared" ref="G1319:I1320" si="297">G1320</f>
        <v>0</v>
      </c>
      <c r="H1319" s="31">
        <f t="shared" si="297"/>
        <v>0</v>
      </c>
      <c r="I1319" s="31">
        <f t="shared" si="297"/>
        <v>0</v>
      </c>
    </row>
    <row r="1320" spans="1:9" ht="30.75" hidden="1" customHeight="1" x14ac:dyDescent="0.25">
      <c r="A1320" s="27" t="s">
        <v>115</v>
      </c>
      <c r="B1320" s="92"/>
      <c r="C1320" s="28" t="s">
        <v>14</v>
      </c>
      <c r="D1320" s="28" t="s">
        <v>12</v>
      </c>
      <c r="E1320" s="28" t="s">
        <v>415</v>
      </c>
      <c r="F1320" s="28"/>
      <c r="G1320" s="31">
        <f t="shared" si="297"/>
        <v>0</v>
      </c>
      <c r="H1320" s="31">
        <f t="shared" si="297"/>
        <v>0</v>
      </c>
      <c r="I1320" s="31">
        <f t="shared" si="297"/>
        <v>0</v>
      </c>
    </row>
    <row r="1321" spans="1:9" ht="31.5" hidden="1" x14ac:dyDescent="0.25">
      <c r="A1321" s="27" t="s">
        <v>117</v>
      </c>
      <c r="B1321" s="92"/>
      <c r="C1321" s="28" t="s">
        <v>14</v>
      </c>
      <c r="D1321" s="28" t="s">
        <v>12</v>
      </c>
      <c r="E1321" s="28" t="s">
        <v>415</v>
      </c>
      <c r="F1321" s="28" t="s">
        <v>118</v>
      </c>
      <c r="G1321" s="31"/>
      <c r="H1321" s="31"/>
      <c r="I1321" s="31"/>
    </row>
    <row r="1322" spans="1:9" ht="31.5" x14ac:dyDescent="0.25">
      <c r="A1322" s="27" t="s">
        <v>582</v>
      </c>
      <c r="B1322" s="92"/>
      <c r="C1322" s="28" t="s">
        <v>14</v>
      </c>
      <c r="D1322" s="28" t="s">
        <v>12</v>
      </c>
      <c r="E1322" s="28" t="s">
        <v>142</v>
      </c>
      <c r="F1322" s="28"/>
      <c r="G1322" s="31">
        <f>G1328+G1323+G1326</f>
        <v>42308.299999999996</v>
      </c>
      <c r="H1322" s="31">
        <f>H1328+H1323+H1326</f>
        <v>42303.9</v>
      </c>
      <c r="I1322" s="31">
        <f>I1328+I1323+I1326</f>
        <v>42303.9</v>
      </c>
    </row>
    <row r="1323" spans="1:9" x14ac:dyDescent="0.25">
      <c r="A1323" s="59" t="s">
        <v>76</v>
      </c>
      <c r="B1323" s="81"/>
      <c r="C1323" s="81" t="s">
        <v>14</v>
      </c>
      <c r="D1323" s="81" t="s">
        <v>12</v>
      </c>
      <c r="E1323" s="88" t="s">
        <v>509</v>
      </c>
      <c r="F1323" s="81"/>
      <c r="G1323" s="83">
        <f>+G1324+G1325</f>
        <v>3511.3999999999996</v>
      </c>
      <c r="H1323" s="83">
        <f>+H1324+H1325</f>
        <v>3511.3999999999996</v>
      </c>
      <c r="I1323" s="83">
        <f>+I1324+I1325</f>
        <v>3511.3999999999996</v>
      </c>
    </row>
    <row r="1324" spans="1:9" ht="47.25" x14ac:dyDescent="0.25">
      <c r="A1324" s="59" t="s">
        <v>47</v>
      </c>
      <c r="B1324" s="81"/>
      <c r="C1324" s="81" t="s">
        <v>14</v>
      </c>
      <c r="D1324" s="81" t="s">
        <v>12</v>
      </c>
      <c r="E1324" s="88" t="s">
        <v>509</v>
      </c>
      <c r="F1324" s="81" t="s">
        <v>85</v>
      </c>
      <c r="G1324" s="83">
        <v>3511.2</v>
      </c>
      <c r="H1324" s="83">
        <v>3511.2</v>
      </c>
      <c r="I1324" s="83">
        <v>3511.2</v>
      </c>
    </row>
    <row r="1325" spans="1:9" ht="31.5" x14ac:dyDescent="0.25">
      <c r="A1325" s="59" t="s">
        <v>48</v>
      </c>
      <c r="B1325" s="81"/>
      <c r="C1325" s="81" t="s">
        <v>14</v>
      </c>
      <c r="D1325" s="81" t="s">
        <v>12</v>
      </c>
      <c r="E1325" s="88" t="s">
        <v>509</v>
      </c>
      <c r="F1325" s="81" t="s">
        <v>87</v>
      </c>
      <c r="G1325" s="83">
        <v>0.2</v>
      </c>
      <c r="H1325" s="83">
        <v>0.2</v>
      </c>
      <c r="I1325" s="83">
        <v>0.2</v>
      </c>
    </row>
    <row r="1326" spans="1:9" ht="33.75" customHeight="1" x14ac:dyDescent="0.25">
      <c r="A1326" s="27" t="s">
        <v>94</v>
      </c>
      <c r="B1326" s="81"/>
      <c r="C1326" s="81" t="s">
        <v>14</v>
      </c>
      <c r="D1326" s="81" t="s">
        <v>12</v>
      </c>
      <c r="E1326" s="88" t="s">
        <v>586</v>
      </c>
      <c r="F1326" s="81"/>
      <c r="G1326" s="83">
        <f>SUM(G1327)</f>
        <v>26.6</v>
      </c>
      <c r="H1326" s="83">
        <f>SUM(H1327)</f>
        <v>26.6</v>
      </c>
      <c r="I1326" s="83">
        <f>SUM(I1327)</f>
        <v>26.6</v>
      </c>
    </row>
    <row r="1327" spans="1:9" ht="31.5" x14ac:dyDescent="0.25">
      <c r="A1327" s="59" t="s">
        <v>48</v>
      </c>
      <c r="B1327" s="81"/>
      <c r="C1327" s="81" t="s">
        <v>14</v>
      </c>
      <c r="D1327" s="81" t="s">
        <v>12</v>
      </c>
      <c r="E1327" s="88" t="s">
        <v>586</v>
      </c>
      <c r="F1327" s="81" t="s">
        <v>87</v>
      </c>
      <c r="G1327" s="83">
        <v>26.6</v>
      </c>
      <c r="H1327" s="83">
        <v>26.6</v>
      </c>
      <c r="I1327" s="83">
        <v>26.6</v>
      </c>
    </row>
    <row r="1328" spans="1:9" ht="31.5" x14ac:dyDescent="0.25">
      <c r="A1328" s="27" t="s">
        <v>41</v>
      </c>
      <c r="B1328" s="91"/>
      <c r="C1328" s="28" t="s">
        <v>14</v>
      </c>
      <c r="D1328" s="28" t="s">
        <v>12</v>
      </c>
      <c r="E1328" s="28" t="s">
        <v>143</v>
      </c>
      <c r="F1328" s="28"/>
      <c r="G1328" s="31">
        <f>G1329</f>
        <v>38770.299999999996</v>
      </c>
      <c r="H1328" s="31">
        <f>H1329</f>
        <v>38765.9</v>
      </c>
      <c r="I1328" s="31">
        <f>I1329</f>
        <v>38765.9</v>
      </c>
    </row>
    <row r="1329" spans="1:9" x14ac:dyDescent="0.25">
      <c r="A1329" s="27" t="s">
        <v>527</v>
      </c>
      <c r="B1329" s="91"/>
      <c r="C1329" s="28" t="s">
        <v>14</v>
      </c>
      <c r="D1329" s="28" t="s">
        <v>12</v>
      </c>
      <c r="E1329" s="28" t="s">
        <v>144</v>
      </c>
      <c r="F1329" s="28"/>
      <c r="G1329" s="31">
        <f>G1330+G1331+G1332</f>
        <v>38770.299999999996</v>
      </c>
      <c r="H1329" s="31">
        <f>H1330+H1331+H1332</f>
        <v>38765.9</v>
      </c>
      <c r="I1329" s="31">
        <f>I1330+I1331+I1332</f>
        <v>38765.9</v>
      </c>
    </row>
    <row r="1330" spans="1:9" ht="47.25" x14ac:dyDescent="0.25">
      <c r="A1330" s="27" t="s">
        <v>47</v>
      </c>
      <c r="B1330" s="92"/>
      <c r="C1330" s="28" t="s">
        <v>14</v>
      </c>
      <c r="D1330" s="28" t="s">
        <v>12</v>
      </c>
      <c r="E1330" s="28" t="s">
        <v>144</v>
      </c>
      <c r="F1330" s="28" t="s">
        <v>85</v>
      </c>
      <c r="G1330" s="31">
        <v>37147.699999999997</v>
      </c>
      <c r="H1330" s="31">
        <v>37147.699999999997</v>
      </c>
      <c r="I1330" s="31">
        <v>37147.699999999997</v>
      </c>
    </row>
    <row r="1331" spans="1:9" s="52" customFormat="1" ht="31.5" x14ac:dyDescent="0.25">
      <c r="A1331" s="27" t="s">
        <v>48</v>
      </c>
      <c r="B1331" s="92"/>
      <c r="C1331" s="28" t="s">
        <v>14</v>
      </c>
      <c r="D1331" s="28" t="s">
        <v>12</v>
      </c>
      <c r="E1331" s="28" t="s">
        <v>144</v>
      </c>
      <c r="F1331" s="28" t="s">
        <v>87</v>
      </c>
      <c r="G1331" s="31">
        <v>1619.2</v>
      </c>
      <c r="H1331" s="31">
        <v>1614.8</v>
      </c>
      <c r="I1331" s="31">
        <v>1614.8</v>
      </c>
    </row>
    <row r="1332" spans="1:9" x14ac:dyDescent="0.25">
      <c r="A1332" s="27" t="s">
        <v>21</v>
      </c>
      <c r="B1332" s="92"/>
      <c r="C1332" s="28" t="s">
        <v>14</v>
      </c>
      <c r="D1332" s="28" t="s">
        <v>12</v>
      </c>
      <c r="E1332" s="28" t="s">
        <v>144</v>
      </c>
      <c r="F1332" s="28" t="s">
        <v>92</v>
      </c>
      <c r="G1332" s="31">
        <v>3.4</v>
      </c>
      <c r="H1332" s="31">
        <v>3.4</v>
      </c>
      <c r="I1332" s="31">
        <v>3.4</v>
      </c>
    </row>
    <row r="1333" spans="1:9" x14ac:dyDescent="0.25">
      <c r="A1333" s="27" t="s">
        <v>26</v>
      </c>
      <c r="B1333" s="36"/>
      <c r="C1333" s="36" t="s">
        <v>27</v>
      </c>
      <c r="D1333" s="36" t="s">
        <v>28</v>
      </c>
      <c r="E1333" s="57"/>
      <c r="F1333" s="57"/>
      <c r="G1333" s="33">
        <f>SUM(G1334)</f>
        <v>472.1</v>
      </c>
      <c r="H1333" s="33">
        <f>SUM(H1334)</f>
        <v>491</v>
      </c>
      <c r="I1333" s="33">
        <f>SUM(I1334)</f>
        <v>510.6</v>
      </c>
    </row>
    <row r="1334" spans="1:9" x14ac:dyDescent="0.25">
      <c r="A1334" s="27" t="s">
        <v>49</v>
      </c>
      <c r="B1334" s="28"/>
      <c r="C1334" s="28" t="s">
        <v>27</v>
      </c>
      <c r="D1334" s="28" t="s">
        <v>50</v>
      </c>
      <c r="E1334" s="30"/>
      <c r="F1334" s="28"/>
      <c r="G1334" s="31">
        <f t="shared" ref="G1334:I1335" si="298">G1335</f>
        <v>472.1</v>
      </c>
      <c r="H1334" s="31">
        <f t="shared" si="298"/>
        <v>491</v>
      </c>
      <c r="I1334" s="31">
        <f t="shared" si="298"/>
        <v>510.6</v>
      </c>
    </row>
    <row r="1335" spans="1:9" ht="31.5" x14ac:dyDescent="0.25">
      <c r="A1335" s="27" t="s">
        <v>510</v>
      </c>
      <c r="B1335" s="68"/>
      <c r="C1335" s="36" t="s">
        <v>27</v>
      </c>
      <c r="D1335" s="36" t="s">
        <v>50</v>
      </c>
      <c r="E1335" s="36" t="s">
        <v>356</v>
      </c>
      <c r="F1335" s="57"/>
      <c r="G1335" s="73">
        <f t="shared" si="298"/>
        <v>472.1</v>
      </c>
      <c r="H1335" s="73">
        <f t="shared" si="298"/>
        <v>491</v>
      </c>
      <c r="I1335" s="73">
        <f t="shared" si="298"/>
        <v>510.6</v>
      </c>
    </row>
    <row r="1336" spans="1:9" ht="31.5" x14ac:dyDescent="0.25">
      <c r="A1336" s="27" t="s">
        <v>367</v>
      </c>
      <c r="B1336" s="68"/>
      <c r="C1336" s="36" t="s">
        <v>27</v>
      </c>
      <c r="D1336" s="36" t="s">
        <v>50</v>
      </c>
      <c r="E1336" s="36" t="s">
        <v>368</v>
      </c>
      <c r="F1336" s="57"/>
      <c r="G1336" s="73">
        <f>SUM(G1337)</f>
        <v>472.1</v>
      </c>
      <c r="H1336" s="73">
        <f>SUM(H1337)</f>
        <v>491</v>
      </c>
      <c r="I1336" s="73">
        <f>SUM(I1337)</f>
        <v>510.6</v>
      </c>
    </row>
    <row r="1337" spans="1:9" ht="47.25" x14ac:dyDescent="0.25">
      <c r="A1337" s="27" t="s">
        <v>379</v>
      </c>
      <c r="B1337" s="68"/>
      <c r="C1337" s="36" t="s">
        <v>27</v>
      </c>
      <c r="D1337" s="36" t="s">
        <v>50</v>
      </c>
      <c r="E1337" s="36" t="s">
        <v>554</v>
      </c>
      <c r="F1337" s="57"/>
      <c r="G1337" s="73">
        <f>SUM(G1338:G1339)</f>
        <v>472.1</v>
      </c>
      <c r="H1337" s="73">
        <f t="shared" ref="H1337:I1337" si="299">SUM(H1338:H1339)</f>
        <v>491</v>
      </c>
      <c r="I1337" s="73">
        <f t="shared" si="299"/>
        <v>510.6</v>
      </c>
    </row>
    <row r="1338" spans="1:9" x14ac:dyDescent="0.25">
      <c r="A1338" s="27" t="s">
        <v>38</v>
      </c>
      <c r="B1338" s="68"/>
      <c r="C1338" s="36" t="s">
        <v>27</v>
      </c>
      <c r="D1338" s="36" t="s">
        <v>50</v>
      </c>
      <c r="E1338" s="36" t="s">
        <v>554</v>
      </c>
      <c r="F1338" s="57">
        <v>300</v>
      </c>
      <c r="G1338" s="73">
        <v>326.8</v>
      </c>
      <c r="H1338" s="73">
        <v>339.9</v>
      </c>
      <c r="I1338" s="73">
        <v>353.5</v>
      </c>
    </row>
    <row r="1339" spans="1:9" ht="31.5" x14ac:dyDescent="0.25">
      <c r="A1339" s="27" t="s">
        <v>117</v>
      </c>
      <c r="B1339" s="68"/>
      <c r="C1339" s="36" t="s">
        <v>27</v>
      </c>
      <c r="D1339" s="36" t="s">
        <v>50</v>
      </c>
      <c r="E1339" s="36" t="s">
        <v>554</v>
      </c>
      <c r="F1339" s="57">
        <v>600</v>
      </c>
      <c r="G1339" s="73">
        <v>145.30000000000001</v>
      </c>
      <c r="H1339" s="73">
        <v>151.1</v>
      </c>
      <c r="I1339" s="73">
        <v>157.1</v>
      </c>
    </row>
    <row r="1340" spans="1:9" x14ac:dyDescent="0.25">
      <c r="A1340" s="48" t="s">
        <v>765</v>
      </c>
      <c r="B1340" s="68"/>
      <c r="C1340" s="36"/>
      <c r="D1340" s="36"/>
      <c r="E1340" s="36"/>
      <c r="F1340" s="57"/>
      <c r="G1340" s="73"/>
      <c r="H1340" s="34">
        <f>50000+40000</f>
        <v>90000</v>
      </c>
      <c r="I1340" s="34">
        <v>105000</v>
      </c>
    </row>
    <row r="1341" spans="1:9" x14ac:dyDescent="0.25">
      <c r="A1341" s="48" t="s">
        <v>186</v>
      </c>
      <c r="B1341" s="66"/>
      <c r="C1341" s="55"/>
      <c r="D1341" s="55"/>
      <c r="E1341" s="55"/>
      <c r="F1341" s="55"/>
      <c r="G1341" s="34">
        <f>SUM(G10+G36+G55+G483+G521+G1177+G737)+G872</f>
        <v>5642695.5999999996</v>
      </c>
      <c r="H1341" s="34">
        <f>SUM(H10+H36+H55+H483+H521+H1177+H737)+H872+H1340</f>
        <v>6253765.6999999993</v>
      </c>
      <c r="I1341" s="34">
        <f>SUM(I10+I36+I55+I483+I521+I1177+I737)+I872+I1340</f>
        <v>5824990.1999999993</v>
      </c>
    </row>
    <row r="1343" spans="1:9" hidden="1" x14ac:dyDescent="0.25"/>
    <row r="1344" spans="1:9" hidden="1" x14ac:dyDescent="0.25">
      <c r="G1344" s="95">
        <v>5642695.5999999996</v>
      </c>
      <c r="H1344" s="95">
        <f>6213765.7+40000</f>
        <v>6253765.7000000002</v>
      </c>
      <c r="I1344" s="95">
        <v>5824990.1999999993</v>
      </c>
    </row>
    <row r="1345" spans="5:12" hidden="1" x14ac:dyDescent="0.25">
      <c r="G1345" s="95"/>
      <c r="H1345" s="95"/>
      <c r="I1345" s="95"/>
    </row>
    <row r="1346" spans="5:12" hidden="1" x14ac:dyDescent="0.25">
      <c r="G1346" s="95">
        <f>SUM(G1344-G1341)</f>
        <v>0</v>
      </c>
      <c r="H1346" s="95">
        <f>SUM(H1344-H1341)</f>
        <v>9.3132257461547852E-10</v>
      </c>
      <c r="I1346" s="95">
        <f>SUM(I1344-I1341)</f>
        <v>0</v>
      </c>
    </row>
    <row r="1347" spans="5:12" hidden="1" x14ac:dyDescent="0.25">
      <c r="G1347" s="96"/>
    </row>
    <row r="1348" spans="5:12" hidden="1" x14ac:dyDescent="0.25"/>
    <row r="1349" spans="5:12" hidden="1" x14ac:dyDescent="0.25">
      <c r="E1349" s="97" t="s">
        <v>933</v>
      </c>
      <c r="F1349" s="97" t="s">
        <v>934</v>
      </c>
      <c r="G1349" s="98">
        <f t="shared" ref="G1349:L1349" si="300">SUM(G265+G320+G387)+G346</f>
        <v>180539.7</v>
      </c>
      <c r="H1349" s="98">
        <f t="shared" si="300"/>
        <v>133092.5</v>
      </c>
      <c r="I1349" s="98">
        <f t="shared" si="300"/>
        <v>403387.9</v>
      </c>
      <c r="J1349" s="99">
        <f t="shared" si="300"/>
        <v>0</v>
      </c>
      <c r="K1349" s="99">
        <f t="shared" si="300"/>
        <v>0</v>
      </c>
      <c r="L1349" s="99">
        <f t="shared" si="300"/>
        <v>0</v>
      </c>
    </row>
    <row r="1350" spans="5:12" hidden="1" x14ac:dyDescent="0.25">
      <c r="E1350" s="97"/>
      <c r="F1350" s="97" t="s">
        <v>935</v>
      </c>
      <c r="G1350" s="98">
        <f>SUM(G1006+G1011+G1092)</f>
        <v>61289.1</v>
      </c>
      <c r="H1350" s="98">
        <f>SUM(H1006+H1011+H1092)</f>
        <v>15613.300000000001</v>
      </c>
      <c r="I1350" s="98">
        <f>SUM(I1006+I1011+I1092)</f>
        <v>1695.9</v>
      </c>
    </row>
    <row r="1351" spans="5:12" hidden="1" x14ac:dyDescent="0.25">
      <c r="E1351" s="97"/>
      <c r="F1351" s="97" t="s">
        <v>936</v>
      </c>
      <c r="G1351" s="98">
        <f>SUM(G1202+G1272)</f>
        <v>11559.7</v>
      </c>
      <c r="H1351" s="98">
        <f t="shared" ref="H1351:L1351" si="301">SUM(H1202+H1272)</f>
        <v>0</v>
      </c>
      <c r="I1351" s="98">
        <f t="shared" si="301"/>
        <v>18461.5</v>
      </c>
      <c r="J1351" s="99">
        <f t="shared" si="301"/>
        <v>0</v>
      </c>
      <c r="K1351" s="99">
        <f t="shared" si="301"/>
        <v>0</v>
      </c>
      <c r="L1351" s="99">
        <f t="shared" si="301"/>
        <v>0</v>
      </c>
    </row>
    <row r="1352" spans="5:12" hidden="1" x14ac:dyDescent="0.25">
      <c r="E1352" s="97"/>
      <c r="F1352" s="97" t="s">
        <v>961</v>
      </c>
      <c r="G1352" s="98">
        <f>SUM(G854)</f>
        <v>2355.1999999999998</v>
      </c>
      <c r="H1352" s="98">
        <f>SUM(H854)</f>
        <v>2616.1</v>
      </c>
      <c r="I1352" s="98">
        <f>SUM(I854)</f>
        <v>2487.6</v>
      </c>
      <c r="J1352" s="99"/>
      <c r="K1352" s="99"/>
      <c r="L1352" s="99"/>
    </row>
    <row r="1353" spans="5:12" hidden="1" x14ac:dyDescent="0.25">
      <c r="E1353" s="97"/>
      <c r="F1353" s="97" t="s">
        <v>937</v>
      </c>
      <c r="G1353" s="98">
        <f>SUM(G681)</f>
        <v>4101.5</v>
      </c>
      <c r="H1353" s="98">
        <f>SUM(H681)</f>
        <v>4101.5</v>
      </c>
      <c r="I1353" s="98">
        <f>SUM(I681)</f>
        <v>4101.5</v>
      </c>
    </row>
    <row r="1354" spans="5:12" hidden="1" x14ac:dyDescent="0.25">
      <c r="E1354" s="97"/>
      <c r="F1354" s="97" t="s">
        <v>938</v>
      </c>
      <c r="G1354" s="98">
        <f>SUM(G1349:G1353)</f>
        <v>259845.20000000004</v>
      </c>
      <c r="H1354" s="98">
        <f t="shared" ref="H1354:I1354" si="302">SUM(H1349:H1353)</f>
        <v>155423.4</v>
      </c>
      <c r="I1354" s="98">
        <f t="shared" si="302"/>
        <v>430134.4</v>
      </c>
    </row>
    <row r="1355" spans="5:12" hidden="1" x14ac:dyDescent="0.25"/>
    <row r="1356" spans="5:12" hidden="1" x14ac:dyDescent="0.25"/>
    <row r="1357" spans="5:12" hidden="1" x14ac:dyDescent="0.25"/>
    <row r="1358" spans="5:12" hidden="1" x14ac:dyDescent="0.25">
      <c r="E1358" s="32" t="s">
        <v>994</v>
      </c>
      <c r="F1358" s="78"/>
      <c r="G1358" s="71">
        <f>SUM(G209+G269+G271+G287+G356+G359+G361+G364+G394+G415+G442+G448+G453+G461)+G444+G211</f>
        <v>235252</v>
      </c>
      <c r="H1358" s="71">
        <f>SUM(H209+H269+H271+H287+H356+H359+H361+H364+H394+H415+H442+H448+H453+H461)+H443</f>
        <v>968393.4</v>
      </c>
      <c r="I1358" s="71">
        <f>SUM(I209+I269+I271+I287+I356+I359+I361+I364+I394+I415+I442+I448+I453+I461)+I443</f>
        <v>159228.5</v>
      </c>
    </row>
    <row r="1359" spans="5:12" hidden="1" x14ac:dyDescent="0.25">
      <c r="F1359" s="78" t="s">
        <v>977</v>
      </c>
      <c r="G1359" s="71">
        <f>G444</f>
        <v>28374.1</v>
      </c>
      <c r="H1359" s="71">
        <f>H444</f>
        <v>28374.1</v>
      </c>
      <c r="I1359" s="71">
        <f>I444</f>
        <v>28374.1</v>
      </c>
    </row>
    <row r="1360" spans="5:12" hidden="1" x14ac:dyDescent="0.25">
      <c r="F1360" s="78" t="s">
        <v>978</v>
      </c>
      <c r="G1360" s="71">
        <f>SUM(G269)+G442+G361-57+G211-450</f>
        <v>178044.79999999999</v>
      </c>
      <c r="H1360" s="71">
        <f>SUM(H269)+H442+H361-48+H394</f>
        <v>936681.3</v>
      </c>
      <c r="I1360" s="71">
        <f>SUM(I269)+I442+I361-48</f>
        <v>130706.40000000001</v>
      </c>
    </row>
    <row r="1361" spans="6:9" hidden="1" x14ac:dyDescent="0.25">
      <c r="F1361" s="78" t="s">
        <v>979</v>
      </c>
      <c r="G1361" s="70">
        <f>57+125.5+2090.6+26558.5+1.5</f>
        <v>28833.1</v>
      </c>
      <c r="H1361" s="71">
        <f>48+100+3190</f>
        <v>3338</v>
      </c>
      <c r="I1361" s="71">
        <f>48+100</f>
        <v>148</v>
      </c>
    </row>
    <row r="1362" spans="6:9" hidden="1" x14ac:dyDescent="0.25">
      <c r="G1362" s="99">
        <f>SUM(G1358-G1359-G1360-G1361)</f>
        <v>7.2759576141834259E-12</v>
      </c>
      <c r="H1362" s="99">
        <f t="shared" ref="H1362:I1362" si="303">SUM(H1358-H1359-H1360-H1361)</f>
        <v>0</v>
      </c>
      <c r="I1362" s="99">
        <f t="shared" si="303"/>
        <v>-1.4551915228366852E-11</v>
      </c>
    </row>
    <row r="1363" spans="6:9" hidden="1" x14ac:dyDescent="0.25"/>
    <row r="1364" spans="6:9" hidden="1" x14ac:dyDescent="0.25">
      <c r="G1364" s="99"/>
      <c r="H1364" s="99"/>
      <c r="I1364" s="99"/>
    </row>
    <row r="1365" spans="6:9" hidden="1" x14ac:dyDescent="0.25"/>
    <row r="1366" spans="6:9" hidden="1" x14ac:dyDescent="0.25"/>
    <row r="1367" spans="6:9" hidden="1" x14ac:dyDescent="0.25"/>
    <row r="1368" spans="6:9" hidden="1" x14ac:dyDescent="0.25"/>
    <row r="1369" spans="6:9" hidden="1" x14ac:dyDescent="0.25"/>
    <row r="1370" spans="6:9" hidden="1" x14ac:dyDescent="0.25"/>
    <row r="1371" spans="6:9" hidden="1" x14ac:dyDescent="0.25"/>
    <row r="1372" spans="6:9" hidden="1" x14ac:dyDescent="0.25"/>
    <row r="1373" spans="6:9" hidden="1" x14ac:dyDescent="0.25"/>
  </sheetData>
  <mergeCells count="5">
    <mergeCell ref="A8:A9"/>
    <mergeCell ref="B8:F8"/>
    <mergeCell ref="G8:G9"/>
    <mergeCell ref="H8:H9"/>
    <mergeCell ref="I8:I9"/>
  </mergeCells>
  <pageMargins left="0.51181102362204722" right="0.11811023622047245" top="0" bottom="0" header="0" footer="0"/>
  <pageSetup paperSize="9" scale="72" fitToHeight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topLeftCell="A40" workbookViewId="0">
      <selection activeCell="D14" sqref="D14"/>
    </sheetView>
  </sheetViews>
  <sheetFormatPr defaultRowHeight="15.75" x14ac:dyDescent="0.25"/>
  <cols>
    <col min="1" max="1" width="55.5703125" style="4" customWidth="1"/>
    <col min="2" max="2" width="14.42578125" style="5" customWidth="1"/>
    <col min="3" max="3" width="14.7109375" style="5" customWidth="1"/>
    <col min="4" max="6" width="16.28515625" style="5" customWidth="1"/>
    <col min="7" max="16384" width="9.140625" style="5"/>
  </cols>
  <sheetData>
    <row r="1" spans="1:6" x14ac:dyDescent="0.25">
      <c r="C1" s="6"/>
      <c r="E1" s="6"/>
      <c r="F1" s="1" t="s">
        <v>1004</v>
      </c>
    </row>
    <row r="2" spans="1:6" ht="15.75" customHeight="1" x14ac:dyDescent="0.25">
      <c r="C2" s="7"/>
      <c r="E2" s="7"/>
      <c r="F2" s="7" t="s">
        <v>0</v>
      </c>
    </row>
    <row r="3" spans="1:6" x14ac:dyDescent="0.25">
      <c r="C3" s="7"/>
      <c r="E3" s="7"/>
      <c r="F3" s="7" t="s">
        <v>1</v>
      </c>
    </row>
    <row r="4" spans="1:6" x14ac:dyDescent="0.25">
      <c r="C4" s="7"/>
      <c r="E4" s="7"/>
      <c r="F4" s="7" t="s">
        <v>2</v>
      </c>
    </row>
    <row r="5" spans="1:6" x14ac:dyDescent="0.25">
      <c r="C5" s="2"/>
      <c r="E5" s="2"/>
      <c r="F5" s="2" t="s">
        <v>901</v>
      </c>
    </row>
    <row r="6" spans="1:6" ht="46.5" customHeight="1" x14ac:dyDescent="0.25">
      <c r="A6" s="118" t="s">
        <v>904</v>
      </c>
      <c r="B6" s="119"/>
      <c r="C6" s="119"/>
      <c r="D6" s="120"/>
      <c r="E6" s="120"/>
      <c r="F6" s="120"/>
    </row>
    <row r="7" spans="1:6" x14ac:dyDescent="0.25">
      <c r="D7" s="8"/>
      <c r="E7" s="8"/>
      <c r="F7" s="8" t="s">
        <v>513</v>
      </c>
    </row>
    <row r="8" spans="1:6" x14ac:dyDescent="0.25">
      <c r="A8" s="9" t="s">
        <v>155</v>
      </c>
      <c r="B8" s="10" t="s">
        <v>159</v>
      </c>
      <c r="C8" s="10" t="s">
        <v>160</v>
      </c>
      <c r="D8" s="26" t="s">
        <v>941</v>
      </c>
      <c r="E8" s="26" t="s">
        <v>942</v>
      </c>
      <c r="F8" s="26" t="s">
        <v>943</v>
      </c>
    </row>
    <row r="9" spans="1:6" s="14" customFormat="1" x14ac:dyDescent="0.25">
      <c r="A9" s="11" t="s">
        <v>83</v>
      </c>
      <c r="B9" s="12" t="s">
        <v>30</v>
      </c>
      <c r="C9" s="12" t="s">
        <v>28</v>
      </c>
      <c r="D9" s="13">
        <f>SUM(D10:D17)</f>
        <v>271090.2</v>
      </c>
      <c r="E9" s="13">
        <f>SUM(E10:E17)</f>
        <v>231241.40000000002</v>
      </c>
      <c r="F9" s="13">
        <f>SUM(F10:F17)</f>
        <v>249072.3</v>
      </c>
    </row>
    <row r="10" spans="1:6" ht="47.25" x14ac:dyDescent="0.25">
      <c r="A10" s="15" t="s">
        <v>161</v>
      </c>
      <c r="B10" s="16" t="s">
        <v>30</v>
      </c>
      <c r="C10" s="16" t="s">
        <v>40</v>
      </c>
      <c r="D10" s="17">
        <f>Ведомственная!G57</f>
        <v>3308.6</v>
      </c>
      <c r="E10" s="17">
        <f>Ведомственная!H57</f>
        <v>3308.6</v>
      </c>
      <c r="F10" s="17">
        <f>Ведомственная!I57</f>
        <v>3308.6</v>
      </c>
    </row>
    <row r="11" spans="1:6" ht="63" x14ac:dyDescent="0.25">
      <c r="A11" s="15" t="s">
        <v>162</v>
      </c>
      <c r="B11" s="16" t="s">
        <v>30</v>
      </c>
      <c r="C11" s="16" t="s">
        <v>50</v>
      </c>
      <c r="D11" s="17">
        <f>Ведомственная!G12</f>
        <v>18185.8</v>
      </c>
      <c r="E11" s="17">
        <f>Ведомственная!H12</f>
        <v>18102.099999999999</v>
      </c>
      <c r="F11" s="17">
        <f>Ведомственная!I12</f>
        <v>18101.7</v>
      </c>
    </row>
    <row r="12" spans="1:6" ht="63" x14ac:dyDescent="0.25">
      <c r="A12" s="15" t="s">
        <v>163</v>
      </c>
      <c r="B12" s="16" t="s">
        <v>30</v>
      </c>
      <c r="C12" s="16" t="s">
        <v>12</v>
      </c>
      <c r="D12" s="17">
        <f>Ведомственная!G61</f>
        <v>130084.2</v>
      </c>
      <c r="E12" s="17">
        <f>Ведомственная!H61</f>
        <v>124020.20000000001</v>
      </c>
      <c r="F12" s="17">
        <f>Ведомственная!I61</f>
        <v>124020.20000000001</v>
      </c>
    </row>
    <row r="13" spans="1:6" x14ac:dyDescent="0.25">
      <c r="A13" s="15" t="s">
        <v>164</v>
      </c>
      <c r="B13" s="16" t="s">
        <v>30</v>
      </c>
      <c r="C13" s="16" t="s">
        <v>165</v>
      </c>
      <c r="D13" s="17">
        <f>Ведомственная!G82</f>
        <v>23.4</v>
      </c>
      <c r="E13" s="17">
        <f>Ведомственная!H82</f>
        <v>138.6</v>
      </c>
      <c r="F13" s="17">
        <f>Ведомственная!I82</f>
        <v>9.5</v>
      </c>
    </row>
    <row r="14" spans="1:6" ht="47.25" x14ac:dyDescent="0.25">
      <c r="A14" s="15" t="s">
        <v>98</v>
      </c>
      <c r="B14" s="16" t="s">
        <v>30</v>
      </c>
      <c r="C14" s="16" t="s">
        <v>74</v>
      </c>
      <c r="D14" s="17">
        <f>Ведомственная!G38+Ведомственная!G485</f>
        <v>35281</v>
      </c>
      <c r="E14" s="17">
        <f>Ведомственная!H38+Ведомственная!H485</f>
        <v>35084.899999999994</v>
      </c>
      <c r="F14" s="17">
        <f>Ведомственная!I38+Ведомственная!I485</f>
        <v>35084.899999999994</v>
      </c>
    </row>
    <row r="15" spans="1:6" hidden="1" x14ac:dyDescent="0.25">
      <c r="A15" s="15" t="s">
        <v>596</v>
      </c>
      <c r="B15" s="16" t="s">
        <v>30</v>
      </c>
      <c r="C15" s="16" t="s">
        <v>109</v>
      </c>
      <c r="D15" s="17">
        <f>SUM(Ведомственная!G86)</f>
        <v>0</v>
      </c>
      <c r="E15" s="17">
        <f>SUM(Ведомственная!H86)</f>
        <v>0</v>
      </c>
      <c r="F15" s="17">
        <f>SUM(Ведомственная!I86)</f>
        <v>0</v>
      </c>
    </row>
    <row r="16" spans="1:6" x14ac:dyDescent="0.25">
      <c r="A16" s="15" t="s">
        <v>140</v>
      </c>
      <c r="B16" s="16" t="s">
        <v>30</v>
      </c>
      <c r="C16" s="16" t="s">
        <v>166</v>
      </c>
      <c r="D16" s="17">
        <f>SUM(Ведомственная!G490)</f>
        <v>1000</v>
      </c>
      <c r="E16" s="17">
        <f>SUM(Ведомственная!H490)</f>
        <v>0</v>
      </c>
      <c r="F16" s="17">
        <f>SUM(Ведомственная!I490)</f>
        <v>0</v>
      </c>
    </row>
    <row r="17" spans="1:6" x14ac:dyDescent="0.25">
      <c r="A17" s="15" t="s">
        <v>89</v>
      </c>
      <c r="B17" s="16" t="s">
        <v>30</v>
      </c>
      <c r="C17" s="16" t="s">
        <v>90</v>
      </c>
      <c r="D17" s="17">
        <f>SUM(Ведомственная!G20+Ведомственная!G45+Ведомственная!G90+Ведомственная!G494)</f>
        <v>83207.199999999997</v>
      </c>
      <c r="E17" s="17">
        <f>SUM(Ведомственная!H20+Ведомственная!H45+Ведомственная!H90+Ведомственная!H494)</f>
        <v>50587</v>
      </c>
      <c r="F17" s="17">
        <f>SUM(Ведомственная!I20+Ведомственная!I45+Ведомственная!I90+Ведомственная!I494)</f>
        <v>68547.399999999994</v>
      </c>
    </row>
    <row r="18" spans="1:6" s="14" customFormat="1" ht="31.5" x14ac:dyDescent="0.25">
      <c r="A18" s="11" t="s">
        <v>224</v>
      </c>
      <c r="B18" s="12" t="s">
        <v>50</v>
      </c>
      <c r="C18" s="12" t="s">
        <v>28</v>
      </c>
      <c r="D18" s="13">
        <f>SUM(D19:D21)</f>
        <v>29463.200000000001</v>
      </c>
      <c r="E18" s="13">
        <f t="shared" ref="E18:F18" si="0">SUM(E19:E21)</f>
        <v>26611.1</v>
      </c>
      <c r="F18" s="13">
        <f t="shared" si="0"/>
        <v>27047.699999999997</v>
      </c>
    </row>
    <row r="19" spans="1:6" x14ac:dyDescent="0.25">
      <c r="A19" s="15" t="s">
        <v>167</v>
      </c>
      <c r="B19" s="16" t="s">
        <v>50</v>
      </c>
      <c r="C19" s="16" t="s">
        <v>12</v>
      </c>
      <c r="D19" s="17">
        <f>SUM(Ведомственная!G138)</f>
        <v>4958.4000000000005</v>
      </c>
      <c r="E19" s="17">
        <f>SUM(Ведомственная!H138)</f>
        <v>5109.5</v>
      </c>
      <c r="F19" s="17">
        <f>SUM(Ведомственная!I138)</f>
        <v>4176.1000000000004</v>
      </c>
    </row>
    <row r="20" spans="1:6" x14ac:dyDescent="0.25">
      <c r="A20" s="15" t="s">
        <v>939</v>
      </c>
      <c r="B20" s="16" t="s">
        <v>50</v>
      </c>
      <c r="C20" s="16" t="s">
        <v>168</v>
      </c>
      <c r="D20" s="17">
        <f>SUM(Ведомственная!G144)</f>
        <v>20357.599999999999</v>
      </c>
      <c r="E20" s="17">
        <f>SUM(Ведомственная!H144)</f>
        <v>20275.099999999999</v>
      </c>
      <c r="F20" s="17">
        <f>SUM(Ведомственная!I144)</f>
        <v>20275.099999999999</v>
      </c>
    </row>
    <row r="21" spans="1:6" ht="47.25" x14ac:dyDescent="0.25">
      <c r="A21" s="3" t="s">
        <v>940</v>
      </c>
      <c r="B21" s="16" t="s">
        <v>50</v>
      </c>
      <c r="C21" s="16" t="s">
        <v>27</v>
      </c>
      <c r="D21" s="17">
        <f>SUM(Ведомственная!G154)</f>
        <v>4147.2</v>
      </c>
      <c r="E21" s="17">
        <f>SUM(Ведомственная!H154)</f>
        <v>1226.5</v>
      </c>
      <c r="F21" s="17">
        <f>SUM(Ведомственная!I154)</f>
        <v>2596.5</v>
      </c>
    </row>
    <row r="22" spans="1:6" s="14" customFormat="1" x14ac:dyDescent="0.25">
      <c r="A22" s="11" t="s">
        <v>11</v>
      </c>
      <c r="B22" s="12" t="s">
        <v>12</v>
      </c>
      <c r="C22" s="12" t="s">
        <v>28</v>
      </c>
      <c r="D22" s="13">
        <f>SUM(D23:D25)</f>
        <v>437229.39999999991</v>
      </c>
      <c r="E22" s="13">
        <f>SUM(E23:E25)</f>
        <v>326309.90000000002</v>
      </c>
      <c r="F22" s="13">
        <f>SUM(F23:F25)</f>
        <v>336019.9</v>
      </c>
    </row>
    <row r="23" spans="1:6" x14ac:dyDescent="0.25">
      <c r="A23" s="15" t="s">
        <v>13</v>
      </c>
      <c r="B23" s="16" t="s">
        <v>12</v>
      </c>
      <c r="C23" s="16" t="s">
        <v>14</v>
      </c>
      <c r="D23" s="17">
        <f>Ведомственная!G173</f>
        <v>103413.49999999999</v>
      </c>
      <c r="E23" s="17">
        <f>Ведомственная!H173</f>
        <v>118518.6</v>
      </c>
      <c r="F23" s="17">
        <f>Ведомственная!I173</f>
        <v>127268.8</v>
      </c>
    </row>
    <row r="24" spans="1:6" x14ac:dyDescent="0.25">
      <c r="A24" s="15" t="s">
        <v>169</v>
      </c>
      <c r="B24" s="16" t="s">
        <v>12</v>
      </c>
      <c r="C24" s="16" t="s">
        <v>168</v>
      </c>
      <c r="D24" s="17">
        <f>SUM(Ведомственная!G191)</f>
        <v>309262.29999999993</v>
      </c>
      <c r="E24" s="17">
        <f>SUM(Ведомственная!H191)</f>
        <v>194505.1</v>
      </c>
      <c r="F24" s="17">
        <f>SUM(Ведомственная!I191)</f>
        <v>193714.9</v>
      </c>
    </row>
    <row r="25" spans="1:6" x14ac:dyDescent="0.25">
      <c r="A25" s="15" t="s">
        <v>22</v>
      </c>
      <c r="B25" s="16" t="s">
        <v>12</v>
      </c>
      <c r="C25" s="16" t="s">
        <v>23</v>
      </c>
      <c r="D25" s="17">
        <f>Ведомственная!G212</f>
        <v>24553.600000000002</v>
      </c>
      <c r="E25" s="17">
        <f>Ведомственная!H212</f>
        <v>13286.2</v>
      </c>
      <c r="F25" s="17">
        <f>Ведомственная!I212</f>
        <v>15036.2</v>
      </c>
    </row>
    <row r="26" spans="1:6" ht="14.25" customHeight="1" x14ac:dyDescent="0.25">
      <c r="A26" s="11" t="s">
        <v>230</v>
      </c>
      <c r="B26" s="12" t="s">
        <v>165</v>
      </c>
      <c r="C26" s="12" t="s">
        <v>28</v>
      </c>
      <c r="D26" s="13">
        <f>SUM(D27:D30)</f>
        <v>419283.50000000006</v>
      </c>
      <c r="E26" s="13">
        <f>SUM(E27:E30)</f>
        <v>356087</v>
      </c>
      <c r="F26" s="13">
        <f>SUM(F27:F30)</f>
        <v>638019.1</v>
      </c>
    </row>
    <row r="27" spans="1:6" hidden="1" x14ac:dyDescent="0.25">
      <c r="A27" s="15" t="s">
        <v>170</v>
      </c>
      <c r="B27" s="16" t="s">
        <v>165</v>
      </c>
      <c r="C27" s="16" t="s">
        <v>30</v>
      </c>
      <c r="D27" s="17">
        <f>SUM(Ведомственная!G262)</f>
        <v>125605.1</v>
      </c>
      <c r="E27" s="17">
        <f>SUM(Ведомственная!H262)</f>
        <v>66240</v>
      </c>
      <c r="F27" s="17">
        <f>SUM(Ведомственная!I262)</f>
        <v>331415.40000000002</v>
      </c>
    </row>
    <row r="28" spans="1:6" x14ac:dyDescent="0.25">
      <c r="A28" s="15" t="s">
        <v>171</v>
      </c>
      <c r="B28" s="16" t="s">
        <v>165</v>
      </c>
      <c r="C28" s="16" t="s">
        <v>40</v>
      </c>
      <c r="D28" s="17">
        <f>SUM(Ведомственная!G272)</f>
        <v>18897.7</v>
      </c>
      <c r="E28" s="17">
        <f>SUM(Ведомственная!H272)</f>
        <v>32036.699999999997</v>
      </c>
      <c r="F28" s="17">
        <f>SUM(Ведомственная!I272)</f>
        <v>42036.7</v>
      </c>
    </row>
    <row r="29" spans="1:6" x14ac:dyDescent="0.25">
      <c r="A29" s="15" t="s">
        <v>172</v>
      </c>
      <c r="B29" s="16" t="s">
        <v>165</v>
      </c>
      <c r="C29" s="16" t="s">
        <v>50</v>
      </c>
      <c r="D29" s="17">
        <f>SUM(Ведомственная!G301)</f>
        <v>212322.40000000002</v>
      </c>
      <c r="E29" s="17">
        <f>SUM(Ведомственная!H301)</f>
        <v>217612.7</v>
      </c>
      <c r="F29" s="17">
        <f>SUM(Ведомственная!I301)</f>
        <v>224369.40000000002</v>
      </c>
    </row>
    <row r="30" spans="1:6" ht="31.5" x14ac:dyDescent="0.25">
      <c r="A30" s="15" t="s">
        <v>173</v>
      </c>
      <c r="B30" s="16" t="s">
        <v>165</v>
      </c>
      <c r="C30" s="16" t="s">
        <v>165</v>
      </c>
      <c r="D30" s="17">
        <f>SUM(Ведомственная!G352)</f>
        <v>62458.299999999996</v>
      </c>
      <c r="E30" s="17">
        <f>SUM(Ведомственная!H352)</f>
        <v>40197.599999999999</v>
      </c>
      <c r="F30" s="17">
        <f>SUM(Ведомственная!I352)</f>
        <v>40197.599999999999</v>
      </c>
    </row>
    <row r="31" spans="1:6" s="14" customFormat="1" x14ac:dyDescent="0.25">
      <c r="A31" s="11" t="s">
        <v>350</v>
      </c>
      <c r="B31" s="12" t="s">
        <v>74</v>
      </c>
      <c r="C31" s="12" t="s">
        <v>28</v>
      </c>
      <c r="D31" s="13">
        <f>SUM(D32:D33)</f>
        <v>17683.599999999999</v>
      </c>
      <c r="E31" s="13">
        <f>SUM(E32:E33)</f>
        <v>12587.400000000001</v>
      </c>
      <c r="F31" s="13">
        <f>SUM(F32:F33)</f>
        <v>18451.400000000001</v>
      </c>
    </row>
    <row r="32" spans="1:6" ht="31.5" x14ac:dyDescent="0.25">
      <c r="A32" s="15" t="s">
        <v>236</v>
      </c>
      <c r="B32" s="16" t="s">
        <v>74</v>
      </c>
      <c r="C32" s="16" t="s">
        <v>50</v>
      </c>
      <c r="D32" s="17">
        <f>SUM(Ведомственная!G374)</f>
        <v>8510.7000000000007</v>
      </c>
      <c r="E32" s="17">
        <f>SUM(Ведомственная!H374)</f>
        <v>7157.8</v>
      </c>
      <c r="F32" s="17">
        <f>SUM(Ведомственная!I374)</f>
        <v>7157.8</v>
      </c>
    </row>
    <row r="33" spans="1:6" x14ac:dyDescent="0.25">
      <c r="A33" s="15" t="s">
        <v>174</v>
      </c>
      <c r="B33" s="16" t="s">
        <v>74</v>
      </c>
      <c r="C33" s="16" t="s">
        <v>165</v>
      </c>
      <c r="D33" s="17">
        <f>SUM(Ведомственная!G380)</f>
        <v>9172.9</v>
      </c>
      <c r="E33" s="17">
        <f>SUM(Ведомственная!H380)</f>
        <v>5429.6</v>
      </c>
      <c r="F33" s="17">
        <f>SUM(Ведомственная!I380)</f>
        <v>11293.6</v>
      </c>
    </row>
    <row r="34" spans="1:6" s="14" customFormat="1" x14ac:dyDescent="0.25">
      <c r="A34" s="11" t="s">
        <v>108</v>
      </c>
      <c r="B34" s="12" t="s">
        <v>109</v>
      </c>
      <c r="C34" s="12" t="s">
        <v>28</v>
      </c>
      <c r="D34" s="13">
        <f>SUM(D35:D40)</f>
        <v>2751134.9</v>
      </c>
      <c r="E34" s="13">
        <f>SUM(E35:E40)</f>
        <v>3490357.6</v>
      </c>
      <c r="F34" s="13">
        <f>SUM(F35:F40)</f>
        <v>2656381.5999999996</v>
      </c>
    </row>
    <row r="35" spans="1:6" x14ac:dyDescent="0.25">
      <c r="A35" s="15" t="s">
        <v>175</v>
      </c>
      <c r="B35" s="16" t="s">
        <v>109</v>
      </c>
      <c r="C35" s="16" t="s">
        <v>30</v>
      </c>
      <c r="D35" s="17">
        <f>SUM(Ведомственная!G874)</f>
        <v>917779.70000000007</v>
      </c>
      <c r="E35" s="17">
        <f>SUM(Ведомственная!H874)</f>
        <v>899885.4</v>
      </c>
      <c r="F35" s="17">
        <f>SUM(Ведомственная!I874)</f>
        <v>912804.1</v>
      </c>
    </row>
    <row r="36" spans="1:6" x14ac:dyDescent="0.25">
      <c r="A36" s="15" t="s">
        <v>176</v>
      </c>
      <c r="B36" s="16" t="s">
        <v>109</v>
      </c>
      <c r="C36" s="16" t="s">
        <v>40</v>
      </c>
      <c r="D36" s="17">
        <f>SUM(Ведомственная!G938)+Ведомственная!G391</f>
        <v>1512617.9999999998</v>
      </c>
      <c r="E36" s="17">
        <f>SUM(Ведомственная!H938)+Ведомственная!H391</f>
        <v>2304413.7000000002</v>
      </c>
      <c r="F36" s="17">
        <f>SUM(Ведомственная!I938)+Ведомственная!I391</f>
        <v>1446182.5999999996</v>
      </c>
    </row>
    <row r="37" spans="1:6" x14ac:dyDescent="0.25">
      <c r="A37" s="15" t="s">
        <v>110</v>
      </c>
      <c r="B37" s="16" t="s">
        <v>109</v>
      </c>
      <c r="C37" s="16" t="s">
        <v>50</v>
      </c>
      <c r="D37" s="17">
        <f>SUM(Ведомственная!G1179+Ведомственная!G1028)</f>
        <v>220356.6</v>
      </c>
      <c r="E37" s="17">
        <f>SUM(Ведомственная!H1179+Ведомственная!H1028)</f>
        <v>188261.59999999998</v>
      </c>
      <c r="F37" s="17">
        <f>SUM(Ведомственная!I1179+Ведомственная!I1028)</f>
        <v>201671.59999999998</v>
      </c>
    </row>
    <row r="38" spans="1:6" ht="31.5" x14ac:dyDescent="0.25">
      <c r="A38" s="3" t="s">
        <v>871</v>
      </c>
      <c r="B38" s="16" t="s">
        <v>109</v>
      </c>
      <c r="C38" s="16" t="s">
        <v>165</v>
      </c>
      <c r="D38" s="24">
        <f>SUM(Ведомственная!G523+Ведомственная!G507)+Ведомственная!G395+Ведомственная!G1053+Ведомственная!G32</f>
        <v>449.5</v>
      </c>
      <c r="E38" s="24">
        <f>SUM(Ведомственная!H523+Ведомственная!H507)+Ведомственная!H395+Ведомственная!H1053+Ведомственная!H32</f>
        <v>373.8</v>
      </c>
      <c r="F38" s="24">
        <f>SUM(Ведомственная!I523+Ведомственная!I507)+Ведомственная!I395+Ведомственная!I1053+Ведомственная!I32</f>
        <v>373.8</v>
      </c>
    </row>
    <row r="39" spans="1:6" x14ac:dyDescent="0.25">
      <c r="A39" s="15" t="s">
        <v>177</v>
      </c>
      <c r="B39" s="16" t="s">
        <v>109</v>
      </c>
      <c r="C39" s="16" t="s">
        <v>109</v>
      </c>
      <c r="D39" s="17">
        <f>SUM(Ведомственная!G1061)+Ведомственная!G532+Ведомственная!G739+Ведомственная!G1210</f>
        <v>31097.7</v>
      </c>
      <c r="E39" s="17">
        <f>SUM(Ведомственная!H1061)+Ведомственная!H532+Ведомственная!H739+Ведомственная!H1210</f>
        <v>31097.7</v>
      </c>
      <c r="F39" s="17">
        <f>SUM(Ведомственная!I1061)+Ведомственная!I532+Ведомственная!I739+Ведомственная!I1210</f>
        <v>31097.7</v>
      </c>
    </row>
    <row r="40" spans="1:6" x14ac:dyDescent="0.25">
      <c r="A40" s="15" t="s">
        <v>178</v>
      </c>
      <c r="B40" s="16" t="s">
        <v>109</v>
      </c>
      <c r="C40" s="16" t="s">
        <v>168</v>
      </c>
      <c r="D40" s="17">
        <f>SUM(Ведомственная!G1097)+Ведомственная!G412</f>
        <v>68833.399999999994</v>
      </c>
      <c r="E40" s="17">
        <f>SUM(Ведомственная!H1097)+Ведомственная!H412</f>
        <v>66325.400000000009</v>
      </c>
      <c r="F40" s="17">
        <f>SUM(Ведомственная!I1097)+Ведомственная!I412</f>
        <v>64251.8</v>
      </c>
    </row>
    <row r="41" spans="1:6" s="14" customFormat="1" x14ac:dyDescent="0.25">
      <c r="A41" s="11" t="s">
        <v>351</v>
      </c>
      <c r="B41" s="12" t="s">
        <v>14</v>
      </c>
      <c r="C41" s="12" t="s">
        <v>28</v>
      </c>
      <c r="D41" s="13">
        <f>SUM(D42:D43)</f>
        <v>179824</v>
      </c>
      <c r="E41" s="13">
        <f>SUM(E42:E43)</f>
        <v>170871</v>
      </c>
      <c r="F41" s="13">
        <f>SUM(F42:F43)</f>
        <v>179014.8</v>
      </c>
    </row>
    <row r="42" spans="1:6" x14ac:dyDescent="0.25">
      <c r="A42" s="15" t="s">
        <v>179</v>
      </c>
      <c r="B42" s="16" t="s">
        <v>14</v>
      </c>
      <c r="C42" s="16" t="s">
        <v>30</v>
      </c>
      <c r="D42" s="17">
        <f>SUM(Ведомственная!G1212)</f>
        <v>133632.1</v>
      </c>
      <c r="E42" s="17">
        <f>SUM(Ведомственная!H1212)</f>
        <v>125761.59999999999</v>
      </c>
      <c r="F42" s="17">
        <f>SUM(Ведомственная!I1212)</f>
        <v>133591.5</v>
      </c>
    </row>
    <row r="43" spans="1:6" x14ac:dyDescent="0.25">
      <c r="A43" s="15" t="s">
        <v>180</v>
      </c>
      <c r="B43" s="16" t="s">
        <v>14</v>
      </c>
      <c r="C43" s="16" t="s">
        <v>12</v>
      </c>
      <c r="D43" s="17">
        <f>SUM(Ведомственная!G1280)</f>
        <v>46191.899999999994</v>
      </c>
      <c r="E43" s="17">
        <f>SUM(Ведомственная!H1280)</f>
        <v>45109.4</v>
      </c>
      <c r="F43" s="17">
        <f>SUM(Ведомственная!I1280)</f>
        <v>45423.3</v>
      </c>
    </row>
    <row r="44" spans="1:6" s="14" customFormat="1" x14ac:dyDescent="0.25">
      <c r="A44" s="11" t="s">
        <v>26</v>
      </c>
      <c r="B44" s="12" t="s">
        <v>27</v>
      </c>
      <c r="C44" s="12" t="s">
        <v>28</v>
      </c>
      <c r="D44" s="13">
        <f>SUM(D45:D49)</f>
        <v>1349255.7</v>
      </c>
      <c r="E44" s="13">
        <f>SUM(E45:E49)</f>
        <v>1382745.2999999998</v>
      </c>
      <c r="F44" s="13">
        <f>SUM(F45:F49)</f>
        <v>1438156</v>
      </c>
    </row>
    <row r="45" spans="1:6" x14ac:dyDescent="0.25">
      <c r="A45" s="15" t="s">
        <v>29</v>
      </c>
      <c r="B45" s="16" t="s">
        <v>27</v>
      </c>
      <c r="C45" s="16" t="s">
        <v>30</v>
      </c>
      <c r="D45" s="17">
        <f>SUM(Ведомственная!G540)</f>
        <v>12652</v>
      </c>
      <c r="E45" s="17">
        <f>SUM(Ведомственная!H540)</f>
        <v>12652</v>
      </c>
      <c r="F45" s="17">
        <f>SUM(Ведомственная!I540)</f>
        <v>12652</v>
      </c>
    </row>
    <row r="46" spans="1:6" x14ac:dyDescent="0.25">
      <c r="A46" s="15" t="s">
        <v>39</v>
      </c>
      <c r="B46" s="16" t="s">
        <v>27</v>
      </c>
      <c r="C46" s="16" t="s">
        <v>40</v>
      </c>
      <c r="D46" s="17">
        <f>SUM(Ведомственная!G547)</f>
        <v>84277.799999999988</v>
      </c>
      <c r="E46" s="17">
        <f>SUM(Ведомственная!H547)</f>
        <v>84395.900000000009</v>
      </c>
      <c r="F46" s="17">
        <f>SUM(Ведомственная!I547)</f>
        <v>84518.700000000012</v>
      </c>
    </row>
    <row r="47" spans="1:6" x14ac:dyDescent="0.25">
      <c r="A47" s="15" t="s">
        <v>49</v>
      </c>
      <c r="B47" s="16" t="s">
        <v>27</v>
      </c>
      <c r="C47" s="16" t="s">
        <v>50</v>
      </c>
      <c r="D47" s="17">
        <f>SUM(Ведомственная!G422+Ведомственная!G566+Ведомственная!G1334)+Ведомственная!G1138</f>
        <v>838625.89999999991</v>
      </c>
      <c r="E47" s="17">
        <f>SUM(Ведомственная!H422+Ведомственная!H566+Ведомственная!H1334)+Ведомственная!H1138</f>
        <v>880787.89999999991</v>
      </c>
      <c r="F47" s="17">
        <f>SUM(Ведомственная!I422+Ведомственная!I566+Ведомственная!I1334)+Ведомственная!I1138</f>
        <v>932461.59999999986</v>
      </c>
    </row>
    <row r="48" spans="1:6" x14ac:dyDescent="0.25">
      <c r="A48" s="15" t="s">
        <v>181</v>
      </c>
      <c r="B48" s="16" t="s">
        <v>27</v>
      </c>
      <c r="C48" s="16" t="s">
        <v>12</v>
      </c>
      <c r="D48" s="17">
        <f>SUM(Ведомственная!G664+Ведомственная!G434+Ведомственная!G1148)</f>
        <v>371350.19999999995</v>
      </c>
      <c r="E48" s="17">
        <f>SUM(Ведомственная!H664+Ведомственная!H434+Ведомственная!H1148)</f>
        <v>365455.29999999993</v>
      </c>
      <c r="F48" s="17">
        <f>SUM(Ведомственная!I664+Ведомственная!I434+Ведомственная!I1148)</f>
        <v>370418.6</v>
      </c>
    </row>
    <row r="49" spans="1:6" x14ac:dyDescent="0.25">
      <c r="A49" s="15" t="s">
        <v>73</v>
      </c>
      <c r="B49" s="16" t="s">
        <v>27</v>
      </c>
      <c r="C49" s="16" t="s">
        <v>74</v>
      </c>
      <c r="D49" s="17">
        <f>SUM(Ведомственная!G445+Ведомственная!G512+Ведомственная!G699+Ведомственная!G746+Ведомственная!G1164)</f>
        <v>42349.799999999996</v>
      </c>
      <c r="E49" s="17">
        <f>SUM(Ведомственная!H445+Ведомственная!H512+Ведомственная!H699+Ведомственная!H746+Ведомственная!H1164)</f>
        <v>39454.199999999997</v>
      </c>
      <c r="F49" s="17">
        <f>SUM(Ведомственная!I445+Ведомственная!I512+Ведомственная!I699+Ведомственная!I746+Ведомственная!I1164)</f>
        <v>38105.1</v>
      </c>
    </row>
    <row r="50" spans="1:6" s="14" customFormat="1" x14ac:dyDescent="0.25">
      <c r="A50" s="11" t="s">
        <v>249</v>
      </c>
      <c r="B50" s="12" t="s">
        <v>166</v>
      </c>
      <c r="C50" s="12" t="s">
        <v>28</v>
      </c>
      <c r="D50" s="13">
        <f>SUM(D51:D54)</f>
        <v>187731.10000000003</v>
      </c>
      <c r="E50" s="13">
        <f>SUM(E51:E54)</f>
        <v>166955.00000000006</v>
      </c>
      <c r="F50" s="13">
        <f>SUM(F51:F54)</f>
        <v>177827.40000000002</v>
      </c>
    </row>
    <row r="51" spans="1:6" x14ac:dyDescent="0.25">
      <c r="A51" s="15" t="s">
        <v>182</v>
      </c>
      <c r="B51" s="16" t="s">
        <v>166</v>
      </c>
      <c r="C51" s="16" t="s">
        <v>30</v>
      </c>
      <c r="D51" s="17">
        <f>SUM(Ведомственная!G450+Ведомственная!G753)</f>
        <v>164802.90000000002</v>
      </c>
      <c r="E51" s="17">
        <f>SUM(Ведомственная!H450+Ведомственная!H753)</f>
        <v>141184.60000000003</v>
      </c>
      <c r="F51" s="17">
        <f>SUM(Ведомственная!I450+Ведомственная!I753)</f>
        <v>152184.70000000001</v>
      </c>
    </row>
    <row r="52" spans="1:6" x14ac:dyDescent="0.25">
      <c r="A52" s="15" t="s">
        <v>183</v>
      </c>
      <c r="B52" s="16" t="s">
        <v>166</v>
      </c>
      <c r="C52" s="16" t="s">
        <v>40</v>
      </c>
      <c r="D52" s="17">
        <f>Ведомственная!G791</f>
        <v>6812.1</v>
      </c>
      <c r="E52" s="17">
        <f>Ведомственная!H791</f>
        <v>4876.7</v>
      </c>
      <c r="F52" s="17">
        <f>Ведомственная!I791</f>
        <v>4877.5</v>
      </c>
    </row>
    <row r="53" spans="1:6" ht="13.5" customHeight="1" x14ac:dyDescent="0.25">
      <c r="A53" s="15" t="s">
        <v>184</v>
      </c>
      <c r="B53" s="16" t="s">
        <v>166</v>
      </c>
      <c r="C53" s="16" t="s">
        <v>50</v>
      </c>
      <c r="D53" s="17">
        <f>Ведомственная!G841</f>
        <v>5787.4</v>
      </c>
      <c r="E53" s="17">
        <f>Ведомственная!H841</f>
        <v>10565</v>
      </c>
      <c r="F53" s="17">
        <f>Ведомственная!I841</f>
        <v>10436.5</v>
      </c>
    </row>
    <row r="54" spans="1:6" ht="31.5" x14ac:dyDescent="0.25">
      <c r="A54" s="15" t="s">
        <v>185</v>
      </c>
      <c r="B54" s="16" t="s">
        <v>166</v>
      </c>
      <c r="C54" s="16" t="s">
        <v>165</v>
      </c>
      <c r="D54" s="17">
        <f>SUM(Ведомственная!G858)+Ведомственная!G1176</f>
        <v>10328.699999999999</v>
      </c>
      <c r="E54" s="17">
        <f>SUM(Ведомственная!H858)+Ведомственная!H1176</f>
        <v>10328.699999999999</v>
      </c>
      <c r="F54" s="17">
        <f>SUM(Ведомственная!I858)+Ведомственная!I1176</f>
        <v>10328.699999999999</v>
      </c>
    </row>
    <row r="55" spans="1:6" ht="31.5" hidden="1" x14ac:dyDescent="0.25">
      <c r="A55" s="11" t="s">
        <v>912</v>
      </c>
      <c r="B55" s="12" t="s">
        <v>90</v>
      </c>
      <c r="C55" s="12" t="s">
        <v>28</v>
      </c>
      <c r="D55" s="13">
        <f>SUM(D56)</f>
        <v>0</v>
      </c>
      <c r="E55" s="13">
        <f t="shared" ref="E55:F55" si="1">SUM(E56)</f>
        <v>0</v>
      </c>
      <c r="F55" s="13">
        <f t="shared" si="1"/>
        <v>0</v>
      </c>
    </row>
    <row r="56" spans="1:6" ht="31.5" hidden="1" x14ac:dyDescent="0.25">
      <c r="A56" s="15" t="s">
        <v>917</v>
      </c>
      <c r="B56" s="16" t="s">
        <v>90</v>
      </c>
      <c r="C56" s="16" t="s">
        <v>30</v>
      </c>
      <c r="D56" s="17">
        <f>SUM(Ведомственная!G517)</f>
        <v>0</v>
      </c>
      <c r="E56" s="17">
        <f>SUM(Ведомственная!H517)</f>
        <v>0</v>
      </c>
      <c r="F56" s="17">
        <f>SUM(Ведомственная!I517)</f>
        <v>0</v>
      </c>
    </row>
    <row r="57" spans="1:6" x14ac:dyDescent="0.25">
      <c r="A57" s="11" t="s">
        <v>765</v>
      </c>
      <c r="B57" s="16"/>
      <c r="C57" s="16"/>
      <c r="D57" s="17"/>
      <c r="E57" s="25">
        <f>50000+40000</f>
        <v>90000</v>
      </c>
      <c r="F57" s="25">
        <v>105000</v>
      </c>
    </row>
    <row r="58" spans="1:6" s="14" customFormat="1" ht="20.25" customHeight="1" x14ac:dyDescent="0.25">
      <c r="A58" s="11" t="s">
        <v>186</v>
      </c>
      <c r="B58" s="18"/>
      <c r="C58" s="18"/>
      <c r="D58" s="19">
        <f>SUM(D9+D18+D22+D26+D31+D34+D41+D44+D50)+D55+D57</f>
        <v>5642695.5999999996</v>
      </c>
      <c r="E58" s="19">
        <f t="shared" ref="E58:F58" si="2">SUM(E9+E18+E22+E26+E31+E34+E41+E44+E50)+E55+E57</f>
        <v>6253765.7000000002</v>
      </c>
      <c r="F58" s="19">
        <f t="shared" si="2"/>
        <v>5824990.1999999993</v>
      </c>
    </row>
    <row r="59" spans="1:6" x14ac:dyDescent="0.25">
      <c r="D59" s="20"/>
      <c r="E59" s="20"/>
      <c r="F59" s="20"/>
    </row>
    <row r="60" spans="1:6" hidden="1" x14ac:dyDescent="0.25">
      <c r="D60" s="22">
        <f>SUM(Ведомственная!G1341)</f>
        <v>5642695.5999999996</v>
      </c>
      <c r="E60" s="22">
        <f>SUM(Ведомственная!H1341)</f>
        <v>6253765.6999999993</v>
      </c>
      <c r="F60" s="22">
        <f>SUM(Ведомственная!I1341)</f>
        <v>5824990.1999999993</v>
      </c>
    </row>
    <row r="61" spans="1:6" hidden="1" x14ac:dyDescent="0.25">
      <c r="D61" s="23">
        <f>SUM(D60-D58)</f>
        <v>0</v>
      </c>
      <c r="E61" s="23">
        <f>SUM(E60-E58)</f>
        <v>-9.3132257461547852E-10</v>
      </c>
      <c r="F61" s="23">
        <f>SUM(F60-F58)</f>
        <v>0</v>
      </c>
    </row>
    <row r="62" spans="1:6" hidden="1" x14ac:dyDescent="0.25">
      <c r="D62" s="21"/>
      <c r="E62" s="21"/>
      <c r="F62" s="21"/>
    </row>
    <row r="63" spans="1:6" hidden="1" x14ac:dyDescent="0.25"/>
    <row r="64" spans="1:6" hidden="1" x14ac:dyDescent="0.25"/>
    <row r="65" hidden="1" x14ac:dyDescent="0.25"/>
    <row r="66" hidden="1" x14ac:dyDescent="0.25"/>
  </sheetData>
  <mergeCells count="1">
    <mergeCell ref="A6:F6"/>
  </mergeCells>
  <conditionalFormatting sqref="D9:D57 E36:F36 E38:F38 E21:F21 E18:F18 E55:F56">
    <cfRule type="cellIs" dxfId="2" priority="16" operator="lessThan">
      <formula>0</formula>
    </cfRule>
  </conditionalFormatting>
  <conditionalFormatting sqref="E9:E17 E37 E39:E54 E22:E35 E19:E20 E57">
    <cfRule type="cellIs" dxfId="1" priority="2" operator="lessThan">
      <formula>0</formula>
    </cfRule>
  </conditionalFormatting>
  <conditionalFormatting sqref="F9:F17 F37 F39:F54 F22:F35 F19:F20 F57">
    <cfRule type="cellIs" dxfId="0" priority="1" operator="lessThan">
      <formula>0</formula>
    </cfRule>
  </conditionalFormatting>
  <pageMargins left="0.9055118110236221" right="0.11811023622047245" top="0.55118110236220474" bottom="0.15748031496062992" header="0.31496062992125984" footer="0"/>
  <pageSetup paperSize="9" scale="93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Программы</vt:lpstr>
      <vt:lpstr>Ведомственная</vt:lpstr>
      <vt:lpstr>Раздел, подраздел</vt:lpstr>
      <vt:lpstr>Ведомственная!Заголовки_для_печати</vt:lpstr>
      <vt:lpstr>Программы!Заголовки_для_печати</vt:lpstr>
      <vt:lpstr>'Раздел, подраздел'!Заголовки_для_печати</vt:lpstr>
      <vt:lpstr>Ведомственная!Область_печати</vt:lpstr>
      <vt:lpstr>Программы!Область_печати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k66-3</dc:creator>
  <cp:lastModifiedBy>Ира Халявина</cp:lastModifiedBy>
  <cp:lastPrinted>2021-02-17T03:52:26Z</cp:lastPrinted>
  <dcterms:created xsi:type="dcterms:W3CDTF">2016-11-10T06:54:02Z</dcterms:created>
  <dcterms:modified xsi:type="dcterms:W3CDTF">2021-02-17T05:51:04Z</dcterms:modified>
</cp:coreProperties>
</file>