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005" windowWidth="20730" windowHeight="819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Ведомственная!$A$1:$I$1332</definedName>
    <definedName name="_xlnm.Print_Area" localSheetId="0">Программы!$A$1:$H$943</definedName>
  </definedNames>
  <calcPr calcId="125725"/>
</workbook>
</file>

<file path=xl/calcChain.xml><?xml version="1.0" encoding="utf-8"?>
<calcChain xmlns="http://schemas.openxmlformats.org/spreadsheetml/2006/main">
  <c r="H101" i="1"/>
  <c r="H99"/>
  <c r="I1250" l="1"/>
  <c r="G1351" l="1"/>
  <c r="G1349"/>
  <c r="I107" l="1"/>
  <c r="I431"/>
  <c r="H107"/>
  <c r="H431"/>
  <c r="G133" l="1"/>
  <c r="G431"/>
  <c r="G503" i="2" l="1"/>
  <c r="H503"/>
  <c r="G504"/>
  <c r="H504"/>
  <c r="I1005" i="1"/>
  <c r="H1005"/>
  <c r="G1005"/>
  <c r="H954"/>
  <c r="I954"/>
  <c r="I382"/>
  <c r="H379"/>
  <c r="H382"/>
  <c r="H139" l="1"/>
  <c r="G139"/>
  <c r="G260"/>
  <c r="H201" l="1"/>
  <c r="I201"/>
  <c r="G204"/>
  <c r="G202"/>
  <c r="H1352" l="1"/>
  <c r="G1352"/>
  <c r="H1351"/>
  <c r="I1351"/>
  <c r="H1350"/>
  <c r="I1350"/>
  <c r="G1350"/>
  <c r="G1353" s="1"/>
  <c r="I1352"/>
  <c r="G710" i="2" l="1"/>
  <c r="H710"/>
  <c r="F710"/>
  <c r="G653" l="1"/>
  <c r="G652" s="1"/>
  <c r="H653"/>
  <c r="H652" s="1"/>
  <c r="F653"/>
  <c r="F652" s="1"/>
  <c r="G1121" i="1"/>
  <c r="G644" i="2"/>
  <c r="H644"/>
  <c r="F644"/>
  <c r="G493"/>
  <c r="H493"/>
  <c r="F493"/>
  <c r="G495"/>
  <c r="H495"/>
  <c r="F495"/>
  <c r="F494"/>
  <c r="G494"/>
  <c r="H494"/>
  <c r="I1149" i="1"/>
  <c r="H1149"/>
  <c r="G1149"/>
  <c r="I1113"/>
  <c r="I1112" s="1"/>
  <c r="H1113"/>
  <c r="H1112" s="1"/>
  <c r="G1113"/>
  <c r="G1112" s="1"/>
  <c r="G877" i="2"/>
  <c r="G876" s="1"/>
  <c r="G875" s="1"/>
  <c r="H877"/>
  <c r="H876" s="1"/>
  <c r="H875" s="1"/>
  <c r="F877"/>
  <c r="F876" s="1"/>
  <c r="F875" s="1"/>
  <c r="I1019" i="1"/>
  <c r="I1018" s="1"/>
  <c r="H1019"/>
  <c r="H1018" s="1"/>
  <c r="G1019"/>
  <c r="G1018" s="1"/>
  <c r="G807" i="2" l="1"/>
  <c r="G806" s="1"/>
  <c r="H807"/>
  <c r="H806" s="1"/>
  <c r="F807"/>
  <c r="F806" s="1"/>
  <c r="G713" i="1"/>
  <c r="G712" s="1"/>
  <c r="G711" s="1"/>
  <c r="H713"/>
  <c r="I713"/>
  <c r="I599"/>
  <c r="H599"/>
  <c r="G599"/>
  <c r="G709" i="2" l="1"/>
  <c r="H709"/>
  <c r="F709"/>
  <c r="I811" i="1"/>
  <c r="H811"/>
  <c r="G811"/>
  <c r="G694" i="2" l="1"/>
  <c r="G693" s="1"/>
  <c r="H694"/>
  <c r="H693" s="1"/>
  <c r="F694"/>
  <c r="F693" s="1"/>
  <c r="H799" i="1" l="1"/>
  <c r="I799"/>
  <c r="J799"/>
  <c r="K799"/>
  <c r="L799"/>
  <c r="G799"/>
  <c r="G698" i="2"/>
  <c r="G697" s="1"/>
  <c r="H698"/>
  <c r="H697" s="1"/>
  <c r="F698"/>
  <c r="F697" s="1"/>
  <c r="G682"/>
  <c r="G681" s="1"/>
  <c r="H682"/>
  <c r="H681" s="1"/>
  <c r="F682"/>
  <c r="F681" s="1"/>
  <c r="G706"/>
  <c r="G705" s="1"/>
  <c r="H706"/>
  <c r="H705" s="1"/>
  <c r="F706"/>
  <c r="F705" s="1"/>
  <c r="G690"/>
  <c r="G689" s="1"/>
  <c r="H690"/>
  <c r="H689" s="1"/>
  <c r="F690"/>
  <c r="F689" s="1"/>
  <c r="I801" i="1"/>
  <c r="H801"/>
  <c r="G801"/>
  <c r="H795"/>
  <c r="I795"/>
  <c r="G795"/>
  <c r="H789"/>
  <c r="I789"/>
  <c r="G789"/>
  <c r="I312" l="1"/>
  <c r="H312"/>
  <c r="G811" i="2" l="1"/>
  <c r="H811"/>
  <c r="F811"/>
  <c r="I182" i="1"/>
  <c r="I181" s="1"/>
  <c r="I180" s="1"/>
  <c r="I179" s="1"/>
  <c r="H182"/>
  <c r="H181" s="1"/>
  <c r="H180" s="1"/>
  <c r="H179" s="1"/>
  <c r="G182"/>
  <c r="G181" s="1"/>
  <c r="G180" s="1"/>
  <c r="G179" s="1"/>
  <c r="G186"/>
  <c r="G185" s="1"/>
  <c r="G396" i="2" l="1"/>
  <c r="H396"/>
  <c r="F396"/>
  <c r="G367"/>
  <c r="G366" s="1"/>
  <c r="H367"/>
  <c r="H366" s="1"/>
  <c r="F367"/>
  <c r="F366" s="1"/>
  <c r="G374"/>
  <c r="H374"/>
  <c r="G375"/>
  <c r="H375"/>
  <c r="F375"/>
  <c r="F374"/>
  <c r="G372"/>
  <c r="G371" s="1"/>
  <c r="H372"/>
  <c r="H371" s="1"/>
  <c r="F372"/>
  <c r="F371" s="1"/>
  <c r="F370"/>
  <c r="G370"/>
  <c r="H370"/>
  <c r="G369"/>
  <c r="H369"/>
  <c r="F369"/>
  <c r="J1342" i="1"/>
  <c r="K1342"/>
  <c r="L1342"/>
  <c r="H1283"/>
  <c r="I1283"/>
  <c r="H1289"/>
  <c r="I1289"/>
  <c r="H1287"/>
  <c r="I1287"/>
  <c r="G1289"/>
  <c r="G1287"/>
  <c r="I1249"/>
  <c r="H1249"/>
  <c r="G1249"/>
  <c r="G327" i="2"/>
  <c r="G326" s="1"/>
  <c r="H327"/>
  <c r="H326" s="1"/>
  <c r="F327"/>
  <c r="F326" s="1"/>
  <c r="I1213" i="1"/>
  <c r="H1213"/>
  <c r="G1213"/>
  <c r="I1282" l="1"/>
  <c r="H1282"/>
  <c r="H373" i="2"/>
  <c r="F368"/>
  <c r="G368"/>
  <c r="F373"/>
  <c r="G373"/>
  <c r="H368"/>
  <c r="J1340" i="1"/>
  <c r="K1340"/>
  <c r="L1340"/>
  <c r="F365" i="2" l="1"/>
  <c r="H365"/>
  <c r="G365"/>
  <c r="H886" l="1"/>
  <c r="G458"/>
  <c r="G457" s="1"/>
  <c r="H458"/>
  <c r="H457" s="1"/>
  <c r="F458"/>
  <c r="F457" s="1"/>
  <c r="G312"/>
  <c r="G311" s="1"/>
  <c r="H312"/>
  <c r="H311" s="1"/>
  <c r="F312"/>
  <c r="F311" s="1"/>
  <c r="G243" l="1"/>
  <c r="G242" s="1"/>
  <c r="G241" s="1"/>
  <c r="H243"/>
  <c r="H242" s="1"/>
  <c r="H241" s="1"/>
  <c r="H289" i="1"/>
  <c r="I289"/>
  <c r="G289"/>
  <c r="H430"/>
  <c r="H429" s="1"/>
  <c r="I430"/>
  <c r="I429" s="1"/>
  <c r="G311" l="1"/>
  <c r="I311"/>
  <c r="G845" i="2" l="1"/>
  <c r="G844" s="1"/>
  <c r="H845"/>
  <c r="H844" s="1"/>
  <c r="F845"/>
  <c r="F844" s="1"/>
  <c r="H512" i="1"/>
  <c r="H511" s="1"/>
  <c r="H510" s="1"/>
  <c r="H509" s="1"/>
  <c r="I512"/>
  <c r="I511" s="1"/>
  <c r="I510" s="1"/>
  <c r="G512"/>
  <c r="G511" s="1"/>
  <c r="G510" s="1"/>
  <c r="G509" s="1"/>
  <c r="I509" l="1"/>
  <c r="F56" i="3"/>
  <c r="F55" s="1"/>
  <c r="D56"/>
  <c r="D55" s="1"/>
  <c r="E56"/>
  <c r="E55" s="1"/>
  <c r="H191" i="2" l="1"/>
  <c r="G191"/>
  <c r="F191"/>
  <c r="H155" i="1"/>
  <c r="H154" s="1"/>
  <c r="H153" s="1"/>
  <c r="I155"/>
  <c r="I154" s="1"/>
  <c r="I153" s="1"/>
  <c r="G155"/>
  <c r="G154" s="1"/>
  <c r="G153" s="1"/>
  <c r="J136" l="1"/>
  <c r="K136"/>
  <c r="L136"/>
  <c r="H162" l="1"/>
  <c r="I162"/>
  <c r="G162"/>
  <c r="G395" i="2" l="1"/>
  <c r="H395"/>
  <c r="F395"/>
  <c r="G394"/>
  <c r="G393" s="1"/>
  <c r="H394"/>
  <c r="H393" s="1"/>
  <c r="F394"/>
  <c r="F393" s="1"/>
  <c r="H1184" i="1"/>
  <c r="H1183" s="1"/>
  <c r="I1184"/>
  <c r="I1183" s="1"/>
  <c r="G1184"/>
  <c r="G1183" s="1"/>
  <c r="G919" i="2" l="1"/>
  <c r="H919"/>
  <c r="F919"/>
  <c r="H34" i="1"/>
  <c r="H33" s="1"/>
  <c r="H32" s="1"/>
  <c r="H31" s="1"/>
  <c r="I34"/>
  <c r="I33" s="1"/>
  <c r="I32" s="1"/>
  <c r="I31" s="1"/>
  <c r="G34"/>
  <c r="G33" s="1"/>
  <c r="G32" s="1"/>
  <c r="G31" s="1"/>
  <c r="G538" l="1"/>
  <c r="H538"/>
  <c r="I538"/>
  <c r="H827" l="1"/>
  <c r="I827"/>
  <c r="G827"/>
  <c r="H816"/>
  <c r="I816"/>
  <c r="G816"/>
  <c r="H805"/>
  <c r="I805"/>
  <c r="G805"/>
  <c r="H803"/>
  <c r="I803"/>
  <c r="G803"/>
  <c r="H791"/>
  <c r="H788" s="1"/>
  <c r="H787" s="1"/>
  <c r="I791"/>
  <c r="I788" s="1"/>
  <c r="I787" s="1"/>
  <c r="G791"/>
  <c r="G788" s="1"/>
  <c r="G787" s="1"/>
  <c r="H793"/>
  <c r="I793"/>
  <c r="G793"/>
  <c r="H843"/>
  <c r="I843"/>
  <c r="G843"/>
  <c r="I845"/>
  <c r="H845"/>
  <c r="G845"/>
  <c r="H1034"/>
  <c r="I1034"/>
  <c r="G1034"/>
  <c r="G1033" s="1"/>
  <c r="G95" l="1"/>
  <c r="G276" i="2" l="1"/>
  <c r="H276"/>
  <c r="F276"/>
  <c r="G197"/>
  <c r="H197"/>
  <c r="F197"/>
  <c r="H397" i="1"/>
  <c r="H396" s="1"/>
  <c r="H395" s="1"/>
  <c r="I397"/>
  <c r="I396" s="1"/>
  <c r="I395" s="1"/>
  <c r="G397"/>
  <c r="G396" s="1"/>
  <c r="G395" s="1"/>
  <c r="H400"/>
  <c r="H399" s="1"/>
  <c r="I400"/>
  <c r="I399" s="1"/>
  <c r="G400"/>
  <c r="G399" s="1"/>
  <c r="G555" i="2" l="1"/>
  <c r="G554" s="1"/>
  <c r="H555"/>
  <c r="H554" s="1"/>
  <c r="F555"/>
  <c r="F554" s="1"/>
  <c r="G499" l="1"/>
  <c r="G498" s="1"/>
  <c r="H499"/>
  <c r="H498" s="1"/>
  <c r="F499"/>
  <c r="F498" s="1"/>
  <c r="H952" i="1"/>
  <c r="I952"/>
  <c r="G952"/>
  <c r="G783" i="2" l="1"/>
  <c r="G782" s="1"/>
  <c r="H783"/>
  <c r="H782" s="1"/>
  <c r="F783"/>
  <c r="F782" s="1"/>
  <c r="G627" i="1"/>
  <c r="F157" i="2" l="1"/>
  <c r="G393" i="1"/>
  <c r="G392" s="1"/>
  <c r="F521" i="2"/>
  <c r="G660" l="1"/>
  <c r="H660"/>
  <c r="F660"/>
  <c r="G648"/>
  <c r="H648"/>
  <c r="F648"/>
  <c r="H1052" i="1"/>
  <c r="H1051" s="1"/>
  <c r="I1052"/>
  <c r="I1051" s="1"/>
  <c r="G1052"/>
  <c r="G1051" s="1"/>
  <c r="H1049"/>
  <c r="I1049"/>
  <c r="G1049"/>
  <c r="G514" i="2"/>
  <c r="H514"/>
  <c r="F514"/>
  <c r="H1067" i="1"/>
  <c r="I1067"/>
  <c r="G1067"/>
  <c r="G513" i="2"/>
  <c r="H513"/>
  <c r="F513"/>
  <c r="F504"/>
  <c r="F503"/>
  <c r="G502"/>
  <c r="H502"/>
  <c r="G954" i="1"/>
  <c r="G570" i="2"/>
  <c r="H570"/>
  <c r="F570"/>
  <c r="H893" i="1"/>
  <c r="I893"/>
  <c r="G893"/>
  <c r="G940" i="2"/>
  <c r="H940"/>
  <c r="F941"/>
  <c r="F940" s="1"/>
  <c r="H1048" i="1" l="1"/>
  <c r="H1047" s="1"/>
  <c r="H1046" s="1"/>
  <c r="G1048"/>
  <c r="G1047" s="1"/>
  <c r="G1046" s="1"/>
  <c r="I1048"/>
  <c r="I1047" s="1"/>
  <c r="I1046" s="1"/>
  <c r="F502" i="2"/>
  <c r="G762"/>
  <c r="G761" s="1"/>
  <c r="G760" s="1"/>
  <c r="H762"/>
  <c r="H761" s="1"/>
  <c r="H760" s="1"/>
  <c r="F762"/>
  <c r="F761" s="1"/>
  <c r="F760" s="1"/>
  <c r="G748"/>
  <c r="H748"/>
  <c r="F748"/>
  <c r="H820" i="1"/>
  <c r="I820"/>
  <c r="G820"/>
  <c r="G733" i="2"/>
  <c r="H733"/>
  <c r="G734"/>
  <c r="H734"/>
  <c r="F734"/>
  <c r="F733"/>
  <c r="H848" i="1"/>
  <c r="I848"/>
  <c r="G848"/>
  <c r="H692"/>
  <c r="H691" s="1"/>
  <c r="I692"/>
  <c r="I691" s="1"/>
  <c r="G692"/>
  <c r="G691" s="1"/>
  <c r="G175"/>
  <c r="G732" i="2" l="1"/>
  <c r="G731" s="1"/>
  <c r="H732"/>
  <c r="H731" s="1"/>
  <c r="F732"/>
  <c r="F731" s="1"/>
  <c r="G98" i="1" l="1"/>
  <c r="G115" i="2" l="1"/>
  <c r="H115"/>
  <c r="F115"/>
  <c r="G95"/>
  <c r="H95"/>
  <c r="F95"/>
  <c r="G27"/>
  <c r="H27"/>
  <c r="F27"/>
  <c r="G824"/>
  <c r="H824"/>
  <c r="F824"/>
  <c r="H523" i="1"/>
  <c r="I523"/>
  <c r="G523"/>
  <c r="H521"/>
  <c r="I521"/>
  <c r="G521"/>
  <c r="H519"/>
  <c r="I519"/>
  <c r="J519"/>
  <c r="K519"/>
  <c r="L519"/>
  <c r="G519"/>
  <c r="H517"/>
  <c r="I517"/>
  <c r="J517"/>
  <c r="K517"/>
  <c r="L517"/>
  <c r="G517"/>
  <c r="G516" l="1"/>
  <c r="G379" i="2" l="1"/>
  <c r="G378" s="1"/>
  <c r="H379"/>
  <c r="H378" s="1"/>
  <c r="F379"/>
  <c r="F378" s="1"/>
  <c r="G381"/>
  <c r="G380" s="1"/>
  <c r="H381"/>
  <c r="H380" s="1"/>
  <c r="F381"/>
  <c r="F380" s="1"/>
  <c r="H1295" i="1"/>
  <c r="I1295"/>
  <c r="G1295"/>
  <c r="H1293"/>
  <c r="I1293"/>
  <c r="G1293"/>
  <c r="G563" i="2"/>
  <c r="H563"/>
  <c r="F563"/>
  <c r="H1155" i="1"/>
  <c r="H1154" s="1"/>
  <c r="I1155"/>
  <c r="I1154" s="1"/>
  <c r="G1155"/>
  <c r="G1154" s="1"/>
  <c r="H377" i="2" l="1"/>
  <c r="I1292" i="1"/>
  <c r="F377" i="2"/>
  <c r="G377"/>
  <c r="G1292" i="1"/>
  <c r="H1292"/>
  <c r="G548" i="2" l="1"/>
  <c r="H548"/>
  <c r="F548"/>
  <c r="H1031" i="1"/>
  <c r="H1030" s="1"/>
  <c r="I1031"/>
  <c r="I1030" s="1"/>
  <c r="G1031"/>
  <c r="G1030" s="1"/>
  <c r="G547" i="2"/>
  <c r="H547"/>
  <c r="F547"/>
  <c r="H979" i="1"/>
  <c r="I979"/>
  <c r="G979"/>
  <c r="G544" i="2"/>
  <c r="G543" s="1"/>
  <c r="H544"/>
  <c r="H543" s="1"/>
  <c r="F544"/>
  <c r="F543" s="1"/>
  <c r="H977" i="1"/>
  <c r="I977"/>
  <c r="G977"/>
  <c r="G527" i="2"/>
  <c r="H527"/>
  <c r="F527"/>
  <c r="G520"/>
  <c r="H520"/>
  <c r="F520"/>
  <c r="F509"/>
  <c r="G509"/>
  <c r="H509"/>
  <c r="G510"/>
  <c r="H510"/>
  <c r="F510"/>
  <c r="H968" i="1"/>
  <c r="I968"/>
  <c r="G968"/>
  <c r="H963"/>
  <c r="I963"/>
  <c r="G963"/>
  <c r="H957"/>
  <c r="I957"/>
  <c r="G957"/>
  <c r="G467" i="2"/>
  <c r="G466" s="1"/>
  <c r="H467"/>
  <c r="H466" s="1"/>
  <c r="F467"/>
  <c r="F466" s="1"/>
  <c r="G940" i="1"/>
  <c r="H934"/>
  <c r="I934"/>
  <c r="G934"/>
  <c r="H976" l="1"/>
  <c r="G976"/>
  <c r="I976"/>
  <c r="F508" i="2"/>
  <c r="H508"/>
  <c r="G508"/>
  <c r="G546" l="1"/>
  <c r="H546"/>
  <c r="F546"/>
  <c r="J886" i="1"/>
  <c r="K886"/>
  <c r="L886"/>
  <c r="H887"/>
  <c r="H886" s="1"/>
  <c r="I887"/>
  <c r="I886" s="1"/>
  <c r="G887"/>
  <c r="G886" s="1"/>
  <c r="G526" i="2"/>
  <c r="G525" s="1"/>
  <c r="H526"/>
  <c r="H525" s="1"/>
  <c r="F526"/>
  <c r="F525" s="1"/>
  <c r="H878" i="1"/>
  <c r="I878"/>
  <c r="G878"/>
  <c r="G881" i="2"/>
  <c r="H881"/>
  <c r="F881"/>
  <c r="G545" l="1"/>
  <c r="G542" s="1"/>
  <c r="F545"/>
  <c r="F542" s="1"/>
  <c r="H545"/>
  <c r="H542" s="1"/>
  <c r="G450" l="1"/>
  <c r="G449" s="1"/>
  <c r="G448" s="1"/>
  <c r="H450"/>
  <c r="H449" s="1"/>
  <c r="H448" s="1"/>
  <c r="F450"/>
  <c r="F449" s="1"/>
  <c r="F448" s="1"/>
  <c r="H339" i="1" l="1"/>
  <c r="I339"/>
  <c r="G340"/>
  <c r="G339" s="1"/>
  <c r="G440" i="2"/>
  <c r="G439" s="1"/>
  <c r="H440"/>
  <c r="H439" s="1"/>
  <c r="F440"/>
  <c r="F439" s="1"/>
  <c r="G330" i="1"/>
  <c r="G233" i="2"/>
  <c r="H233"/>
  <c r="F233"/>
  <c r="G208"/>
  <c r="H208"/>
  <c r="F208"/>
  <c r="G194" i="1"/>
  <c r="G193" s="1"/>
  <c r="G856" i="2" l="1"/>
  <c r="H856"/>
  <c r="F856"/>
  <c r="G142"/>
  <c r="H142"/>
  <c r="F142"/>
  <c r="H390" i="1"/>
  <c r="H389" s="1"/>
  <c r="I390"/>
  <c r="I389" s="1"/>
  <c r="H403"/>
  <c r="H402" s="1"/>
  <c r="G890" i="2" s="1"/>
  <c r="I403" i="1"/>
  <c r="I402" s="1"/>
  <c r="H890" i="2" s="1"/>
  <c r="H502" i="1"/>
  <c r="H501" s="1"/>
  <c r="H500" s="1"/>
  <c r="I502"/>
  <c r="I501" s="1"/>
  <c r="I500" s="1"/>
  <c r="G502"/>
  <c r="G501" s="1"/>
  <c r="G500" s="1"/>
  <c r="I388" l="1"/>
  <c r="F38" i="3" s="1"/>
  <c r="H388" i="1"/>
  <c r="E38" i="3" s="1"/>
  <c r="G390" i="1"/>
  <c r="G389" s="1"/>
  <c r="G403"/>
  <c r="G402" s="1"/>
  <c r="F890" i="2" s="1"/>
  <c r="G388" i="1" l="1"/>
  <c r="D38" i="3" s="1"/>
  <c r="J228" i="1" l="1"/>
  <c r="K228"/>
  <c r="L228"/>
  <c r="F884" i="2"/>
  <c r="F883" s="1"/>
  <c r="G883"/>
  <c r="H883"/>
  <c r="G247" i="1"/>
  <c r="G266" i="2"/>
  <c r="G265" s="1"/>
  <c r="H266"/>
  <c r="H265" s="1"/>
  <c r="G264"/>
  <c r="G263" s="1"/>
  <c r="H264"/>
  <c r="H263" s="1"/>
  <c r="F264"/>
  <c r="F263" s="1"/>
  <c r="F266"/>
  <c r="F265" s="1"/>
  <c r="H235" i="1"/>
  <c r="I235"/>
  <c r="G235"/>
  <c r="H237"/>
  <c r="I237"/>
  <c r="G237"/>
  <c r="G937" i="2" l="1"/>
  <c r="G936" s="1"/>
  <c r="H937"/>
  <c r="H936" s="1"/>
  <c r="F937"/>
  <c r="F936" s="1"/>
  <c r="G935"/>
  <c r="G934" s="1"/>
  <c r="H935"/>
  <c r="H934" s="1"/>
  <c r="F935"/>
  <c r="F934" s="1"/>
  <c r="H689" i="1"/>
  <c r="I689"/>
  <c r="G689"/>
  <c r="H687"/>
  <c r="I687"/>
  <c r="G687"/>
  <c r="I686" l="1"/>
  <c r="G686"/>
  <c r="H686"/>
  <c r="G430"/>
  <c r="G429" s="1"/>
  <c r="F243" i="2" l="1"/>
  <c r="F242" s="1"/>
  <c r="F241" s="1"/>
  <c r="G225" l="1"/>
  <c r="G224" s="1"/>
  <c r="H225"/>
  <c r="H224" s="1"/>
  <c r="F225"/>
  <c r="F224" s="1"/>
  <c r="G203" i="1"/>
  <c r="G201" s="1"/>
  <c r="G408" i="2" l="1"/>
  <c r="H408"/>
  <c r="F408"/>
  <c r="H1180" i="1"/>
  <c r="H1179" s="1"/>
  <c r="I1180"/>
  <c r="I1179" s="1"/>
  <c r="I1178" s="1"/>
  <c r="G1180"/>
  <c r="G1179" s="1"/>
  <c r="H1178" l="1"/>
  <c r="G1178"/>
  <c r="G751" i="2" l="1"/>
  <c r="H751"/>
  <c r="F751"/>
  <c r="H822" i="1"/>
  <c r="I822"/>
  <c r="G822"/>
  <c r="G753" i="2" l="1"/>
  <c r="G752" s="1"/>
  <c r="H753"/>
  <c r="H752" s="1"/>
  <c r="F753"/>
  <c r="F752" s="1"/>
  <c r="G825" i="1"/>
  <c r="G122" i="2" l="1"/>
  <c r="H122"/>
  <c r="F122"/>
  <c r="G162" l="1"/>
  <c r="H162"/>
  <c r="F162"/>
  <c r="G828" l="1"/>
  <c r="G827" s="1"/>
  <c r="H828"/>
  <c r="H827" s="1"/>
  <c r="F828"/>
  <c r="F827" s="1"/>
  <c r="H728" i="1" l="1"/>
  <c r="I728"/>
  <c r="G728"/>
  <c r="G74" i="2" l="1"/>
  <c r="H74"/>
  <c r="F74"/>
  <c r="G75"/>
  <c r="H75"/>
  <c r="F75"/>
  <c r="H1328" i="1"/>
  <c r="I1328"/>
  <c r="G1328"/>
  <c r="G447" i="2" l="1"/>
  <c r="G446" s="1"/>
  <c r="H447"/>
  <c r="H446" s="1"/>
  <c r="F447"/>
  <c r="F446" s="1"/>
  <c r="H337" i="1"/>
  <c r="I337"/>
  <c r="G337"/>
  <c r="G209" i="2"/>
  <c r="H209"/>
  <c r="F209"/>
  <c r="I309" i="1"/>
  <c r="G309"/>
  <c r="G287" i="2"/>
  <c r="H287"/>
  <c r="F287"/>
  <c r="G464"/>
  <c r="G463" s="1"/>
  <c r="H464"/>
  <c r="H463" s="1"/>
  <c r="F464"/>
  <c r="F463" s="1"/>
  <c r="I386" i="1"/>
  <c r="I385" s="1"/>
  <c r="I384" s="1"/>
  <c r="G386"/>
  <c r="G385" s="1"/>
  <c r="G384" s="1"/>
  <c r="H386"/>
  <c r="H385" s="1"/>
  <c r="H384" s="1"/>
  <c r="G301" i="2" l="1"/>
  <c r="G300" s="1"/>
  <c r="H301"/>
  <c r="H300" s="1"/>
  <c r="F301"/>
  <c r="F300" s="1"/>
  <c r="H259" i="1"/>
  <c r="I259"/>
  <c r="G259"/>
  <c r="G596" i="2" l="1"/>
  <c r="H596"/>
  <c r="G597"/>
  <c r="H597"/>
  <c r="F597"/>
  <c r="F596"/>
  <c r="H1004" i="1"/>
  <c r="I1004"/>
  <c r="G1004"/>
  <c r="G588" i="2"/>
  <c r="G587" s="1"/>
  <c r="F588"/>
  <c r="F587" s="1"/>
  <c r="H588"/>
  <c r="H587" s="1"/>
  <c r="H1000" i="1"/>
  <c r="G1000"/>
  <c r="F595" i="2" l="1"/>
  <c r="F594" s="1"/>
  <c r="H595"/>
  <c r="H594" s="1"/>
  <c r="G595"/>
  <c r="G594" s="1"/>
  <c r="I1000" i="1"/>
  <c r="H841" l="1"/>
  <c r="I841"/>
  <c r="G841"/>
  <c r="F501" i="2" l="1"/>
  <c r="F500" s="1"/>
  <c r="H1093" i="1"/>
  <c r="I1093"/>
  <c r="G1094"/>
  <c r="G1093" s="1"/>
  <c r="G500" i="2"/>
  <c r="H500"/>
  <c r="F291" l="1"/>
  <c r="G449" i="1"/>
  <c r="G448" s="1"/>
  <c r="G447" s="1"/>
  <c r="J57" l="1"/>
  <c r="J56"/>
  <c r="J55"/>
  <c r="J476"/>
  <c r="G745" i="2" l="1"/>
  <c r="G744" s="1"/>
  <c r="H745"/>
  <c r="H744" s="1"/>
  <c r="F745"/>
  <c r="F744" s="1"/>
  <c r="G750"/>
  <c r="G749" s="1"/>
  <c r="H750"/>
  <c r="H749" s="1"/>
  <c r="F750"/>
  <c r="G741"/>
  <c r="G740" s="1"/>
  <c r="H741"/>
  <c r="H740" s="1"/>
  <c r="F741"/>
  <c r="F740" s="1"/>
  <c r="H818" i="1"/>
  <c r="H815" s="1"/>
  <c r="I818"/>
  <c r="I815" s="1"/>
  <c r="G818"/>
  <c r="G815" s="1"/>
  <c r="F749" i="2" l="1"/>
  <c r="G704"/>
  <c r="G703" s="1"/>
  <c r="H704"/>
  <c r="H703" s="1"/>
  <c r="F704"/>
  <c r="F703" s="1"/>
  <c r="G696"/>
  <c r="G695" s="1"/>
  <c r="H696"/>
  <c r="H695" s="1"/>
  <c r="F696"/>
  <c r="F695" s="1"/>
  <c r="G688"/>
  <c r="G687" s="1"/>
  <c r="H688"/>
  <c r="H687" s="1"/>
  <c r="F688"/>
  <c r="F687" s="1"/>
  <c r="G680"/>
  <c r="G679" s="1"/>
  <c r="H680"/>
  <c r="H679" s="1"/>
  <c r="F680"/>
  <c r="F679" s="1"/>
  <c r="G768" l="1"/>
  <c r="G767" s="1"/>
  <c r="G766" s="1"/>
  <c r="H768"/>
  <c r="H767" s="1"/>
  <c r="H766" s="1"/>
  <c r="G743"/>
  <c r="G742" s="1"/>
  <c r="H743"/>
  <c r="H742" s="1"/>
  <c r="F743"/>
  <c r="F742" s="1"/>
  <c r="G739"/>
  <c r="G738" s="1"/>
  <c r="G737" s="1"/>
  <c r="H739"/>
  <c r="H738" s="1"/>
  <c r="H737" s="1"/>
  <c r="F739"/>
  <c r="F738" s="1"/>
  <c r="F737" s="1"/>
  <c r="H708"/>
  <c r="H707" s="1"/>
  <c r="H702"/>
  <c r="H701" s="1"/>
  <c r="H700"/>
  <c r="H699" s="1"/>
  <c r="H692"/>
  <c r="H691" s="1"/>
  <c r="H686"/>
  <c r="H685" s="1"/>
  <c r="H684"/>
  <c r="H683" s="1"/>
  <c r="G708"/>
  <c r="G707" s="1"/>
  <c r="G702"/>
  <c r="G701" s="1"/>
  <c r="G700"/>
  <c r="G699" s="1"/>
  <c r="G692"/>
  <c r="G691" s="1"/>
  <c r="G686"/>
  <c r="G685" s="1"/>
  <c r="G684"/>
  <c r="G683" s="1"/>
  <c r="F708"/>
  <c r="F707" s="1"/>
  <c r="F702"/>
  <c r="F701" s="1"/>
  <c r="F700"/>
  <c r="F699" s="1"/>
  <c r="F692"/>
  <c r="F691" s="1"/>
  <c r="F686"/>
  <c r="F685" s="1"/>
  <c r="F684"/>
  <c r="F683" s="1"/>
  <c r="F730"/>
  <c r="G730"/>
  <c r="H730"/>
  <c r="F715"/>
  <c r="G715"/>
  <c r="H715"/>
  <c r="G678" l="1"/>
  <c r="H678"/>
  <c r="F678"/>
  <c r="I847" i="1"/>
  <c r="I1343" s="1"/>
  <c r="I839"/>
  <c r="I838" s="1"/>
  <c r="I837" s="1"/>
  <c r="H839"/>
  <c r="H838" s="1"/>
  <c r="H837" s="1"/>
  <c r="G839"/>
  <c r="G838" s="1"/>
  <c r="G837" s="1"/>
  <c r="I832"/>
  <c r="I831" s="1"/>
  <c r="H832"/>
  <c r="H831" s="1"/>
  <c r="I829"/>
  <c r="I814" s="1"/>
  <c r="H829"/>
  <c r="H814" s="1"/>
  <c r="G829"/>
  <c r="G814" s="1"/>
  <c r="I809"/>
  <c r="H809"/>
  <c r="G809"/>
  <c r="I797"/>
  <c r="H797"/>
  <c r="G797"/>
  <c r="I786"/>
  <c r="H786"/>
  <c r="G786"/>
  <c r="F747" i="2"/>
  <c r="F746" s="1"/>
  <c r="F736" s="1"/>
  <c r="H729"/>
  <c r="G729"/>
  <c r="F729"/>
  <c r="H728"/>
  <c r="G728"/>
  <c r="F728"/>
  <c r="H714"/>
  <c r="G714"/>
  <c r="F714"/>
  <c r="H713"/>
  <c r="G713"/>
  <c r="F713"/>
  <c r="H712"/>
  <c r="G712"/>
  <c r="F712"/>
  <c r="I836" i="1" l="1"/>
  <c r="I835" s="1"/>
  <c r="I834" s="1"/>
  <c r="F727" i="2"/>
  <c r="F726" s="1"/>
  <c r="H813" i="1"/>
  <c r="H785" s="1"/>
  <c r="I813"/>
  <c r="I785" s="1"/>
  <c r="H711" i="2"/>
  <c r="H677" s="1"/>
  <c r="G727"/>
  <c r="G726" s="1"/>
  <c r="H727"/>
  <c r="H726" s="1"/>
  <c r="F711"/>
  <c r="F677" s="1"/>
  <c r="G711"/>
  <c r="G677" s="1"/>
  <c r="H847" i="1"/>
  <c r="G847"/>
  <c r="G772"/>
  <c r="G771" s="1"/>
  <c r="G832"/>
  <c r="G831" s="1"/>
  <c r="G813" s="1"/>
  <c r="F768" i="2"/>
  <c r="F767" s="1"/>
  <c r="F766" s="1"/>
  <c r="G750" i="1"/>
  <c r="G749" s="1"/>
  <c r="G766"/>
  <c r="H766"/>
  <c r="H765" s="1"/>
  <c r="I766"/>
  <c r="I765" s="1"/>
  <c r="H750"/>
  <c r="H749" s="1"/>
  <c r="I750"/>
  <c r="I749" s="1"/>
  <c r="G836" l="1"/>
  <c r="G835" s="1"/>
  <c r="G834" s="1"/>
  <c r="G1343"/>
  <c r="H836"/>
  <c r="H835" s="1"/>
  <c r="H834" s="1"/>
  <c r="H1343"/>
  <c r="G785"/>
  <c r="H529" i="2" l="1"/>
  <c r="H528" s="1"/>
  <c r="G529"/>
  <c r="G528" s="1"/>
  <c r="F529"/>
  <c r="F528" s="1"/>
  <c r="H1096" i="1"/>
  <c r="I1096"/>
  <c r="G1096"/>
  <c r="G519" i="2"/>
  <c r="G518" s="1"/>
  <c r="H519"/>
  <c r="H518" s="1"/>
  <c r="F519"/>
  <c r="F518" s="1"/>
  <c r="G643"/>
  <c r="G642" s="1"/>
  <c r="H643"/>
  <c r="H642" s="1"/>
  <c r="F643"/>
  <c r="F642" s="1"/>
  <c r="G655"/>
  <c r="G654" s="1"/>
  <c r="G651" s="1"/>
  <c r="H655"/>
  <c r="H654" s="1"/>
  <c r="H651" s="1"/>
  <c r="F655"/>
  <c r="F654" s="1"/>
  <c r="F651" s="1"/>
  <c r="I1123" i="1"/>
  <c r="I1120" s="1"/>
  <c r="H1123"/>
  <c r="H1120" s="1"/>
  <c r="G1123"/>
  <c r="G1120" s="1"/>
  <c r="G512" i="2"/>
  <c r="G511" s="1"/>
  <c r="H512"/>
  <c r="H511" s="1"/>
  <c r="F512"/>
  <c r="F511" s="1"/>
  <c r="G632"/>
  <c r="G631" s="1"/>
  <c r="H632"/>
  <c r="H631" s="1"/>
  <c r="F632"/>
  <c r="F631" s="1"/>
  <c r="G593"/>
  <c r="G592" s="1"/>
  <c r="G591" s="1"/>
  <c r="H593"/>
  <c r="H592" s="1"/>
  <c r="H591" s="1"/>
  <c r="F593"/>
  <c r="F592" s="1"/>
  <c r="F591" s="1"/>
  <c r="H1044" i="1"/>
  <c r="H1043" s="1"/>
  <c r="I1044"/>
  <c r="I1043" s="1"/>
  <c r="G1044"/>
  <c r="G1043" s="1"/>
  <c r="I1037"/>
  <c r="I1036" s="1"/>
  <c r="H1037"/>
  <c r="H1036" s="1"/>
  <c r="G1037"/>
  <c r="G1036" s="1"/>
  <c r="G637" i="2"/>
  <c r="G636" s="1"/>
  <c r="G635" s="1"/>
  <c r="H637"/>
  <c r="H636" s="1"/>
  <c r="H635" s="1"/>
  <c r="F637"/>
  <c r="F636" s="1"/>
  <c r="F635" s="1"/>
  <c r="H1016" i="1"/>
  <c r="H1015" s="1"/>
  <c r="H1014" s="1"/>
  <c r="I1016"/>
  <c r="I1015" s="1"/>
  <c r="I1014" s="1"/>
  <c r="G1016"/>
  <c r="G1015" s="1"/>
  <c r="G1014" s="1"/>
  <c r="G626" i="2"/>
  <c r="G625" s="1"/>
  <c r="H626"/>
  <c r="H625" s="1"/>
  <c r="F626"/>
  <c r="F625" s="1"/>
  <c r="I1012" i="1"/>
  <c r="I1009" s="1"/>
  <c r="H1012"/>
  <c r="H1009" s="1"/>
  <c r="G1012"/>
  <c r="G1009" s="1"/>
  <c r="G523" i="2"/>
  <c r="H523"/>
  <c r="F524"/>
  <c r="F523"/>
  <c r="F517"/>
  <c r="F516"/>
  <c r="G492"/>
  <c r="G491" s="1"/>
  <c r="H492"/>
  <c r="H491" s="1"/>
  <c r="F492"/>
  <c r="F491" s="1"/>
  <c r="I965" i="1"/>
  <c r="H965"/>
  <c r="G965"/>
  <c r="H517" i="2"/>
  <c r="G960" i="1"/>
  <c r="H949"/>
  <c r="I949"/>
  <c r="G949"/>
  <c r="G475" i="2"/>
  <c r="H475"/>
  <c r="F475"/>
  <c r="I940" i="1"/>
  <c r="I939" s="1"/>
  <c r="H940"/>
  <c r="H939" s="1"/>
  <c r="G939"/>
  <c r="G813" i="2"/>
  <c r="H813"/>
  <c r="F813"/>
  <c r="G634"/>
  <c r="G633" s="1"/>
  <c r="H634"/>
  <c r="H633" s="1"/>
  <c r="F634"/>
  <c r="G628"/>
  <c r="G627" s="1"/>
  <c r="H628"/>
  <c r="H627" s="1"/>
  <c r="F628"/>
  <c r="F627" s="1"/>
  <c r="I920" i="1"/>
  <c r="I917" s="1"/>
  <c r="H920"/>
  <c r="H917" s="1"/>
  <c r="G920"/>
  <c r="G917" s="1"/>
  <c r="I929"/>
  <c r="I928" s="1"/>
  <c r="I927" s="1"/>
  <c r="I926" s="1"/>
  <c r="H929"/>
  <c r="H928" s="1"/>
  <c r="H927" s="1"/>
  <c r="H926" s="1"/>
  <c r="G929"/>
  <c r="G928" s="1"/>
  <c r="G927" s="1"/>
  <c r="G926" s="1"/>
  <c r="I924"/>
  <c r="I923" s="1"/>
  <c r="I922" s="1"/>
  <c r="H924"/>
  <c r="H923" s="1"/>
  <c r="H922" s="1"/>
  <c r="G924"/>
  <c r="G923" s="1"/>
  <c r="G922" s="1"/>
  <c r="G1042" l="1"/>
  <c r="H630" i="2"/>
  <c r="H629" s="1"/>
  <c r="I1042" i="1"/>
  <c r="H1042"/>
  <c r="G630" i="2"/>
  <c r="G629" s="1"/>
  <c r="G516"/>
  <c r="G1008" i="1"/>
  <c r="I1008"/>
  <c r="H1008"/>
  <c r="F633" i="2"/>
  <c r="F630" s="1"/>
  <c r="F629" s="1"/>
  <c r="F515"/>
  <c r="F522"/>
  <c r="G517"/>
  <c r="I960" i="1"/>
  <c r="H516" i="2"/>
  <c r="H515" s="1"/>
  <c r="H524"/>
  <c r="H522" s="1"/>
  <c r="G524"/>
  <c r="G522" s="1"/>
  <c r="H960" i="1"/>
  <c r="I916"/>
  <c r="H916"/>
  <c r="G916"/>
  <c r="G515" i="2" l="1"/>
  <c r="G506" l="1"/>
  <c r="H506"/>
  <c r="G507"/>
  <c r="H507"/>
  <c r="F507"/>
  <c r="F506"/>
  <c r="G505" l="1"/>
  <c r="H505"/>
  <c r="F505"/>
  <c r="I875" i="1"/>
  <c r="H875"/>
  <c r="G875"/>
  <c r="G809" i="2" l="1"/>
  <c r="G808" s="1"/>
  <c r="H809"/>
  <c r="H808" s="1"/>
  <c r="F809"/>
  <c r="F808" s="1"/>
  <c r="I715" i="1"/>
  <c r="I712" s="1"/>
  <c r="I711" s="1"/>
  <c r="H715"/>
  <c r="H712" s="1"/>
  <c r="H711" s="1"/>
  <c r="H211" i="2" l="1"/>
  <c r="H210" s="1"/>
  <c r="H207" s="1"/>
  <c r="F211"/>
  <c r="F210" s="1"/>
  <c r="F207" s="1"/>
  <c r="G211"/>
  <c r="G210" s="1"/>
  <c r="G207" s="1"/>
  <c r="H311" i="1"/>
  <c r="H309" s="1"/>
  <c r="F420" i="2"/>
  <c r="F419" s="1"/>
  <c r="G420"/>
  <c r="G419" s="1"/>
  <c r="H420"/>
  <c r="H419" s="1"/>
  <c r="I1264" i="1"/>
  <c r="I1263" s="1"/>
  <c r="H1264"/>
  <c r="H1263" s="1"/>
  <c r="I507" l="1"/>
  <c r="I506" s="1"/>
  <c r="I505" s="1"/>
  <c r="I504" s="1"/>
  <c r="I498"/>
  <c r="I497" s="1"/>
  <c r="I494"/>
  <c r="I492"/>
  <c r="I489"/>
  <c r="I485"/>
  <c r="I484" s="1"/>
  <c r="I483" s="1"/>
  <c r="I480"/>
  <c r="I479" s="1"/>
  <c r="I478" s="1"/>
  <c r="H507"/>
  <c r="H506" s="1"/>
  <c r="H505" s="1"/>
  <c r="H504" s="1"/>
  <c r="H498"/>
  <c r="H497" s="1"/>
  <c r="H494"/>
  <c r="H492"/>
  <c r="H489"/>
  <c r="H485"/>
  <c r="H484" s="1"/>
  <c r="H483" s="1"/>
  <c r="H480"/>
  <c r="H479" s="1"/>
  <c r="H478" s="1"/>
  <c r="I52"/>
  <c r="I50"/>
  <c r="I47"/>
  <c r="I43"/>
  <c r="I40"/>
  <c r="I46" l="1"/>
  <c r="I45" s="1"/>
  <c r="I488"/>
  <c r="I487" s="1"/>
  <c r="I477" s="1"/>
  <c r="I476" s="1"/>
  <c r="I39"/>
  <c r="I38" s="1"/>
  <c r="H488"/>
  <c r="H487" s="1"/>
  <c r="H477" s="1"/>
  <c r="H476" s="1"/>
  <c r="I37" l="1"/>
  <c r="H52"/>
  <c r="H50"/>
  <c r="H47"/>
  <c r="H43"/>
  <c r="H40"/>
  <c r="H39" l="1"/>
  <c r="H38" s="1"/>
  <c r="H46"/>
  <c r="H45" s="1"/>
  <c r="I1327"/>
  <c r="I1326" s="1"/>
  <c r="I1325" s="1"/>
  <c r="I1324" s="1"/>
  <c r="I1320"/>
  <c r="I1319" s="1"/>
  <c r="I1317"/>
  <c r="I1314"/>
  <c r="I1311"/>
  <c r="I1310" s="1"/>
  <c r="I1308"/>
  <c r="I1307" s="1"/>
  <c r="I1305"/>
  <c r="I1304" s="1"/>
  <c r="I1300"/>
  <c r="I1298"/>
  <c r="I1279"/>
  <c r="I1278" s="1"/>
  <c r="I1277" s="1"/>
  <c r="I1275"/>
  <c r="I1274" s="1"/>
  <c r="I1269"/>
  <c r="I1268" s="1"/>
  <c r="I1267" s="1"/>
  <c r="I1266" s="1"/>
  <c r="I1261"/>
  <c r="I1259"/>
  <c r="I1256"/>
  <c r="I1255" s="1"/>
  <c r="I1253"/>
  <c r="I1247"/>
  <c r="I1245"/>
  <c r="I1241"/>
  <c r="I1235"/>
  <c r="I1229"/>
  <c r="I1226"/>
  <c r="I1225" s="1"/>
  <c r="I1224" s="1"/>
  <c r="I1222"/>
  <c r="I1217"/>
  <c r="I1211"/>
  <c r="I1210" s="1"/>
  <c r="I1207"/>
  <c r="I1206" s="1"/>
  <c r="I1202"/>
  <c r="I1201" s="1"/>
  <c r="I1200" s="1"/>
  <c r="I1199" s="1"/>
  <c r="I1198" s="1"/>
  <c r="I1196"/>
  <c r="I1195" s="1"/>
  <c r="I1342" s="1"/>
  <c r="I1193"/>
  <c r="I1190"/>
  <c r="I1188"/>
  <c r="I1176"/>
  <c r="I1168"/>
  <c r="I1167" s="1"/>
  <c r="I1166" s="1"/>
  <c r="I1165" s="1"/>
  <c r="I1164" s="1"/>
  <c r="I1163" s="1"/>
  <c r="I1161"/>
  <c r="I1159" s="1"/>
  <c r="I1158" s="1"/>
  <c r="I1157" s="1"/>
  <c r="I1152"/>
  <c r="I1148" s="1"/>
  <c r="I1147" s="1"/>
  <c r="I1144"/>
  <c r="I1143" s="1"/>
  <c r="I1142" s="1"/>
  <c r="I1134"/>
  <c r="I1133" s="1"/>
  <c r="I1132" s="1"/>
  <c r="I1138"/>
  <c r="I1137" s="1"/>
  <c r="I1136" s="1"/>
  <c r="I1126"/>
  <c r="I1125" s="1"/>
  <c r="I1117"/>
  <c r="I1115"/>
  <c r="I1109"/>
  <c r="I1106"/>
  <c r="I1105" s="1"/>
  <c r="I1102"/>
  <c r="I1099"/>
  <c r="I1086"/>
  <c r="I1085" s="1"/>
  <c r="I1083"/>
  <c r="I1082" s="1"/>
  <c r="I1078"/>
  <c r="I1073"/>
  <c r="I1064"/>
  <c r="I1063" s="1"/>
  <c r="I1062" s="1"/>
  <c r="I1059"/>
  <c r="I1058" s="1"/>
  <c r="I1056"/>
  <c r="I1055" s="1"/>
  <c r="I1040"/>
  <c r="I1039" s="1"/>
  <c r="I1028"/>
  <c r="I1027" s="1"/>
  <c r="I1025"/>
  <c r="I1024" s="1"/>
  <c r="I1002"/>
  <c r="I999" s="1"/>
  <c r="I995"/>
  <c r="I991"/>
  <c r="I988"/>
  <c r="I985"/>
  <c r="I982"/>
  <c r="I981" s="1"/>
  <c r="I975" s="1"/>
  <c r="I973"/>
  <c r="I971"/>
  <c r="I945"/>
  <c r="I944" s="1"/>
  <c r="I938"/>
  <c r="I936"/>
  <c r="I933" s="1"/>
  <c r="I914"/>
  <c r="I912"/>
  <c r="I910"/>
  <c r="I906"/>
  <c r="I904"/>
  <c r="I901"/>
  <c r="I897"/>
  <c r="I890"/>
  <c r="I889" s="1"/>
  <c r="I885" s="1"/>
  <c r="I883"/>
  <c r="I881"/>
  <c r="I871"/>
  <c r="I870" s="1"/>
  <c r="I862"/>
  <c r="I860"/>
  <c r="I857"/>
  <c r="I854"/>
  <c r="I782"/>
  <c r="I781" s="1"/>
  <c r="I779"/>
  <c r="I778" s="1"/>
  <c r="I776"/>
  <c r="I775" s="1"/>
  <c r="I763"/>
  <c r="I762" s="1"/>
  <c r="I760"/>
  <c r="I759" s="1"/>
  <c r="I756"/>
  <c r="I755" s="1"/>
  <c r="I743"/>
  <c r="I742" s="1"/>
  <c r="I741" s="1"/>
  <c r="I740" s="1"/>
  <c r="I739" s="1"/>
  <c r="I738" s="1"/>
  <c r="I736"/>
  <c r="I735" s="1"/>
  <c r="I734" s="1"/>
  <c r="I733" s="1"/>
  <c r="I732" s="1"/>
  <c r="I731" s="1"/>
  <c r="I725"/>
  <c r="I723"/>
  <c r="I721"/>
  <c r="I718"/>
  <c r="I706"/>
  <c r="I705" s="1"/>
  <c r="I702"/>
  <c r="I701" s="1"/>
  <c r="I700" s="1"/>
  <c r="I697"/>
  <c r="I696" s="1"/>
  <c r="I684"/>
  <c r="I683" s="1"/>
  <c r="I682" s="1"/>
  <c r="I681" s="1"/>
  <c r="I680" s="1"/>
  <c r="I677"/>
  <c r="I676" s="1"/>
  <c r="I1344" s="1"/>
  <c r="I673"/>
  <c r="I670"/>
  <c r="I667"/>
  <c r="I662"/>
  <c r="I657"/>
  <c r="I656" s="1"/>
  <c r="I655" s="1"/>
  <c r="I653"/>
  <c r="I652" s="1"/>
  <c r="I651" s="1"/>
  <c r="I650" s="1"/>
  <c r="I648"/>
  <c r="I647" s="1"/>
  <c r="I646" s="1"/>
  <c r="I643"/>
  <c r="I642" s="1"/>
  <c r="I640"/>
  <c r="I639" s="1"/>
  <c r="I635"/>
  <c r="I634" s="1"/>
  <c r="I633" s="1"/>
  <c r="I630"/>
  <c r="I629" s="1"/>
  <c r="I625"/>
  <c r="I623"/>
  <c r="I621"/>
  <c r="I614"/>
  <c r="I611"/>
  <c r="I608"/>
  <c r="I605"/>
  <c r="I602"/>
  <c r="I596"/>
  <c r="I593"/>
  <c r="I590"/>
  <c r="I587"/>
  <c r="I584"/>
  <c r="I581"/>
  <c r="I578"/>
  <c r="I575"/>
  <c r="I572"/>
  <c r="I569"/>
  <c r="I566"/>
  <c r="I562"/>
  <c r="I561" s="1"/>
  <c r="I557"/>
  <c r="I556" s="1"/>
  <c r="I555" s="1"/>
  <c r="I552"/>
  <c r="I551" s="1"/>
  <c r="I550" s="1"/>
  <c r="I549" s="1"/>
  <c r="I543"/>
  <c r="I542" s="1"/>
  <c r="I541" s="1"/>
  <c r="I537"/>
  <c r="I536" s="1"/>
  <c r="I535" s="1"/>
  <c r="I534" s="1"/>
  <c r="I533" s="1"/>
  <c r="I529"/>
  <c r="I528" s="1"/>
  <c r="I527" s="1"/>
  <c r="I526" s="1"/>
  <c r="I525" s="1"/>
  <c r="I515" s="1"/>
  <c r="K478"/>
  <c r="I474"/>
  <c r="I473" s="1"/>
  <c r="I472" s="1"/>
  <c r="I470"/>
  <c r="I468"/>
  <c r="I464"/>
  <c r="I463" s="1"/>
  <c r="I461"/>
  <c r="I460" s="1"/>
  <c r="I459" s="1"/>
  <c r="I455"/>
  <c r="I453"/>
  <c r="I445"/>
  <c r="I444" s="1"/>
  <c r="I440"/>
  <c r="I439" s="1"/>
  <c r="I438" s="1"/>
  <c r="I436"/>
  <c r="I1349" s="1"/>
  <c r="I1353" s="1"/>
  <c r="I434"/>
  <c r="I425"/>
  <c r="I424" s="1"/>
  <c r="I423" s="1"/>
  <c r="I421"/>
  <c r="I420" s="1"/>
  <c r="I418"/>
  <c r="I417" s="1"/>
  <c r="I416" s="1"/>
  <c r="I412"/>
  <c r="I411" s="1"/>
  <c r="I410" s="1"/>
  <c r="I409" s="1"/>
  <c r="I407"/>
  <c r="I406" s="1"/>
  <c r="I405" s="1"/>
  <c r="I383" s="1"/>
  <c r="I381"/>
  <c r="I380" s="1"/>
  <c r="I376"/>
  <c r="I375" s="1"/>
  <c r="I369"/>
  <c r="I368" s="1"/>
  <c r="I367" s="1"/>
  <c r="I363"/>
  <c r="I362" s="1"/>
  <c r="I360"/>
  <c r="I359" s="1"/>
  <c r="I358" s="1"/>
  <c r="I356"/>
  <c r="I355" s="1"/>
  <c r="I353"/>
  <c r="I351" s="1"/>
  <c r="I348"/>
  <c r="I347" s="1"/>
  <c r="I343"/>
  <c r="I342" s="1"/>
  <c r="I335"/>
  <c r="I333"/>
  <c r="I328"/>
  <c r="I326"/>
  <c r="I324"/>
  <c r="I320"/>
  <c r="I316"/>
  <c r="I313" s="1"/>
  <c r="I314"/>
  <c r="I306"/>
  <c r="I305" s="1"/>
  <c r="I303"/>
  <c r="I301" s="1"/>
  <c r="I298"/>
  <c r="I297" s="1"/>
  <c r="I296" s="1"/>
  <c r="I295" s="1"/>
  <c r="I292"/>
  <c r="I291" s="1"/>
  <c r="I287"/>
  <c r="I286" s="1"/>
  <c r="I283"/>
  <c r="I282" s="1"/>
  <c r="I281" s="1"/>
  <c r="I279"/>
  <c r="I277"/>
  <c r="I275" s="1"/>
  <c r="I271"/>
  <c r="I270" s="1"/>
  <c r="I267"/>
  <c r="I266" s="1"/>
  <c r="I263"/>
  <c r="I261"/>
  <c r="I252"/>
  <c r="I251" s="1"/>
  <c r="I249"/>
  <c r="I246" s="1"/>
  <c r="I244"/>
  <c r="I243" s="1"/>
  <c r="I241"/>
  <c r="I240" s="1"/>
  <c r="I239" s="1"/>
  <c r="I233"/>
  <c r="I231"/>
  <c r="I224"/>
  <c r="I223" s="1"/>
  <c r="I222" s="1"/>
  <c r="I220"/>
  <c r="I219"/>
  <c r="I217"/>
  <c r="I214"/>
  <c r="I211"/>
  <c r="I210" s="1"/>
  <c r="I208"/>
  <c r="I207" s="1"/>
  <c r="I199"/>
  <c r="I197" s="1"/>
  <c r="I191"/>
  <c r="I189"/>
  <c r="I177"/>
  <c r="I175"/>
  <c r="I172"/>
  <c r="I167"/>
  <c r="I165"/>
  <c r="I164" s="1"/>
  <c r="I161"/>
  <c r="I159"/>
  <c r="I158" s="1"/>
  <c r="I157" s="1"/>
  <c r="I147"/>
  <c r="I145"/>
  <c r="I144" s="1"/>
  <c r="I137"/>
  <c r="I136" s="1"/>
  <c r="I132"/>
  <c r="I131" s="1"/>
  <c r="I129"/>
  <c r="I128" s="1"/>
  <c r="I126"/>
  <c r="I125" s="1"/>
  <c r="I123"/>
  <c r="I121"/>
  <c r="I118"/>
  <c r="I117" s="1"/>
  <c r="I114"/>
  <c r="I113" s="1"/>
  <c r="I110"/>
  <c r="I109" s="1"/>
  <c r="I106"/>
  <c r="I105" s="1"/>
  <c r="I100"/>
  <c r="I98"/>
  <c r="I95"/>
  <c r="I92"/>
  <c r="I91" s="1"/>
  <c r="I88"/>
  <c r="I87" s="1"/>
  <c r="I86" s="1"/>
  <c r="I84"/>
  <c r="I83" s="1"/>
  <c r="I82" s="1"/>
  <c r="I79"/>
  <c r="I76"/>
  <c r="I75" s="1"/>
  <c r="I72"/>
  <c r="I71" s="1"/>
  <c r="I67"/>
  <c r="I66" s="1"/>
  <c r="I63"/>
  <c r="I62" s="1"/>
  <c r="I59"/>
  <c r="I58" s="1"/>
  <c r="I57" s="1"/>
  <c r="I36"/>
  <c r="I27"/>
  <c r="I25"/>
  <c r="I22"/>
  <c r="I18"/>
  <c r="I14"/>
  <c r="I1341" l="1"/>
  <c r="I1244"/>
  <c r="I374"/>
  <c r="I319"/>
  <c r="I318" s="1"/>
  <c r="I188"/>
  <c r="I152"/>
  <c r="I151" s="1"/>
  <c r="F21" i="3" s="1"/>
  <c r="I21" i="1"/>
  <c r="I20" s="1"/>
  <c r="I1297"/>
  <c r="I1286" s="1"/>
  <c r="I1281" s="1"/>
  <c r="I1023"/>
  <c r="I1022" s="1"/>
  <c r="I1021" s="1"/>
  <c r="I620"/>
  <c r="I619" s="1"/>
  <c r="I618" s="1"/>
  <c r="I332"/>
  <c r="I323"/>
  <c r="I135"/>
  <c r="I1234"/>
  <c r="I1233" s="1"/>
  <c r="I1187"/>
  <c r="I1221"/>
  <c r="I1252"/>
  <c r="I1192"/>
  <c r="I1228"/>
  <c r="I1240"/>
  <c r="I1239" s="1"/>
  <c r="I1216"/>
  <c r="I1215" s="1"/>
  <c r="I1209" s="1"/>
  <c r="I1175"/>
  <c r="I1174" s="1"/>
  <c r="I206"/>
  <c r="I717"/>
  <c r="I710" s="1"/>
  <c r="I258"/>
  <c r="I1146"/>
  <c r="I1141" s="1"/>
  <c r="I428"/>
  <c r="I308"/>
  <c r="I1108"/>
  <c r="I1072"/>
  <c r="I1071" s="1"/>
  <c r="I1313"/>
  <c r="I452"/>
  <c r="I451" s="1"/>
  <c r="I443" s="1"/>
  <c r="I300"/>
  <c r="I1098"/>
  <c r="I1092" s="1"/>
  <c r="I174"/>
  <c r="I171" s="1"/>
  <c r="I170" s="1"/>
  <c r="I1273"/>
  <c r="I13"/>
  <c r="I12" s="1"/>
  <c r="I433"/>
  <c r="I432" s="1"/>
  <c r="I196"/>
  <c r="I120"/>
  <c r="I548"/>
  <c r="I540" s="1"/>
  <c r="I565"/>
  <c r="I560" s="1"/>
  <c r="I784"/>
  <c r="I892"/>
  <c r="H37"/>
  <c r="H36" s="1"/>
  <c r="I61"/>
  <c r="I909"/>
  <c r="I908" s="1"/>
  <c r="I1258"/>
  <c r="I1303"/>
  <c r="I1302" s="1"/>
  <c r="I274"/>
  <c r="I273" s="1"/>
  <c r="I265" s="1"/>
  <c r="I853"/>
  <c r="I984"/>
  <c r="I1131"/>
  <c r="I638"/>
  <c r="I932"/>
  <c r="I415"/>
  <c r="I758"/>
  <c r="I748" s="1"/>
  <c r="I104"/>
  <c r="I94"/>
  <c r="I143"/>
  <c r="I142" s="1"/>
  <c r="I141" s="1"/>
  <c r="I350"/>
  <c r="I346" s="1"/>
  <c r="I345" s="1"/>
  <c r="I467"/>
  <c r="I466" s="1"/>
  <c r="I458" s="1"/>
  <c r="I457" s="1"/>
  <c r="I774"/>
  <c r="I880"/>
  <c r="I970"/>
  <c r="I216"/>
  <c r="I213" s="1"/>
  <c r="I229"/>
  <c r="I228" s="1"/>
  <c r="I661"/>
  <c r="I660" s="1"/>
  <c r="I659" s="1"/>
  <c r="I695"/>
  <c r="I1160"/>
  <c r="I257" l="1"/>
  <c r="I256" s="1"/>
  <c r="I255" s="1"/>
  <c r="I1340"/>
  <c r="I1345" s="1"/>
  <c r="I134"/>
  <c r="I90"/>
  <c r="I56" s="1"/>
  <c r="I869"/>
  <c r="I868" s="1"/>
  <c r="I867" s="1"/>
  <c r="I184"/>
  <c r="I1251"/>
  <c r="I1243" s="1"/>
  <c r="I1220"/>
  <c r="I1186"/>
  <c r="I1182" s="1"/>
  <c r="I943"/>
  <c r="I942" s="1"/>
  <c r="I427"/>
  <c r="I414" s="1"/>
  <c r="I852"/>
  <c r="I851" s="1"/>
  <c r="I1091"/>
  <c r="I1090" s="1"/>
  <c r="I1061"/>
  <c r="I1054" s="1"/>
  <c r="I373"/>
  <c r="I366" s="1"/>
  <c r="I1130"/>
  <c r="I294"/>
  <c r="I1272"/>
  <c r="I1271" s="1"/>
  <c r="I694"/>
  <c r="I11"/>
  <c r="I205"/>
  <c r="I617"/>
  <c r="I559" s="1"/>
  <c r="I442"/>
  <c r="I931" l="1"/>
  <c r="F36" i="3" s="1"/>
  <c r="I254" i="1"/>
  <c r="I1173"/>
  <c r="I1172" s="1"/>
  <c r="I10"/>
  <c r="K12" s="1"/>
  <c r="I866"/>
  <c r="I865" s="1"/>
  <c r="K867" s="1"/>
  <c r="I169"/>
  <c r="I55" s="1"/>
  <c r="I1219"/>
  <c r="I1205" s="1"/>
  <c r="F42" i="3" s="1"/>
  <c r="I772" i="1"/>
  <c r="I771" s="1"/>
  <c r="I770" s="1"/>
  <c r="I747" s="1"/>
  <c r="I746" s="1"/>
  <c r="I745" s="1"/>
  <c r="I730" s="1"/>
  <c r="K746" s="1"/>
  <c r="H747" i="2"/>
  <c r="H746" s="1"/>
  <c r="H736" s="1"/>
  <c r="I532" i="1"/>
  <c r="I514" s="1"/>
  <c r="K534" s="1"/>
  <c r="H1327"/>
  <c r="H1326" s="1"/>
  <c r="H1325" s="1"/>
  <c r="H1324" s="1"/>
  <c r="H1320"/>
  <c r="H1319" s="1"/>
  <c r="H1317"/>
  <c r="H1314"/>
  <c r="H1311"/>
  <c r="H1310" s="1"/>
  <c r="H1308"/>
  <c r="H1307" s="1"/>
  <c r="H1305"/>
  <c r="H1304" s="1"/>
  <c r="H1300"/>
  <c r="H1298"/>
  <c r="H1279"/>
  <c r="H1278" s="1"/>
  <c r="H1277" s="1"/>
  <c r="H1275"/>
  <c r="H1274" s="1"/>
  <c r="H1269"/>
  <c r="H1268" s="1"/>
  <c r="H1267" s="1"/>
  <c r="H1266" s="1"/>
  <c r="H1261"/>
  <c r="H1259"/>
  <c r="H1256"/>
  <c r="H1255" s="1"/>
  <c r="H1253"/>
  <c r="H1247"/>
  <c r="H1245"/>
  <c r="H1241"/>
  <c r="H1235"/>
  <c r="H1229"/>
  <c r="H1226"/>
  <c r="H1225" s="1"/>
  <c r="H1224" s="1"/>
  <c r="H1222"/>
  <c r="H1217"/>
  <c r="H1211"/>
  <c r="H1210" s="1"/>
  <c r="H1207"/>
  <c r="H1206" s="1"/>
  <c r="H1202"/>
  <c r="H1201" s="1"/>
  <c r="H1200" s="1"/>
  <c r="H1199" s="1"/>
  <c r="H1198" s="1"/>
  <c r="H1196"/>
  <c r="H1195" s="1"/>
  <c r="H1342" s="1"/>
  <c r="H1193"/>
  <c r="H1190"/>
  <c r="H1188"/>
  <c r="H1176"/>
  <c r="H1168"/>
  <c r="H1167" s="1"/>
  <c r="H1166" s="1"/>
  <c r="H1165" s="1"/>
  <c r="H1164" s="1"/>
  <c r="H1163" s="1"/>
  <c r="H1161"/>
  <c r="H1159" s="1"/>
  <c r="H1158" s="1"/>
  <c r="H1157" s="1"/>
  <c r="H1152"/>
  <c r="H1148" s="1"/>
  <c r="H1147" s="1"/>
  <c r="H1144"/>
  <c r="H1143" s="1"/>
  <c r="H1142" s="1"/>
  <c r="H1134"/>
  <c r="H1133" s="1"/>
  <c r="H1132" s="1"/>
  <c r="H1138"/>
  <c r="H1137" s="1"/>
  <c r="H1136" s="1"/>
  <c r="H1126"/>
  <c r="H1125" s="1"/>
  <c r="H1117"/>
  <c r="H1115"/>
  <c r="H1109"/>
  <c r="H1106"/>
  <c r="H1105" s="1"/>
  <c r="H1102"/>
  <c r="H1099"/>
  <c r="H1086"/>
  <c r="H1085" s="1"/>
  <c r="H1083"/>
  <c r="H1082" s="1"/>
  <c r="H1078"/>
  <c r="H1073"/>
  <c r="H1064"/>
  <c r="H1063" s="1"/>
  <c r="H1062" s="1"/>
  <c r="H1059"/>
  <c r="H1058" s="1"/>
  <c r="H1056"/>
  <c r="H1055" s="1"/>
  <c r="H1040"/>
  <c r="H1039" s="1"/>
  <c r="H1028"/>
  <c r="H1027" s="1"/>
  <c r="H1025"/>
  <c r="H1024" s="1"/>
  <c r="H1002"/>
  <c r="H999" s="1"/>
  <c r="H995"/>
  <c r="H991"/>
  <c r="H988"/>
  <c r="H985"/>
  <c r="H982"/>
  <c r="H981" s="1"/>
  <c r="H975" s="1"/>
  <c r="H973"/>
  <c r="H971"/>
  <c r="H945"/>
  <c r="H944" s="1"/>
  <c r="H938"/>
  <c r="H936"/>
  <c r="H933" s="1"/>
  <c r="H914"/>
  <c r="H912"/>
  <c r="H910"/>
  <c r="H906"/>
  <c r="H904"/>
  <c r="H901"/>
  <c r="H897"/>
  <c r="H890"/>
  <c r="H889" s="1"/>
  <c r="H885" s="1"/>
  <c r="H883"/>
  <c r="H881"/>
  <c r="H871"/>
  <c r="H870" s="1"/>
  <c r="H862"/>
  <c r="H860"/>
  <c r="H857"/>
  <c r="H854"/>
  <c r="H782"/>
  <c r="H781" s="1"/>
  <c r="H779"/>
  <c r="H778" s="1"/>
  <c r="H776"/>
  <c r="H775" s="1"/>
  <c r="H763"/>
  <c r="H762" s="1"/>
  <c r="H760"/>
  <c r="H759" s="1"/>
  <c r="H756"/>
  <c r="H755" s="1"/>
  <c r="H743"/>
  <c r="H742" s="1"/>
  <c r="H741" s="1"/>
  <c r="H740" s="1"/>
  <c r="H739" s="1"/>
  <c r="H738" s="1"/>
  <c r="H736"/>
  <c r="H735" s="1"/>
  <c r="H734" s="1"/>
  <c r="H733" s="1"/>
  <c r="H732" s="1"/>
  <c r="H731" s="1"/>
  <c r="H725"/>
  <c r="H723"/>
  <c r="H721"/>
  <c r="H718"/>
  <c r="H706"/>
  <c r="H705" s="1"/>
  <c r="H702"/>
  <c r="H701" s="1"/>
  <c r="H700" s="1"/>
  <c r="H697"/>
  <c r="H696" s="1"/>
  <c r="H684"/>
  <c r="H683" s="1"/>
  <c r="H682" s="1"/>
  <c r="H681" s="1"/>
  <c r="H680" s="1"/>
  <c r="H677"/>
  <c r="H676" s="1"/>
  <c r="H1344" s="1"/>
  <c r="H673"/>
  <c r="H670"/>
  <c r="H667"/>
  <c r="H662"/>
  <c r="H657"/>
  <c r="H656" s="1"/>
  <c r="H655" s="1"/>
  <c r="H653"/>
  <c r="H652" s="1"/>
  <c r="H651" s="1"/>
  <c r="H650" s="1"/>
  <c r="H648"/>
  <c r="H647" s="1"/>
  <c r="H646" s="1"/>
  <c r="H643"/>
  <c r="H642" s="1"/>
  <c r="H640"/>
  <c r="H639" s="1"/>
  <c r="H635"/>
  <c r="H634" s="1"/>
  <c r="H633" s="1"/>
  <c r="H630"/>
  <c r="H629" s="1"/>
  <c r="H625"/>
  <c r="H623"/>
  <c r="H621"/>
  <c r="H614"/>
  <c r="H611"/>
  <c r="H608"/>
  <c r="H605"/>
  <c r="H602"/>
  <c r="H596"/>
  <c r="H593"/>
  <c r="H590"/>
  <c r="H587"/>
  <c r="H584"/>
  <c r="H581"/>
  <c r="H578"/>
  <c r="H575"/>
  <c r="H572"/>
  <c r="H569"/>
  <c r="H566"/>
  <c r="H562"/>
  <c r="H561" s="1"/>
  <c r="H557"/>
  <c r="H556" s="1"/>
  <c r="H555" s="1"/>
  <c r="H552"/>
  <c r="H551" s="1"/>
  <c r="H550" s="1"/>
  <c r="H549" s="1"/>
  <c r="H543"/>
  <c r="H542" s="1"/>
  <c r="H541" s="1"/>
  <c r="H537"/>
  <c r="H536" s="1"/>
  <c r="H535" s="1"/>
  <c r="H534" s="1"/>
  <c r="H533" s="1"/>
  <c r="E45" i="3" s="1"/>
  <c r="H529" i="1"/>
  <c r="H528" s="1"/>
  <c r="H527" s="1"/>
  <c r="H526" s="1"/>
  <c r="H525" s="1"/>
  <c r="H515" s="1"/>
  <c r="H474"/>
  <c r="H473" s="1"/>
  <c r="H472" s="1"/>
  <c r="H470"/>
  <c r="H468"/>
  <c r="H464"/>
  <c r="H463" s="1"/>
  <c r="H461"/>
  <c r="H460" s="1"/>
  <c r="H459" s="1"/>
  <c r="H455"/>
  <c r="H453"/>
  <c r="H445"/>
  <c r="H444" s="1"/>
  <c r="H440"/>
  <c r="H439" s="1"/>
  <c r="H438" s="1"/>
  <c r="H436"/>
  <c r="H1349" s="1"/>
  <c r="H1353" s="1"/>
  <c r="H434"/>
  <c r="H425"/>
  <c r="H424" s="1"/>
  <c r="H423" s="1"/>
  <c r="H421"/>
  <c r="H420" s="1"/>
  <c r="H418"/>
  <c r="H417" s="1"/>
  <c r="H416" s="1"/>
  <c r="H412"/>
  <c r="H411" s="1"/>
  <c r="H410" s="1"/>
  <c r="H409" s="1"/>
  <c r="H407"/>
  <c r="H406" s="1"/>
  <c r="H405" s="1"/>
  <c r="H383" s="1"/>
  <c r="H381"/>
  <c r="H380" s="1"/>
  <c r="H376"/>
  <c r="H375" s="1"/>
  <c r="H369"/>
  <c r="H368" s="1"/>
  <c r="H367" s="1"/>
  <c r="H363"/>
  <c r="H362" s="1"/>
  <c r="H360"/>
  <c r="H359" s="1"/>
  <c r="H358" s="1"/>
  <c r="H356"/>
  <c r="H355" s="1"/>
  <c r="H353"/>
  <c r="H351" s="1"/>
  <c r="H348"/>
  <c r="H347" s="1"/>
  <c r="H343"/>
  <c r="H342" s="1"/>
  <c r="H335"/>
  <c r="H333"/>
  <c r="H328"/>
  <c r="H326"/>
  <c r="H324"/>
  <c r="H320"/>
  <c r="H316"/>
  <c r="H313" s="1"/>
  <c r="H314"/>
  <c r="H306"/>
  <c r="H305" s="1"/>
  <c r="H303"/>
  <c r="H301" s="1"/>
  <c r="H298"/>
  <c r="H297" s="1"/>
  <c r="H296" s="1"/>
  <c r="H295" s="1"/>
  <c r="H292"/>
  <c r="H291" s="1"/>
  <c r="H287"/>
  <c r="H286" s="1"/>
  <c r="H283"/>
  <c r="H282" s="1"/>
  <c r="H281" s="1"/>
  <c r="H279"/>
  <c r="H277"/>
  <c r="H275" s="1"/>
  <c r="H271"/>
  <c r="H270" s="1"/>
  <c r="H267"/>
  <c r="H266" s="1"/>
  <c r="H263"/>
  <c r="H261"/>
  <c r="H252"/>
  <c r="H251" s="1"/>
  <c r="H249"/>
  <c r="H246" s="1"/>
  <c r="H244"/>
  <c r="H243" s="1"/>
  <c r="H241"/>
  <c r="H240" s="1"/>
  <c r="H239" s="1"/>
  <c r="H233"/>
  <c r="H231"/>
  <c r="H224"/>
  <c r="H223" s="1"/>
  <c r="H222" s="1"/>
  <c r="H220"/>
  <c r="H219"/>
  <c r="H217"/>
  <c r="H214"/>
  <c r="H211"/>
  <c r="H210" s="1"/>
  <c r="H208"/>
  <c r="H207" s="1"/>
  <c r="H199"/>
  <c r="H197" s="1"/>
  <c r="H191"/>
  <c r="H189"/>
  <c r="H177"/>
  <c r="H175"/>
  <c r="H172"/>
  <c r="H167"/>
  <c r="H165"/>
  <c r="H164" s="1"/>
  <c r="H161"/>
  <c r="H159"/>
  <c r="H158" s="1"/>
  <c r="H157" s="1"/>
  <c r="H147"/>
  <c r="H145"/>
  <c r="H144" s="1"/>
  <c r="H137"/>
  <c r="H136" s="1"/>
  <c r="H132"/>
  <c r="H131" s="1"/>
  <c r="H129"/>
  <c r="H128" s="1"/>
  <c r="H126"/>
  <c r="H125" s="1"/>
  <c r="H123"/>
  <c r="H121"/>
  <c r="H118"/>
  <c r="H117" s="1"/>
  <c r="H114"/>
  <c r="H113" s="1"/>
  <c r="H110"/>
  <c r="H109" s="1"/>
  <c r="H106"/>
  <c r="H105" s="1"/>
  <c r="H100"/>
  <c r="H98"/>
  <c r="H95"/>
  <c r="H92"/>
  <c r="H91" s="1"/>
  <c r="H88"/>
  <c r="H87" s="1"/>
  <c r="H86" s="1"/>
  <c r="E15" i="3" s="1"/>
  <c r="H84" i="1"/>
  <c r="H83" s="1"/>
  <c r="H82" s="1"/>
  <c r="E13" i="3" s="1"/>
  <c r="H79" i="1"/>
  <c r="H76"/>
  <c r="H75" s="1"/>
  <c r="H72"/>
  <c r="H71" s="1"/>
  <c r="H67"/>
  <c r="H66" s="1"/>
  <c r="H63"/>
  <c r="H62" s="1"/>
  <c r="H59"/>
  <c r="H58" s="1"/>
  <c r="H57" s="1"/>
  <c r="H27"/>
  <c r="H25"/>
  <c r="H22"/>
  <c r="H18"/>
  <c r="H14"/>
  <c r="F54" i="3"/>
  <c r="F53"/>
  <c r="F52"/>
  <c r="F49"/>
  <c r="F48"/>
  <c r="F47"/>
  <c r="F46"/>
  <c r="F45"/>
  <c r="F43"/>
  <c r="F40"/>
  <c r="F39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939" i="2"/>
  <c r="H938" s="1"/>
  <c r="H933"/>
  <c r="H932"/>
  <c r="H930"/>
  <c r="H929"/>
  <c r="H928"/>
  <c r="H927"/>
  <c r="H926"/>
  <c r="H924"/>
  <c r="H923" s="1"/>
  <c r="H920"/>
  <c r="H918"/>
  <c r="H917"/>
  <c r="H916"/>
  <c r="H915"/>
  <c r="H913"/>
  <c r="H912" s="1"/>
  <c r="H911"/>
  <c r="H910" s="1"/>
  <c r="H909"/>
  <c r="H908"/>
  <c r="H906"/>
  <c r="H905" s="1"/>
  <c r="H904"/>
  <c r="H903"/>
  <c r="H901"/>
  <c r="H900"/>
  <c r="H899"/>
  <c r="H897"/>
  <c r="H896" s="1"/>
  <c r="H895"/>
  <c r="H894" s="1"/>
  <c r="H893"/>
  <c r="H892" s="1"/>
  <c r="H889"/>
  <c r="H885"/>
  <c r="H882" s="1"/>
  <c r="H880"/>
  <c r="H879" s="1"/>
  <c r="H878" s="1"/>
  <c r="H874"/>
  <c r="H873" s="1"/>
  <c r="H872"/>
  <c r="H871" s="1"/>
  <c r="H867"/>
  <c r="H866" s="1"/>
  <c r="H865"/>
  <c r="H864" s="1"/>
  <c r="H863"/>
  <c r="H862" s="1"/>
  <c r="H860"/>
  <c r="H859"/>
  <c r="H858" s="1"/>
  <c r="H857"/>
  <c r="H855"/>
  <c r="H853"/>
  <c r="H852" s="1"/>
  <c r="H851"/>
  <c r="H850"/>
  <c r="H848"/>
  <c r="H847"/>
  <c r="H842"/>
  <c r="H841"/>
  <c r="H839"/>
  <c r="H838"/>
  <c r="H835"/>
  <c r="H834" s="1"/>
  <c r="H833" s="1"/>
  <c r="H832" s="1"/>
  <c r="H830"/>
  <c r="H829" s="1"/>
  <c r="H826"/>
  <c r="H825"/>
  <c r="H822"/>
  <c r="H821" s="1"/>
  <c r="H820"/>
  <c r="H819" s="1"/>
  <c r="H818"/>
  <c r="H817"/>
  <c r="H814"/>
  <c r="H812" s="1"/>
  <c r="H810"/>
  <c r="H802"/>
  <c r="H801" s="1"/>
  <c r="H800" s="1"/>
  <c r="H799" s="1"/>
  <c r="H798"/>
  <c r="H796" s="1"/>
  <c r="H795"/>
  <c r="H794"/>
  <c r="H789"/>
  <c r="H788" s="1"/>
  <c r="H787"/>
  <c r="H786"/>
  <c r="H781"/>
  <c r="H780" s="1"/>
  <c r="H779"/>
  <c r="H778" s="1"/>
  <c r="H777"/>
  <c r="H776" s="1"/>
  <c r="H774"/>
  <c r="H773" s="1"/>
  <c r="H772" s="1"/>
  <c r="H765"/>
  <c r="H764" s="1"/>
  <c r="H763" s="1"/>
  <c r="H759"/>
  <c r="H758" s="1"/>
  <c r="H757" s="1"/>
  <c r="H755"/>
  <c r="H754" s="1"/>
  <c r="H725"/>
  <c r="H724" s="1"/>
  <c r="H723" s="1"/>
  <c r="H722"/>
  <c r="H721" s="1"/>
  <c r="H720" s="1"/>
  <c r="H718"/>
  <c r="H717" s="1"/>
  <c r="H716" s="1"/>
  <c r="H675"/>
  <c r="H674"/>
  <c r="H672"/>
  <c r="H671" s="1"/>
  <c r="H670"/>
  <c r="H669"/>
  <c r="H667"/>
  <c r="H666"/>
  <c r="H662"/>
  <c r="H661"/>
  <c r="H659"/>
  <c r="H658"/>
  <c r="H650"/>
  <c r="H649"/>
  <c r="H646"/>
  <c r="H645" s="1"/>
  <c r="H641"/>
  <c r="H640"/>
  <c r="H624"/>
  <c r="H623"/>
  <c r="H622"/>
  <c r="H621"/>
  <c r="H620"/>
  <c r="H619"/>
  <c r="H616"/>
  <c r="H615"/>
  <c r="H614"/>
  <c r="H611"/>
  <c r="H610" s="1"/>
  <c r="H609" s="1"/>
  <c r="H608"/>
  <c r="H607"/>
  <c r="H606"/>
  <c r="H604"/>
  <c r="H603"/>
  <c r="H602"/>
  <c r="H601"/>
  <c r="H590"/>
  <c r="H589" s="1"/>
  <c r="H586" s="1"/>
  <c r="H585"/>
  <c r="H584"/>
  <c r="H582"/>
  <c r="H581"/>
  <c r="H580"/>
  <c r="H578"/>
  <c r="H577"/>
  <c r="H576"/>
  <c r="H574"/>
  <c r="H573"/>
  <c r="H572"/>
  <c r="H569"/>
  <c r="H568"/>
  <c r="H566"/>
  <c r="H565"/>
  <c r="H562"/>
  <c r="H561"/>
  <c r="H559"/>
  <c r="H558"/>
  <c r="H553"/>
  <c r="H552" s="1"/>
  <c r="H551"/>
  <c r="H540"/>
  <c r="H539" s="1"/>
  <c r="H538"/>
  <c r="H537" s="1"/>
  <c r="H536"/>
  <c r="H535" s="1"/>
  <c r="H534"/>
  <c r="H533" s="1"/>
  <c r="H532"/>
  <c r="H531" s="1"/>
  <c r="H497"/>
  <c r="H496" s="1"/>
  <c r="H490"/>
  <c r="H489"/>
  <c r="H488"/>
  <c r="H485"/>
  <c r="H484"/>
  <c r="H483"/>
  <c r="H481"/>
  <c r="H480"/>
  <c r="H474"/>
  <c r="H473" s="1"/>
  <c r="H472" s="1"/>
  <c r="H471"/>
  <c r="H470" s="1"/>
  <c r="H469"/>
  <c r="H461"/>
  <c r="H460" s="1"/>
  <c r="H459" s="1"/>
  <c r="H456"/>
  <c r="H455" s="1"/>
  <c r="H454" s="1"/>
  <c r="H453"/>
  <c r="H452" s="1"/>
  <c r="H451" s="1"/>
  <c r="H445"/>
  <c r="H444" s="1"/>
  <c r="H443"/>
  <c r="H442" s="1"/>
  <c r="H438"/>
  <c r="H437" s="1"/>
  <c r="H436"/>
  <c r="H435" s="1"/>
  <c r="H434"/>
  <c r="H433" s="1"/>
  <c r="H431"/>
  <c r="H430"/>
  <c r="H429"/>
  <c r="H426"/>
  <c r="H425" s="1"/>
  <c r="H424"/>
  <c r="H423"/>
  <c r="H418"/>
  <c r="H417" s="1"/>
  <c r="H416" s="1"/>
  <c r="H415"/>
  <c r="H414" s="1"/>
  <c r="H413"/>
  <c r="H412" s="1"/>
  <c r="H411"/>
  <c r="H410" s="1"/>
  <c r="H407"/>
  <c r="H406"/>
  <c r="H405" s="1"/>
  <c r="H402"/>
  <c r="H401" s="1"/>
  <c r="H400"/>
  <c r="H399" s="1"/>
  <c r="H392"/>
  <c r="H391" s="1"/>
  <c r="H390"/>
  <c r="H389" s="1"/>
  <c r="H386"/>
  <c r="H385" s="1"/>
  <c r="H384"/>
  <c r="H383" s="1"/>
  <c r="H362"/>
  <c r="H361" s="1"/>
  <c r="H360" s="1"/>
  <c r="H359" s="1"/>
  <c r="H358"/>
  <c r="H357"/>
  <c r="H356"/>
  <c r="H352"/>
  <c r="H351" s="1"/>
  <c r="H350" s="1"/>
  <c r="H349" s="1"/>
  <c r="H348"/>
  <c r="H347"/>
  <c r="H346"/>
  <c r="H343"/>
  <c r="H342" s="1"/>
  <c r="H341" s="1"/>
  <c r="H340"/>
  <c r="H339" s="1"/>
  <c r="H338" s="1"/>
  <c r="H335"/>
  <c r="H334" s="1"/>
  <c r="H333" s="1"/>
  <c r="H332" s="1"/>
  <c r="H331"/>
  <c r="H330" s="1"/>
  <c r="H329" s="1"/>
  <c r="H328" s="1"/>
  <c r="H325"/>
  <c r="H324" s="1"/>
  <c r="H323" s="1"/>
  <c r="H321"/>
  <c r="H320" s="1"/>
  <c r="H319" s="1"/>
  <c r="H318" s="1"/>
  <c r="H317"/>
  <c r="H316" s="1"/>
  <c r="H315"/>
  <c r="H314" s="1"/>
  <c r="H310"/>
  <c r="H309" s="1"/>
  <c r="H306"/>
  <c r="H305"/>
  <c r="H304" s="1"/>
  <c r="H303"/>
  <c r="H302" s="1"/>
  <c r="H296"/>
  <c r="H295"/>
  <c r="H292"/>
  <c r="H290"/>
  <c r="H289"/>
  <c r="H288"/>
  <c r="H286"/>
  <c r="H283"/>
  <c r="H280"/>
  <c r="H279" s="1"/>
  <c r="H278" s="1"/>
  <c r="H277"/>
  <c r="H275"/>
  <c r="H274"/>
  <c r="H272"/>
  <c r="H271"/>
  <c r="H262"/>
  <c r="H261" s="1"/>
  <c r="H260"/>
  <c r="H259" s="1"/>
  <c r="H268"/>
  <c r="H257"/>
  <c r="H256"/>
  <c r="H255"/>
  <c r="H252"/>
  <c r="H250"/>
  <c r="H249"/>
  <c r="H245"/>
  <c r="H244" s="1"/>
  <c r="H240"/>
  <c r="H239" s="1"/>
  <c r="H238"/>
  <c r="H237"/>
  <c r="H235"/>
  <c r="H234" s="1"/>
  <c r="H232" s="1"/>
  <c r="H230"/>
  <c r="H228" s="1"/>
  <c r="H227" s="1"/>
  <c r="H223"/>
  <c r="H222" s="1"/>
  <c r="H221"/>
  <c r="H220" s="1"/>
  <c r="H219"/>
  <c r="H216"/>
  <c r="H215" s="1"/>
  <c r="H214"/>
  <c r="H213" s="1"/>
  <c r="H205"/>
  <c r="H202"/>
  <c r="H201" s="1"/>
  <c r="H200" s="1"/>
  <c r="H199" s="1"/>
  <c r="H198"/>
  <c r="H196"/>
  <c r="H195"/>
  <c r="H193"/>
  <c r="H192" s="1"/>
  <c r="H190"/>
  <c r="H186"/>
  <c r="H185" s="1"/>
  <c r="H184"/>
  <c r="H183" s="1"/>
  <c r="H181"/>
  <c r="H180" s="1"/>
  <c r="H179"/>
  <c r="H178" s="1"/>
  <c r="H176"/>
  <c r="H175" s="1"/>
  <c r="H173"/>
  <c r="H172"/>
  <c r="H168"/>
  <c r="H167" s="1"/>
  <c r="H166" s="1"/>
  <c r="H165"/>
  <c r="H164" s="1"/>
  <c r="H163"/>
  <c r="H161" s="1"/>
  <c r="H159"/>
  <c r="H158"/>
  <c r="H156"/>
  <c r="H154"/>
  <c r="H153" s="1"/>
  <c r="H152"/>
  <c r="H151"/>
  <c r="H149"/>
  <c r="H148"/>
  <c r="H147"/>
  <c r="H145"/>
  <c r="H144" s="1"/>
  <c r="H141"/>
  <c r="H138"/>
  <c r="H137"/>
  <c r="H134"/>
  <c r="H132" s="1"/>
  <c r="H131"/>
  <c r="H130" s="1"/>
  <c r="H129" s="1"/>
  <c r="H128"/>
  <c r="H127" s="1"/>
  <c r="H125"/>
  <c r="H124" s="1"/>
  <c r="H123" s="1"/>
  <c r="H121"/>
  <c r="H120" s="1"/>
  <c r="H118"/>
  <c r="H117"/>
  <c r="H116"/>
  <c r="H114"/>
  <c r="H110"/>
  <c r="H109" s="1"/>
  <c r="H107"/>
  <c r="H106"/>
  <c r="H103"/>
  <c r="H101" s="1"/>
  <c r="H100"/>
  <c r="H99"/>
  <c r="H97"/>
  <c r="H96"/>
  <c r="H93"/>
  <c r="H92"/>
  <c r="H90"/>
  <c r="H89"/>
  <c r="H87"/>
  <c r="H86"/>
  <c r="H84"/>
  <c r="H83"/>
  <c r="H81"/>
  <c r="H80"/>
  <c r="H78"/>
  <c r="H77"/>
  <c r="H73"/>
  <c r="H71"/>
  <c r="H70"/>
  <c r="H68"/>
  <c r="H67"/>
  <c r="H65"/>
  <c r="H64"/>
  <c r="H62"/>
  <c r="H61"/>
  <c r="H59"/>
  <c r="H58"/>
  <c r="H56"/>
  <c r="H55"/>
  <c r="H53"/>
  <c r="H52"/>
  <c r="H49"/>
  <c r="H48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939"/>
  <c r="G938" s="1"/>
  <c r="G933"/>
  <c r="G932"/>
  <c r="G930"/>
  <c r="G928"/>
  <c r="G927"/>
  <c r="G926"/>
  <c r="G924"/>
  <c r="G923" s="1"/>
  <c r="G920"/>
  <c r="G918"/>
  <c r="G917"/>
  <c r="G916"/>
  <c r="G915"/>
  <c r="G913"/>
  <c r="G912" s="1"/>
  <c r="G911"/>
  <c r="G910" s="1"/>
  <c r="G909"/>
  <c r="G908"/>
  <c r="G906"/>
  <c r="G905" s="1"/>
  <c r="G904"/>
  <c r="G903"/>
  <c r="G901"/>
  <c r="G900"/>
  <c r="G899"/>
  <c r="G897"/>
  <c r="G896" s="1"/>
  <c r="G895"/>
  <c r="G894" s="1"/>
  <c r="G893"/>
  <c r="G892" s="1"/>
  <c r="G889"/>
  <c r="G886"/>
  <c r="G885" s="1"/>
  <c r="G882" s="1"/>
  <c r="G880"/>
  <c r="G879" s="1"/>
  <c r="G878" s="1"/>
  <c r="G874"/>
  <c r="G873" s="1"/>
  <c r="G872"/>
  <c r="G871" s="1"/>
  <c r="G867"/>
  <c r="G866" s="1"/>
  <c r="G865"/>
  <c r="G864" s="1"/>
  <c r="G863"/>
  <c r="G862" s="1"/>
  <c r="G860"/>
  <c r="G857"/>
  <c r="G855"/>
  <c r="G853"/>
  <c r="G852" s="1"/>
  <c r="G851"/>
  <c r="G850"/>
  <c r="G848"/>
  <c r="G847"/>
  <c r="G842"/>
  <c r="G841"/>
  <c r="G839"/>
  <c r="G838"/>
  <c r="G835"/>
  <c r="G834" s="1"/>
  <c r="G833" s="1"/>
  <c r="G832" s="1"/>
  <c r="G830"/>
  <c r="G829" s="1"/>
  <c r="G826"/>
  <c r="G825"/>
  <c r="G822"/>
  <c r="G821" s="1"/>
  <c r="G820"/>
  <c r="G819" s="1"/>
  <c r="G818"/>
  <c r="G817"/>
  <c r="G814"/>
  <c r="G812" s="1"/>
  <c r="G810"/>
  <c r="G802"/>
  <c r="G801" s="1"/>
  <c r="G800" s="1"/>
  <c r="G799" s="1"/>
  <c r="G798"/>
  <c r="G797" s="1"/>
  <c r="G795"/>
  <c r="G794"/>
  <c r="G789"/>
  <c r="G788" s="1"/>
  <c r="G787"/>
  <c r="G786"/>
  <c r="G781"/>
  <c r="G780" s="1"/>
  <c r="G779"/>
  <c r="G778" s="1"/>
  <c r="G777"/>
  <c r="G776" s="1"/>
  <c r="G774"/>
  <c r="G773" s="1"/>
  <c r="G772" s="1"/>
  <c r="G765"/>
  <c r="G764" s="1"/>
  <c r="G763" s="1"/>
  <c r="G759"/>
  <c r="G758" s="1"/>
  <c r="G757" s="1"/>
  <c r="G755"/>
  <c r="G754" s="1"/>
  <c r="G725"/>
  <c r="G724" s="1"/>
  <c r="G723" s="1"/>
  <c r="G722"/>
  <c r="G721" s="1"/>
  <c r="G720" s="1"/>
  <c r="G718"/>
  <c r="G717" s="1"/>
  <c r="G716" s="1"/>
  <c r="G675"/>
  <c r="G674"/>
  <c r="G672"/>
  <c r="G671" s="1"/>
  <c r="G670"/>
  <c r="G669"/>
  <c r="G667"/>
  <c r="G666"/>
  <c r="G662"/>
  <c r="G661"/>
  <c r="G659"/>
  <c r="G658"/>
  <c r="G650"/>
  <c r="G649"/>
  <c r="G646"/>
  <c r="G645" s="1"/>
  <c r="G641"/>
  <c r="G640"/>
  <c r="G624"/>
  <c r="G623"/>
  <c r="G622"/>
  <c r="G621"/>
  <c r="G620"/>
  <c r="G619"/>
  <c r="G616"/>
  <c r="G615"/>
  <c r="G614"/>
  <c r="G611"/>
  <c r="G610" s="1"/>
  <c r="G609" s="1"/>
  <c r="G608"/>
  <c r="G607"/>
  <c r="G606"/>
  <c r="G604"/>
  <c r="G603"/>
  <c r="G602"/>
  <c r="G601"/>
  <c r="G590"/>
  <c r="G589" s="1"/>
  <c r="G586" s="1"/>
  <c r="G585"/>
  <c r="G584"/>
  <c r="G582"/>
  <c r="G581"/>
  <c r="G580"/>
  <c r="G578"/>
  <c r="G577"/>
  <c r="G576"/>
  <c r="G574"/>
  <c r="G573"/>
  <c r="G572"/>
  <c r="G569"/>
  <c r="G568"/>
  <c r="G566"/>
  <c r="G565"/>
  <c r="G562"/>
  <c r="G561"/>
  <c r="G559"/>
  <c r="G558"/>
  <c r="G553"/>
  <c r="G552" s="1"/>
  <c r="G551"/>
  <c r="G540"/>
  <c r="G539" s="1"/>
  <c r="G538"/>
  <c r="G537" s="1"/>
  <c r="G536"/>
  <c r="G535" s="1"/>
  <c r="G534"/>
  <c r="G533" s="1"/>
  <c r="G532"/>
  <c r="G531" s="1"/>
  <c r="G497"/>
  <c r="G496" s="1"/>
  <c r="G490"/>
  <c r="G489"/>
  <c r="G488"/>
  <c r="G485"/>
  <c r="G484"/>
  <c r="G483"/>
  <c r="G481"/>
  <c r="G480"/>
  <c r="G474"/>
  <c r="G473" s="1"/>
  <c r="G472" s="1"/>
  <c r="G471"/>
  <c r="G470" s="1"/>
  <c r="G469"/>
  <c r="G461"/>
  <c r="G460" s="1"/>
  <c r="G459" s="1"/>
  <c r="G456"/>
  <c r="G455" s="1"/>
  <c r="G454" s="1"/>
  <c r="G453"/>
  <c r="G452" s="1"/>
  <c r="G451" s="1"/>
  <c r="G445"/>
  <c r="G444" s="1"/>
  <c r="G443"/>
  <c r="G442" s="1"/>
  <c r="G438"/>
  <c r="G437" s="1"/>
  <c r="G436"/>
  <c r="G435" s="1"/>
  <c r="G434"/>
  <c r="G433" s="1"/>
  <c r="G431"/>
  <c r="G430"/>
  <c r="G429"/>
  <c r="G426"/>
  <c r="G425" s="1"/>
  <c r="G424"/>
  <c r="G423"/>
  <c r="G418"/>
  <c r="G417" s="1"/>
  <c r="G416" s="1"/>
  <c r="G415"/>
  <c r="G414" s="1"/>
  <c r="G413"/>
  <c r="G412" s="1"/>
  <c r="G411"/>
  <c r="G410" s="1"/>
  <c r="G407"/>
  <c r="G406"/>
  <c r="G405" s="1"/>
  <c r="G402"/>
  <c r="G401" s="1"/>
  <c r="G400"/>
  <c r="G399" s="1"/>
  <c r="G392"/>
  <c r="G391" s="1"/>
  <c r="G390"/>
  <c r="G389" s="1"/>
  <c r="G386"/>
  <c r="G385" s="1"/>
  <c r="G384"/>
  <c r="G383" s="1"/>
  <c r="G362"/>
  <c r="G361" s="1"/>
  <c r="G360" s="1"/>
  <c r="G359" s="1"/>
  <c r="G358"/>
  <c r="G357"/>
  <c r="G356"/>
  <c r="G352"/>
  <c r="G351" s="1"/>
  <c r="G350" s="1"/>
  <c r="G349" s="1"/>
  <c r="G348"/>
  <c r="G347"/>
  <c r="G346"/>
  <c r="G343"/>
  <c r="G342" s="1"/>
  <c r="G341" s="1"/>
  <c r="G340"/>
  <c r="G339" s="1"/>
  <c r="G338" s="1"/>
  <c r="G335"/>
  <c r="G334" s="1"/>
  <c r="G333" s="1"/>
  <c r="G332" s="1"/>
  <c r="G331"/>
  <c r="G330" s="1"/>
  <c r="G329" s="1"/>
  <c r="G328" s="1"/>
  <c r="G325"/>
  <c r="G324" s="1"/>
  <c r="G323" s="1"/>
  <c r="G321"/>
  <c r="G320" s="1"/>
  <c r="G319" s="1"/>
  <c r="G318" s="1"/>
  <c r="G317"/>
  <c r="G316" s="1"/>
  <c r="G315"/>
  <c r="G314" s="1"/>
  <c r="G310"/>
  <c r="G309" s="1"/>
  <c r="G306"/>
  <c r="G305"/>
  <c r="G304" s="1"/>
  <c r="G303"/>
  <c r="G302" s="1"/>
  <c r="G296"/>
  <c r="G295"/>
  <c r="G292"/>
  <c r="G290"/>
  <c r="G289"/>
  <c r="G288"/>
  <c r="G286"/>
  <c r="G283"/>
  <c r="G280"/>
  <c r="G279" s="1"/>
  <c r="G278" s="1"/>
  <c r="G277"/>
  <c r="G275"/>
  <c r="G274"/>
  <c r="G272"/>
  <c r="G271"/>
  <c r="G262"/>
  <c r="G261" s="1"/>
  <c r="G260"/>
  <c r="G259" s="1"/>
  <c r="G268"/>
  <c r="G257"/>
  <c r="G256"/>
  <c r="G255"/>
  <c r="G252"/>
  <c r="G250"/>
  <c r="G249"/>
  <c r="G245"/>
  <c r="G244" s="1"/>
  <c r="G240"/>
  <c r="G239" s="1"/>
  <c r="G238"/>
  <c r="G237"/>
  <c r="G235"/>
  <c r="G234" s="1"/>
  <c r="G232" s="1"/>
  <c r="G230"/>
  <c r="G228" s="1"/>
  <c r="G227" s="1"/>
  <c r="G223"/>
  <c r="G222" s="1"/>
  <c r="G221"/>
  <c r="G220" s="1"/>
  <c r="G219"/>
  <c r="G216"/>
  <c r="G215" s="1"/>
  <c r="G214"/>
  <c r="G213" s="1"/>
  <c r="G205"/>
  <c r="G202"/>
  <c r="G201" s="1"/>
  <c r="G200" s="1"/>
  <c r="G199" s="1"/>
  <c r="G198"/>
  <c r="G196"/>
  <c r="G195"/>
  <c r="G193"/>
  <c r="G192" s="1"/>
  <c r="G190"/>
  <c r="G186"/>
  <c r="G185" s="1"/>
  <c r="G184"/>
  <c r="G183" s="1"/>
  <c r="G181"/>
  <c r="G180" s="1"/>
  <c r="G179"/>
  <c r="G178" s="1"/>
  <c r="G176"/>
  <c r="G175" s="1"/>
  <c r="G173"/>
  <c r="G172"/>
  <c r="G168"/>
  <c r="G167" s="1"/>
  <c r="G166" s="1"/>
  <c r="G165"/>
  <c r="G164" s="1"/>
  <c r="G163"/>
  <c r="G161" s="1"/>
  <c r="G159"/>
  <c r="G158"/>
  <c r="G156"/>
  <c r="G154"/>
  <c r="G153" s="1"/>
  <c r="G152"/>
  <c r="G151"/>
  <c r="G149"/>
  <c r="G148"/>
  <c r="G147"/>
  <c r="G145"/>
  <c r="G144" s="1"/>
  <c r="G141"/>
  <c r="G138"/>
  <c r="G137"/>
  <c r="G134"/>
  <c r="G133" s="1"/>
  <c r="G131"/>
  <c r="G130" s="1"/>
  <c r="G129" s="1"/>
  <c r="G128"/>
  <c r="G127" s="1"/>
  <c r="G125"/>
  <c r="G124" s="1"/>
  <c r="G123" s="1"/>
  <c r="G121"/>
  <c r="G120" s="1"/>
  <c r="G118"/>
  <c r="G117"/>
  <c r="G116"/>
  <c r="G114"/>
  <c r="G110"/>
  <c r="G109" s="1"/>
  <c r="G107"/>
  <c r="G106"/>
  <c r="G103"/>
  <c r="G101" s="1"/>
  <c r="G100"/>
  <c r="G99"/>
  <c r="G97"/>
  <c r="G96"/>
  <c r="G93"/>
  <c r="G92"/>
  <c r="G90"/>
  <c r="G89"/>
  <c r="G87"/>
  <c r="G86"/>
  <c r="G84"/>
  <c r="G83"/>
  <c r="G81"/>
  <c r="G80"/>
  <c r="G78"/>
  <c r="G77"/>
  <c r="G73"/>
  <c r="G71"/>
  <c r="G70"/>
  <c r="G68"/>
  <c r="G67"/>
  <c r="G65"/>
  <c r="G64"/>
  <c r="G62"/>
  <c r="G61"/>
  <c r="G59"/>
  <c r="G58"/>
  <c r="G56"/>
  <c r="G55"/>
  <c r="G53"/>
  <c r="G52"/>
  <c r="G49"/>
  <c r="G48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H1341" i="1" l="1"/>
  <c r="G805" i="2"/>
  <c r="G804" s="1"/>
  <c r="H805"/>
  <c r="H804" s="1"/>
  <c r="H388"/>
  <c r="G388"/>
  <c r="H1244" i="1"/>
  <c r="H374"/>
  <c r="H236" i="2"/>
  <c r="G236"/>
  <c r="G160"/>
  <c r="H319" i="1"/>
  <c r="H318" s="1"/>
  <c r="H160" i="2"/>
  <c r="I1204" i="1"/>
  <c r="H188"/>
  <c r="H182" i="2"/>
  <c r="G182"/>
  <c r="H270"/>
  <c r="H152" i="1"/>
  <c r="H151" s="1"/>
  <c r="E21" i="3" s="1"/>
  <c r="F18"/>
  <c r="G204" i="2"/>
  <c r="G203" s="1"/>
  <c r="H204"/>
  <c r="H203" s="1"/>
  <c r="G270"/>
  <c r="I1171" i="1"/>
  <c r="F37" i="3"/>
  <c r="F34" s="1"/>
  <c r="G914" i="2"/>
  <c r="H914"/>
  <c r="H21" i="1"/>
  <c r="H20" s="1"/>
  <c r="H549" i="2"/>
  <c r="H541" s="1"/>
  <c r="H1023" i="1"/>
  <c r="H1022" s="1"/>
  <c r="H1021" s="1"/>
  <c r="G549" i="2"/>
  <c r="G541" s="1"/>
  <c r="H620" i="1"/>
  <c r="H619" s="1"/>
  <c r="H618" s="1"/>
  <c r="G775" i="2"/>
  <c r="H775"/>
  <c r="H47"/>
  <c r="G888"/>
  <c r="G887" s="1"/>
  <c r="G47"/>
  <c r="H888"/>
  <c r="H887" s="1"/>
  <c r="G657"/>
  <c r="G656" s="1"/>
  <c r="H657"/>
  <c r="H656" s="1"/>
  <c r="H647"/>
  <c r="G647"/>
  <c r="H567"/>
  <c r="G567"/>
  <c r="G756"/>
  <c r="H756"/>
  <c r="H94"/>
  <c r="H113"/>
  <c r="H108" s="1"/>
  <c r="G113"/>
  <c r="G108" s="1"/>
  <c r="G94"/>
  <c r="H823"/>
  <c r="G25"/>
  <c r="H25"/>
  <c r="G823"/>
  <c r="G382"/>
  <c r="G376" s="1"/>
  <c r="G364" s="1"/>
  <c r="H382"/>
  <c r="H376" s="1"/>
  <c r="H364" s="1"/>
  <c r="H1297" i="1"/>
  <c r="H1286" s="1"/>
  <c r="H1281" s="1"/>
  <c r="H560" i="2"/>
  <c r="G560"/>
  <c r="H218"/>
  <c r="G218"/>
  <c r="G550"/>
  <c r="H550"/>
  <c r="H323" i="1"/>
  <c r="G441" i="2"/>
  <c r="F51" i="3"/>
  <c r="F50" s="1"/>
  <c r="H441" i="2"/>
  <c r="G432"/>
  <c r="H332" i="1"/>
  <c r="H432" i="2"/>
  <c r="H140"/>
  <c r="H139" s="1"/>
  <c r="G140"/>
  <c r="G139" s="1"/>
  <c r="H135" i="1"/>
  <c r="E19" i="3" s="1"/>
  <c r="G267" i="2"/>
  <c r="G258" s="1"/>
  <c r="H267"/>
  <c r="H258" s="1"/>
  <c r="G929"/>
  <c r="H1234" i="1"/>
  <c r="H1233" s="1"/>
  <c r="H1187"/>
  <c r="H1221"/>
  <c r="H1252"/>
  <c r="H1192"/>
  <c r="H1228"/>
  <c r="H1240"/>
  <c r="H1239" s="1"/>
  <c r="H1216"/>
  <c r="H1215" s="1"/>
  <c r="H1209" s="1"/>
  <c r="H1175"/>
  <c r="H1174" s="1"/>
  <c r="H206"/>
  <c r="G119" i="2"/>
  <c r="H717" i="1"/>
  <c r="H710" s="1"/>
  <c r="H119" i="2"/>
  <c r="H258" i="1"/>
  <c r="G468" i="2"/>
  <c r="G465" s="1"/>
  <c r="G462" s="1"/>
  <c r="H468"/>
  <c r="H465" s="1"/>
  <c r="H462" s="1"/>
  <c r="H1146" i="1"/>
  <c r="H1141" s="1"/>
  <c r="G299" i="2"/>
  <c r="G298" s="1"/>
  <c r="H299"/>
  <c r="H298" s="1"/>
  <c r="H428" i="1"/>
  <c r="H13" i="2"/>
  <c r="H20"/>
  <c r="G13"/>
  <c r="G20"/>
  <c r="G10"/>
  <c r="H10"/>
  <c r="H308" i="1"/>
  <c r="H1108"/>
  <c r="G404" i="2"/>
  <c r="G618"/>
  <c r="G617" s="1"/>
  <c r="H618"/>
  <c r="H617" s="1"/>
  <c r="G14"/>
  <c r="H784" i="1"/>
  <c r="H404" i="2"/>
  <c r="G859"/>
  <c r="G858" s="1"/>
  <c r="H120" i="1"/>
  <c r="H274"/>
  <c r="H273" s="1"/>
  <c r="H265" s="1"/>
  <c r="E28" i="3" s="1"/>
  <c r="H452" i="1"/>
  <c r="H451" s="1"/>
  <c r="H443" s="1"/>
  <c r="H970"/>
  <c r="H1258"/>
  <c r="H1273"/>
  <c r="H14" i="2"/>
  <c r="H892" i="1"/>
  <c r="K57"/>
  <c r="H57" i="2"/>
  <c r="F31" i="3"/>
  <c r="H668" i="2"/>
  <c r="H72"/>
  <c r="H1303" i="1"/>
  <c r="H1302" s="1"/>
  <c r="G51" i="2"/>
  <c r="G57"/>
  <c r="G136"/>
  <c r="G135" s="1"/>
  <c r="G479"/>
  <c r="G785"/>
  <c r="G784" s="1"/>
  <c r="G837"/>
  <c r="H31"/>
  <c r="H51"/>
  <c r="H247"/>
  <c r="H846"/>
  <c r="H174" i="1"/>
  <c r="H171" s="1"/>
  <c r="H229"/>
  <c r="H228" s="1"/>
  <c r="H350"/>
  <c r="H346" s="1"/>
  <c r="H345" s="1"/>
  <c r="E30" i="3" s="1"/>
  <c r="H695" i="1"/>
  <c r="H146" i="2"/>
  <c r="H849"/>
  <c r="G665"/>
  <c r="G840"/>
  <c r="H76"/>
  <c r="H82"/>
  <c r="H88"/>
  <c r="H133"/>
  <c r="H313"/>
  <c r="H322"/>
  <c r="H1131" i="1"/>
  <c r="H548"/>
  <c r="H540" s="1"/>
  <c r="E46" i="3" s="1"/>
  <c r="G34" i="2"/>
  <c r="G40"/>
  <c r="G66"/>
  <c r="G105"/>
  <c r="G104" s="1"/>
  <c r="G254"/>
  <c r="G253" s="1"/>
  <c r="H66"/>
  <c r="H254"/>
  <c r="H253" s="1"/>
  <c r="H294"/>
  <c r="H293" s="1"/>
  <c r="H345"/>
  <c r="H344" s="1"/>
  <c r="H337" s="1"/>
  <c r="H487"/>
  <c r="H854"/>
  <c r="H931"/>
  <c r="H565" i="1"/>
  <c r="H560" s="1"/>
  <c r="H909"/>
  <c r="H908" s="1"/>
  <c r="H932"/>
  <c r="H1072"/>
  <c r="H1071" s="1"/>
  <c r="H1098"/>
  <c r="H1092" s="1"/>
  <c r="H758"/>
  <c r="H748" s="1"/>
  <c r="G79" i="2"/>
  <c r="G870"/>
  <c r="G869" s="1"/>
  <c r="H638" i="1"/>
  <c r="H880"/>
  <c r="H40" i="2"/>
  <c r="H63"/>
  <c r="H91"/>
  <c r="H212"/>
  <c r="H206" s="1"/>
  <c r="H285"/>
  <c r="H282" s="1"/>
  <c r="H665"/>
  <c r="H793"/>
  <c r="H792" s="1"/>
  <c r="H791" s="1"/>
  <c r="H837"/>
  <c r="H433" i="1"/>
  <c r="H432" s="1"/>
  <c r="H467"/>
  <c r="H466" s="1"/>
  <c r="H458" s="1"/>
  <c r="H457" s="1"/>
  <c r="H661"/>
  <c r="H660" s="1"/>
  <c r="H659" s="1"/>
  <c r="H853"/>
  <c r="H984"/>
  <c r="G31" i="2"/>
  <c r="G91"/>
  <c r="G571"/>
  <c r="G898"/>
  <c r="H136"/>
  <c r="H135" s="1"/>
  <c r="H150"/>
  <c r="H583"/>
  <c r="H639"/>
  <c r="H816"/>
  <c r="G146"/>
  <c r="H37"/>
  <c r="H44"/>
  <c r="H43" s="1"/>
  <c r="H85"/>
  <c r="H105"/>
  <c r="H104" s="1"/>
  <c r="H422"/>
  <c r="G63"/>
  <c r="G82"/>
  <c r="G88"/>
  <c r="H355"/>
  <c r="H354" s="1"/>
  <c r="H353" s="1"/>
  <c r="H479"/>
  <c r="H564"/>
  <c r="H575"/>
  <c r="H673"/>
  <c r="H797"/>
  <c r="H840"/>
  <c r="H898"/>
  <c r="G557"/>
  <c r="G816"/>
  <c r="H98"/>
  <c r="H155"/>
  <c r="H194"/>
  <c r="H273"/>
  <c r="F41" i="3"/>
  <c r="F44"/>
  <c r="G849" i="2"/>
  <c r="G854"/>
  <c r="H902"/>
  <c r="G902"/>
  <c r="H398"/>
  <c r="H171"/>
  <c r="H170" s="1"/>
  <c r="H428"/>
  <c r="H427" s="1"/>
  <c r="H557"/>
  <c r="H579"/>
  <c r="H600"/>
  <c r="H613"/>
  <c r="H612" s="1"/>
  <c r="H907"/>
  <c r="F22" i="3"/>
  <c r="H54" i="2"/>
  <c r="H69"/>
  <c r="H34"/>
  <c r="H60"/>
  <c r="H79"/>
  <c r="H482"/>
  <c r="H571"/>
  <c r="H785"/>
  <c r="H784" s="1"/>
  <c r="H925"/>
  <c r="F9" i="3"/>
  <c r="H605" i="2"/>
  <c r="H870"/>
  <c r="H869" s="1"/>
  <c r="F26" i="3"/>
  <c r="G72" i="2"/>
  <c r="G428"/>
  <c r="G427" s="1"/>
  <c r="G422"/>
  <c r="H1313" i="1"/>
  <c r="K477"/>
  <c r="G247" i="2"/>
  <c r="H415" i="1"/>
  <c r="G285" i="2"/>
  <c r="G282" s="1"/>
  <c r="H216" i="1"/>
  <c r="H213" s="1"/>
  <c r="H196"/>
  <c r="G177" i="2"/>
  <c r="G174" s="1"/>
  <c r="H143" i="1"/>
  <c r="H142" s="1"/>
  <c r="H141" s="1"/>
  <c r="G925" i="2"/>
  <c r="G150"/>
  <c r="H94" i="1"/>
  <c r="E14" i="3"/>
  <c r="H13" i="1"/>
  <c r="H12" s="1"/>
  <c r="E11" i="3" s="1"/>
  <c r="H61" i="1"/>
  <c r="E12" i="3" s="1"/>
  <c r="H104" i="1"/>
  <c r="E10" i="3"/>
  <c r="E32"/>
  <c r="G132" i="2"/>
  <c r="G126" s="1"/>
  <c r="G69"/>
  <c r="G85"/>
  <c r="G212"/>
  <c r="G206" s="1"/>
  <c r="G294"/>
  <c r="G293" s="1"/>
  <c r="G313"/>
  <c r="G345"/>
  <c r="G344" s="1"/>
  <c r="G337" s="1"/>
  <c r="G398"/>
  <c r="G482"/>
  <c r="G579"/>
  <c r="G600"/>
  <c r="G639"/>
  <c r="G796"/>
  <c r="G907"/>
  <c r="H300" i="1"/>
  <c r="H774"/>
  <c r="G37" i="2"/>
  <c r="G44"/>
  <c r="G43" s="1"/>
  <c r="G54"/>
  <c r="G60"/>
  <c r="G76"/>
  <c r="G98"/>
  <c r="G194"/>
  <c r="G564"/>
  <c r="G575"/>
  <c r="G668"/>
  <c r="G673"/>
  <c r="G846"/>
  <c r="G931"/>
  <c r="G719"/>
  <c r="G676" s="1"/>
  <c r="G189"/>
  <c r="G273"/>
  <c r="G355"/>
  <c r="G354" s="1"/>
  <c r="G353" s="1"/>
  <c r="G409"/>
  <c r="G487"/>
  <c r="G530"/>
  <c r="G583"/>
  <c r="G605"/>
  <c r="G613"/>
  <c r="G612" s="1"/>
  <c r="G793"/>
  <c r="G792" s="1"/>
  <c r="G861"/>
  <c r="H1160" i="1"/>
  <c r="H177" i="2"/>
  <c r="H174" s="1"/>
  <c r="H189"/>
  <c r="H409"/>
  <c r="H126"/>
  <c r="H719"/>
  <c r="H676" s="1"/>
  <c r="H861"/>
  <c r="H530"/>
  <c r="G322"/>
  <c r="G171"/>
  <c r="G170" s="1"/>
  <c r="G155"/>
  <c r="H24" l="1"/>
  <c r="G24"/>
  <c r="G891"/>
  <c r="H891"/>
  <c r="H257" i="1"/>
  <c r="H256" s="1"/>
  <c r="H255" s="1"/>
  <c r="H1340"/>
  <c r="H1345" s="1"/>
  <c r="G297" i="2"/>
  <c r="H297"/>
  <c r="G269"/>
  <c r="H269"/>
  <c r="I1170" i="1"/>
  <c r="K1172" s="1"/>
  <c r="G843" i="2"/>
  <c r="F58" i="3"/>
  <c r="H843" i="2"/>
  <c r="H134" i="1"/>
  <c r="H90"/>
  <c r="H56" s="1"/>
  <c r="G478" i="2"/>
  <c r="H478"/>
  <c r="H170" i="1"/>
  <c r="E23" i="3" s="1"/>
  <c r="H869" i="1"/>
  <c r="H868" s="1"/>
  <c r="H1220"/>
  <c r="H1186"/>
  <c r="H1182" s="1"/>
  <c r="H184"/>
  <c r="E24" i="3" s="1"/>
  <c r="H1251" i="1"/>
  <c r="H1243" s="1"/>
  <c r="H815" i="2"/>
  <c r="G815"/>
  <c r="H943" i="1"/>
  <c r="H942" s="1"/>
  <c r="H427"/>
  <c r="H414" s="1"/>
  <c r="H1091"/>
  <c r="H1090" s="1"/>
  <c r="E40" i="3" s="1"/>
  <c r="H735" i="2"/>
  <c r="H852" i="1"/>
  <c r="H851" s="1"/>
  <c r="E54" i="3" s="1"/>
  <c r="G638" i="2"/>
  <c r="H638"/>
  <c r="H1130" i="1"/>
  <c r="H1061"/>
  <c r="H1054" s="1"/>
  <c r="E39" i="3" s="1"/>
  <c r="E52"/>
  <c r="H617" i="1"/>
  <c r="H559" s="1"/>
  <c r="H373"/>
  <c r="E33" i="3" s="1"/>
  <c r="E31" s="1"/>
  <c r="H205" i="1"/>
  <c r="E25" i="3" s="1"/>
  <c r="H281" i="2"/>
  <c r="G246"/>
  <c r="H246"/>
  <c r="G771"/>
  <c r="H217"/>
  <c r="E53" i="3"/>
  <c r="G486" i="2"/>
  <c r="H486"/>
  <c r="G217"/>
  <c r="G231"/>
  <c r="G226" s="1"/>
  <c r="H694" i="1"/>
  <c r="H664" i="2"/>
  <c r="G836"/>
  <c r="H599"/>
  <c r="H598" s="1"/>
  <c r="G143"/>
  <c r="H143"/>
  <c r="H421"/>
  <c r="G188"/>
  <c r="G187" s="1"/>
  <c r="G664"/>
  <c r="H836"/>
  <c r="H188"/>
  <c r="H187" s="1"/>
  <c r="G556"/>
  <c r="H442" i="1"/>
  <c r="H11"/>
  <c r="H10" s="1"/>
  <c r="H50" i="2"/>
  <c r="G599"/>
  <c r="G598" s="1"/>
  <c r="H556"/>
  <c r="H771"/>
  <c r="H770" s="1"/>
  <c r="G50"/>
  <c r="H397"/>
  <c r="H387" s="1"/>
  <c r="G421"/>
  <c r="H231"/>
  <c r="H226" s="1"/>
  <c r="H1272" i="1"/>
  <c r="H1271" s="1"/>
  <c r="E43" i="3" s="1"/>
  <c r="G281" i="2"/>
  <c r="H294" i="1"/>
  <c r="E29" i="3" s="1"/>
  <c r="G397" i="2"/>
  <c r="G387" s="1"/>
  <c r="E20" i="3"/>
  <c r="E18" s="1"/>
  <c r="E27"/>
  <c r="G791" i="2"/>
  <c r="H931" i="1" l="1"/>
  <c r="E36" i="3" s="1"/>
  <c r="I1332" i="1"/>
  <c r="H1173"/>
  <c r="H1172" s="1"/>
  <c r="H169"/>
  <c r="H1219"/>
  <c r="H1205" s="1"/>
  <c r="G477" i="2"/>
  <c r="G476" s="1"/>
  <c r="H477"/>
  <c r="H476" s="1"/>
  <c r="E48" i="3"/>
  <c r="H663" i="2"/>
  <c r="E49" i="3"/>
  <c r="H772" i="1"/>
  <c r="H771" s="1"/>
  <c r="H770" s="1"/>
  <c r="H747" s="1"/>
  <c r="H746" s="1"/>
  <c r="E51" i="3" s="1"/>
  <c r="E50" s="1"/>
  <c r="G747" i="2"/>
  <c r="G746" s="1"/>
  <c r="G736" s="1"/>
  <c r="K11" i="1"/>
  <c r="E22" i="3"/>
  <c r="H366" i="1"/>
  <c r="G770" i="2"/>
  <c r="G769" s="1"/>
  <c r="H532" i="1"/>
  <c r="H514" s="1"/>
  <c r="K533" s="1"/>
  <c r="H867"/>
  <c r="H23" i="2"/>
  <c r="L943" s="1"/>
  <c r="E47" i="3"/>
  <c r="E17"/>
  <c r="E9" s="1"/>
  <c r="H769" i="2"/>
  <c r="H336"/>
  <c r="G23"/>
  <c r="K943" s="1"/>
  <c r="G336"/>
  <c r="E26" i="3"/>
  <c r="H254" i="1"/>
  <c r="H943" i="2" l="1"/>
  <c r="I1337" i="1"/>
  <c r="F60" i="3"/>
  <c r="F61" s="1"/>
  <c r="H945" i="2"/>
  <c r="E37" i="3"/>
  <c r="H1171" i="1"/>
  <c r="H866"/>
  <c r="H865" s="1"/>
  <c r="K866" s="1"/>
  <c r="E42" i="3"/>
  <c r="E41" s="1"/>
  <c r="H1204" i="1"/>
  <c r="E44" i="3"/>
  <c r="H745" i="1"/>
  <c r="H730" s="1"/>
  <c r="K745" s="1"/>
  <c r="H55"/>
  <c r="E35" i="3"/>
  <c r="H1170" i="1" l="1"/>
  <c r="K1171" s="1"/>
  <c r="E34" i="3"/>
  <c r="E58" s="1"/>
  <c r="H946" i="2"/>
  <c r="G735"/>
  <c r="G663" s="1"/>
  <c r="G943" s="1"/>
  <c r="K56" i="1"/>
  <c r="H1332" l="1"/>
  <c r="F240" i="2"/>
  <c r="F239" s="1"/>
  <c r="G353" i="1"/>
  <c r="G351" s="1"/>
  <c r="G945" i="2" l="1"/>
  <c r="G946" s="1"/>
  <c r="E60" i="3"/>
  <c r="E61" s="1"/>
  <c r="H1337" i="1"/>
  <c r="F331" i="2"/>
  <c r="F330" s="1"/>
  <c r="F329" s="1"/>
  <c r="F328" s="1"/>
  <c r="F325"/>
  <c r="F324" s="1"/>
  <c r="F323" s="1"/>
  <c r="G1217" i="1"/>
  <c r="G1211"/>
  <c r="G1210" s="1"/>
  <c r="G1216" l="1"/>
  <c r="G1215" s="1"/>
  <c r="G1209" s="1"/>
  <c r="F322" i="2"/>
  <c r="F214" l="1"/>
  <c r="F213" s="1"/>
  <c r="F216"/>
  <c r="F215" s="1"/>
  <c r="G316" i="1"/>
  <c r="G313" s="1"/>
  <c r="G308" l="1"/>
  <c r="F212" i="2"/>
  <c r="F206" s="1"/>
  <c r="G314" i="1"/>
  <c r="F165" i="2"/>
  <c r="F164" s="1"/>
  <c r="G303" i="1"/>
  <c r="G301" s="1"/>
  <c r="F235" i="2"/>
  <c r="F234" s="1"/>
  <c r="F232" s="1"/>
  <c r="G277" i="1"/>
  <c r="G275" s="1"/>
  <c r="F221" i="2"/>
  <c r="F220" s="1"/>
  <c r="G199" i="1"/>
  <c r="G197" s="1"/>
  <c r="F186" i="2"/>
  <c r="F185" s="1"/>
  <c r="G191" i="1"/>
  <c r="F927" i="2" l="1"/>
  <c r="F928"/>
  <c r="F926"/>
  <c r="F925" l="1"/>
  <c r="F886" l="1"/>
  <c r="G249" i="1"/>
  <c r="G246" s="1"/>
  <c r="F810" i="2"/>
  <c r="F310" l="1"/>
  <c r="F309" s="1"/>
  <c r="G360" i="1"/>
  <c r="G359" s="1"/>
  <c r="F471" i="2"/>
  <c r="F470" s="1"/>
  <c r="G407" i="1"/>
  <c r="G406" s="1"/>
  <c r="G405" s="1"/>
  <c r="G383" s="1"/>
  <c r="G343" l="1"/>
  <c r="F438" i="2"/>
  <c r="F437" s="1"/>
  <c r="F443"/>
  <c r="F445"/>
  <c r="F444" s="1"/>
  <c r="G328" i="1"/>
  <c r="G333"/>
  <c r="G335"/>
  <c r="F172" i="2"/>
  <c r="F289"/>
  <c r="F288"/>
  <c r="F305"/>
  <c r="F304" s="1"/>
  <c r="F303"/>
  <c r="F302" s="1"/>
  <c r="G263" i="1"/>
  <c r="G261"/>
  <c r="F128" i="2"/>
  <c r="F127" s="1"/>
  <c r="G214" i="1"/>
  <c r="F889" i="2"/>
  <c r="G129" i="1"/>
  <c r="G128" s="1"/>
  <c r="F296" i="2"/>
  <c r="F888" l="1"/>
  <c r="F887" s="1"/>
  <c r="G332" i="1"/>
  <c r="G258"/>
  <c r="F299" i="2"/>
  <c r="F298" s="1"/>
  <c r="G257" i="1" l="1"/>
  <c r="G256" s="1"/>
  <c r="F223" i="2"/>
  <c r="F222" s="1"/>
  <c r="F176" l="1"/>
  <c r="F175" s="1"/>
  <c r="G172" i="1"/>
  <c r="F280" i="2" l="1"/>
  <c r="F279" s="1"/>
  <c r="F278" s="1"/>
  <c r="G381" i="1"/>
  <c r="G380" s="1"/>
  <c r="G1340" s="1"/>
  <c r="F453" i="2" l="1"/>
  <c r="F452" s="1"/>
  <c r="F451" s="1"/>
  <c r="F442"/>
  <c r="F441" s="1"/>
  <c r="F436"/>
  <c r="F435" s="1"/>
  <c r="F434"/>
  <c r="F433" s="1"/>
  <c r="G342" i="1"/>
  <c r="G324"/>
  <c r="G326"/>
  <c r="G306"/>
  <c r="F163" i="2"/>
  <c r="F161" s="1"/>
  <c r="F160" s="1"/>
  <c r="G300" i="1"/>
  <c r="F456" i="2"/>
  <c r="F455" s="1"/>
  <c r="F454" s="1"/>
  <c r="F461"/>
  <c r="F460" s="1"/>
  <c r="F459" s="1"/>
  <c r="G287" i="1"/>
  <c r="G286" s="1"/>
  <c r="G292"/>
  <c r="G291" s="1"/>
  <c r="G271"/>
  <c r="G267"/>
  <c r="F219" i="2"/>
  <c r="F218" s="1"/>
  <c r="F184"/>
  <c r="F183" s="1"/>
  <c r="F182" s="1"/>
  <c r="G189" i="1"/>
  <c r="G188" s="1"/>
  <c r="G196"/>
  <c r="G184" l="1"/>
  <c r="G323"/>
  <c r="F432" i="2"/>
  <c r="F217"/>
  <c r="F860"/>
  <c r="G118" i="1"/>
  <c r="F141" i="2"/>
  <c r="G92" i="1"/>
  <c r="G91" s="1"/>
  <c r="F140" i="2" l="1"/>
  <c r="F139" s="1"/>
  <c r="F426"/>
  <c r="F260"/>
  <c r="F259" s="1"/>
  <c r="F262"/>
  <c r="F261" s="1"/>
  <c r="F268"/>
  <c r="F134"/>
  <c r="F133" s="1"/>
  <c r="G220" i="1"/>
  <c r="F267" i="2" l="1"/>
  <c r="F258" s="1"/>
  <c r="F103"/>
  <c r="F608" l="1"/>
  <c r="F606"/>
  <c r="F604"/>
  <c r="G1078" i="1"/>
  <c r="G1073"/>
  <c r="F290" i="2" l="1"/>
  <c r="G320" i="1"/>
  <c r="G319" s="1"/>
  <c r="G241" l="1"/>
  <c r="G240" l="1"/>
  <c r="G239" s="1"/>
  <c r="F415" i="2"/>
  <c r="F414" s="1"/>
  <c r="F413"/>
  <c r="G1202" i="1"/>
  <c r="G1201" s="1"/>
  <c r="G1200" s="1"/>
  <c r="G1199" s="1"/>
  <c r="G1198" s="1"/>
  <c r="G684"/>
  <c r="G683" s="1"/>
  <c r="G529"/>
  <c r="G528" s="1"/>
  <c r="G527" s="1"/>
  <c r="G526" s="1"/>
  <c r="G525" s="1"/>
  <c r="G515" s="1"/>
  <c r="F607" i="2"/>
  <c r="F605" l="1"/>
  <c r="F917" l="1"/>
  <c r="G88" i="1"/>
  <c r="G87" s="1"/>
  <c r="G86" s="1"/>
  <c r="D15" i="3" s="1"/>
  <c r="F930" i="2" l="1"/>
  <c r="F933"/>
  <c r="F659" l="1"/>
  <c r="F646"/>
  <c r="F645" s="1"/>
  <c r="F650"/>
  <c r="F616"/>
  <c r="F481"/>
  <c r="F601"/>
  <c r="G1168" i="1"/>
  <c r="G1167" s="1"/>
  <c r="G1166" s="1"/>
  <c r="G1165" s="1"/>
  <c r="G1164" s="1"/>
  <c r="G1163" s="1"/>
  <c r="G1115"/>
  <c r="G1117"/>
  <c r="G1064"/>
  <c r="G1063" s="1"/>
  <c r="G1062" s="1"/>
  <c r="G1086"/>
  <c r="F814" i="2" l="1"/>
  <c r="F812" s="1"/>
  <c r="F805" s="1"/>
  <c r="F901" l="1"/>
  <c r="G14" i="1"/>
  <c r="F245" i="2" l="1"/>
  <c r="G318" i="1" l="1"/>
  <c r="F603" i="2"/>
  <c r="F553"/>
  <c r="F552" s="1"/>
  <c r="G982" i="1"/>
  <c r="G981" s="1"/>
  <c r="G975" s="1"/>
  <c r="F489" i="2"/>
  <c r="F551"/>
  <c r="G890" i="1"/>
  <c r="G889" s="1"/>
  <c r="G885" s="1"/>
  <c r="F484" i="2"/>
  <c r="F549" l="1"/>
  <c r="F541" s="1"/>
  <c r="F550"/>
  <c r="F939" l="1"/>
  <c r="F938" s="1"/>
  <c r="G252" i="1"/>
  <c r="G251" s="1"/>
  <c r="F386" i="2" l="1"/>
  <c r="F385" s="1"/>
  <c r="G1300" i="1"/>
  <c r="F406" i="2"/>
  <c r="G1190" i="1"/>
  <c r="F798" i="2" l="1"/>
  <c r="F796" l="1"/>
  <c r="F797"/>
  <c r="F857"/>
  <c r="F244" l="1"/>
  <c r="G428" i="1" l="1"/>
  <c r="F624" i="2" l="1"/>
  <c r="G1040" i="1"/>
  <c r="G1039" s="1"/>
  <c r="F722" i="2" l="1"/>
  <c r="F718"/>
  <c r="F425" l="1"/>
  <c r="F343"/>
  <c r="F342" s="1"/>
  <c r="F341" s="1"/>
  <c r="G1317" i="1"/>
  <c r="G1226"/>
  <c r="G1225" s="1"/>
  <c r="G1224" l="1"/>
  <c r="F149" i="2" l="1"/>
  <c r="F147" l="1"/>
  <c r="F932"/>
  <c r="F931" s="1"/>
  <c r="F924"/>
  <c r="F923" s="1"/>
  <c r="F918"/>
  <c r="F916"/>
  <c r="F915"/>
  <c r="F913"/>
  <c r="F912" s="1"/>
  <c r="F911"/>
  <c r="F910" s="1"/>
  <c r="F909"/>
  <c r="F908"/>
  <c r="F906"/>
  <c r="F905" s="1"/>
  <c r="F904"/>
  <c r="F903"/>
  <c r="F900"/>
  <c r="F899"/>
  <c r="F897"/>
  <c r="F896" s="1"/>
  <c r="F895"/>
  <c r="F894" s="1"/>
  <c r="F880"/>
  <c r="F879" s="1"/>
  <c r="F878" s="1"/>
  <c r="F874"/>
  <c r="F873" s="1"/>
  <c r="F872"/>
  <c r="F871" s="1"/>
  <c r="F865"/>
  <c r="F864" s="1"/>
  <c r="F863"/>
  <c r="F862" s="1"/>
  <c r="F859"/>
  <c r="F858" s="1"/>
  <c r="F855"/>
  <c r="F854" s="1"/>
  <c r="F853"/>
  <c r="F852" s="1"/>
  <c r="F851"/>
  <c r="F850"/>
  <c r="F848"/>
  <c r="F847"/>
  <c r="F842"/>
  <c r="F841"/>
  <c r="F839"/>
  <c r="F838"/>
  <c r="F835"/>
  <c r="F834" s="1"/>
  <c r="F833" s="1"/>
  <c r="F832" s="1"/>
  <c r="F826"/>
  <c r="F825"/>
  <c r="F822"/>
  <c r="F821" s="1"/>
  <c r="F820"/>
  <c r="F819" s="1"/>
  <c r="F818"/>
  <c r="F817"/>
  <c r="F802"/>
  <c r="F801" s="1"/>
  <c r="F800" s="1"/>
  <c r="F799" s="1"/>
  <c r="F795"/>
  <c r="F794"/>
  <c r="F787"/>
  <c r="F786"/>
  <c r="F781"/>
  <c r="F780" s="1"/>
  <c r="F779"/>
  <c r="F778" s="1"/>
  <c r="F777"/>
  <c r="F776" s="1"/>
  <c r="F774"/>
  <c r="F773" s="1"/>
  <c r="F772" s="1"/>
  <c r="F759"/>
  <c r="F758" s="1"/>
  <c r="F757" s="1"/>
  <c r="F755"/>
  <c r="F754" s="1"/>
  <c r="F675"/>
  <c r="F674"/>
  <c r="F672"/>
  <c r="F671" s="1"/>
  <c r="F670"/>
  <c r="F669"/>
  <c r="F667"/>
  <c r="F666"/>
  <c r="F662"/>
  <c r="F661"/>
  <c r="F649"/>
  <c r="F647" s="1"/>
  <c r="F641"/>
  <c r="F623"/>
  <c r="F622"/>
  <c r="F621"/>
  <c r="F620"/>
  <c r="F619"/>
  <c r="F614"/>
  <c r="F602"/>
  <c r="F600" s="1"/>
  <c r="F590"/>
  <c r="F589" s="1"/>
  <c r="F586" s="1"/>
  <c r="F585"/>
  <c r="F581"/>
  <c r="F582"/>
  <c r="F580"/>
  <c r="F578"/>
  <c r="F576"/>
  <c r="F573"/>
  <c r="F574"/>
  <c r="F572"/>
  <c r="F569"/>
  <c r="F568"/>
  <c r="F566"/>
  <c r="F565"/>
  <c r="F562"/>
  <c r="F559"/>
  <c r="F558"/>
  <c r="F540"/>
  <c r="F539" s="1"/>
  <c r="F536"/>
  <c r="F535" s="1"/>
  <c r="F534"/>
  <c r="F533" s="1"/>
  <c r="F532"/>
  <c r="F531" s="1"/>
  <c r="F497"/>
  <c r="F496" s="1"/>
  <c r="F490"/>
  <c r="F488"/>
  <c r="F485"/>
  <c r="F483"/>
  <c r="F480"/>
  <c r="F479" s="1"/>
  <c r="F474"/>
  <c r="F473" s="1"/>
  <c r="F472" s="1"/>
  <c r="F469"/>
  <c r="F430"/>
  <c r="F431"/>
  <c r="F429"/>
  <c r="F424"/>
  <c r="F423"/>
  <c r="F418"/>
  <c r="F417" s="1"/>
  <c r="F416" s="1"/>
  <c r="F412"/>
  <c r="F411"/>
  <c r="F410" s="1"/>
  <c r="F402"/>
  <c r="F401" s="1"/>
  <c r="F400"/>
  <c r="F399" s="1"/>
  <c r="F392"/>
  <c r="F391" s="1"/>
  <c r="F390"/>
  <c r="F389" s="1"/>
  <c r="F384"/>
  <c r="F383" s="1"/>
  <c r="F382" s="1"/>
  <c r="F376" s="1"/>
  <c r="F362"/>
  <c r="F361" s="1"/>
  <c r="F360" s="1"/>
  <c r="F359" s="1"/>
  <c r="F357"/>
  <c r="F358"/>
  <c r="F356"/>
  <c r="F352"/>
  <c r="F351" s="1"/>
  <c r="F350" s="1"/>
  <c r="F349" s="1"/>
  <c r="F347"/>
  <c r="F348"/>
  <c r="F346"/>
  <c r="F340"/>
  <c r="F339" s="1"/>
  <c r="F338" s="1"/>
  <c r="F335"/>
  <c r="F334" s="1"/>
  <c r="F333" s="1"/>
  <c r="F332" s="1"/>
  <c r="F321"/>
  <c r="F320" s="1"/>
  <c r="F319" s="1"/>
  <c r="F318" s="1"/>
  <c r="F317"/>
  <c r="F316" s="1"/>
  <c r="F315"/>
  <c r="F314" s="1"/>
  <c r="F295"/>
  <c r="F294" s="1"/>
  <c r="F293" s="1"/>
  <c r="F292"/>
  <c r="F286"/>
  <c r="F275"/>
  <c r="F277"/>
  <c r="F274"/>
  <c r="F272"/>
  <c r="F271"/>
  <c r="F256"/>
  <c r="F257"/>
  <c r="F255"/>
  <c r="F252"/>
  <c r="F250"/>
  <c r="F249"/>
  <c r="F238"/>
  <c r="F237"/>
  <c r="F230"/>
  <c r="F228" s="1"/>
  <c r="F227" s="1"/>
  <c r="F205"/>
  <c r="F202"/>
  <c r="F201" s="1"/>
  <c r="F200" s="1"/>
  <c r="F199" s="1"/>
  <c r="F196"/>
  <c r="F198"/>
  <c r="F195"/>
  <c r="F193"/>
  <c r="F192" s="1"/>
  <c r="F190"/>
  <c r="F181"/>
  <c r="F180" s="1"/>
  <c r="F179"/>
  <c r="F178" s="1"/>
  <c r="F173"/>
  <c r="F171" s="1"/>
  <c r="F168"/>
  <c r="F158"/>
  <c r="F159"/>
  <c r="F156"/>
  <c r="F154"/>
  <c r="F153" s="1"/>
  <c r="F152"/>
  <c r="F151"/>
  <c r="F148"/>
  <c r="F145"/>
  <c r="F144" s="1"/>
  <c r="F138"/>
  <c r="F137"/>
  <c r="F131"/>
  <c r="F130" s="1"/>
  <c r="F129" s="1"/>
  <c r="F125"/>
  <c r="F124" s="1"/>
  <c r="F123" s="1"/>
  <c r="F116"/>
  <c r="F117"/>
  <c r="F118"/>
  <c r="F114"/>
  <c r="F110"/>
  <c r="F109" s="1"/>
  <c r="F107"/>
  <c r="F106"/>
  <c r="F100"/>
  <c r="F99"/>
  <c r="F97"/>
  <c r="F96"/>
  <c r="F93"/>
  <c r="F92"/>
  <c r="F90"/>
  <c r="F89"/>
  <c r="F87"/>
  <c r="F86"/>
  <c r="F84"/>
  <c r="F83"/>
  <c r="F81"/>
  <c r="F80"/>
  <c r="F78"/>
  <c r="F77"/>
  <c r="F73"/>
  <c r="F71"/>
  <c r="F70"/>
  <c r="F68"/>
  <c r="F67"/>
  <c r="F65"/>
  <c r="F64"/>
  <c r="F62"/>
  <c r="F61"/>
  <c r="F59"/>
  <c r="F58"/>
  <c r="F56"/>
  <c r="F55"/>
  <c r="F53"/>
  <c r="F52"/>
  <c r="F49"/>
  <c r="F48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44" i="1"/>
  <c r="G1143" s="1"/>
  <c r="G1142" s="1"/>
  <c r="G1134"/>
  <c r="G1133" s="1"/>
  <c r="G1132" s="1"/>
  <c r="G1138"/>
  <c r="G1137" s="1"/>
  <c r="G1136" s="1"/>
  <c r="F658" i="2"/>
  <c r="G1109" i="1"/>
  <c r="G1106"/>
  <c r="G1105" s="1"/>
  <c r="F584" i="2"/>
  <c r="G1099" i="1"/>
  <c r="F615" i="2"/>
  <c r="F611"/>
  <c r="F610" s="1"/>
  <c r="F609" s="1"/>
  <c r="G1059" i="1"/>
  <c r="G1058" s="1"/>
  <c r="G1056"/>
  <c r="G1055" s="1"/>
  <c r="G1028"/>
  <c r="G1027" s="1"/>
  <c r="G1025"/>
  <c r="G1024" s="1"/>
  <c r="G1002"/>
  <c r="G999" s="1"/>
  <c r="G995"/>
  <c r="G988"/>
  <c r="F561" i="2"/>
  <c r="F538"/>
  <c r="F537" s="1"/>
  <c r="G971" i="1"/>
  <c r="G936"/>
  <c r="G933" s="1"/>
  <c r="G938"/>
  <c r="G871"/>
  <c r="G870" s="1"/>
  <c r="G881"/>
  <c r="G1126"/>
  <c r="G1125" s="1"/>
  <c r="G1193"/>
  <c r="G1196"/>
  <c r="G1195" s="1"/>
  <c r="G1342" s="1"/>
  <c r="G1188"/>
  <c r="G862"/>
  <c r="G860"/>
  <c r="G857"/>
  <c r="G854"/>
  <c r="G677"/>
  <c r="G676" s="1"/>
  <c r="G1344" s="1"/>
  <c r="G114"/>
  <c r="G113" s="1"/>
  <c r="G72"/>
  <c r="G71" s="1"/>
  <c r="G106"/>
  <c r="G105" s="1"/>
  <c r="G233"/>
  <c r="G231"/>
  <c r="F306" i="2"/>
  <c r="F893"/>
  <c r="F892" s="1"/>
  <c r="G1311" i="1"/>
  <c r="G1310" s="1"/>
  <c r="G1308"/>
  <c r="G1307" s="1"/>
  <c r="G1305"/>
  <c r="G1304" s="1"/>
  <c r="G1298"/>
  <c r="G1297" s="1"/>
  <c r="G1286" s="1"/>
  <c r="G412"/>
  <c r="G411" s="1"/>
  <c r="G410" s="1"/>
  <c r="G1320"/>
  <c r="G1319" s="1"/>
  <c r="G1314"/>
  <c r="G1269"/>
  <c r="G1268" s="1"/>
  <c r="G1267" s="1"/>
  <c r="G1266" s="1"/>
  <c r="G1261"/>
  <c r="G1259"/>
  <c r="G1256"/>
  <c r="G1255" s="1"/>
  <c r="G1253"/>
  <c r="G1245"/>
  <c r="G1176"/>
  <c r="F721" i="2"/>
  <c r="F720" s="1"/>
  <c r="F717"/>
  <c r="F716" s="1"/>
  <c r="G779" i="1"/>
  <c r="G778" s="1"/>
  <c r="G776"/>
  <c r="G775" s="1"/>
  <c r="F725" i="2"/>
  <c r="F724" s="1"/>
  <c r="F723" s="1"/>
  <c r="G760" i="1"/>
  <c r="G759" s="1"/>
  <c r="G756"/>
  <c r="G755" s="1"/>
  <c r="G725"/>
  <c r="G723"/>
  <c r="G721"/>
  <c r="G657"/>
  <c r="G656" s="1"/>
  <c r="G655" s="1"/>
  <c r="G425"/>
  <c r="G424" s="1"/>
  <c r="G423" s="1"/>
  <c r="G244"/>
  <c r="G243" s="1"/>
  <c r="G363"/>
  <c r="G362" s="1"/>
  <c r="G901"/>
  <c r="F17" i="2"/>
  <c r="G682" i="1"/>
  <c r="G681" s="1"/>
  <c r="G680" s="1"/>
  <c r="G557"/>
  <c r="G556" s="1"/>
  <c r="G555" s="1"/>
  <c r="G1327"/>
  <c r="G1326" s="1"/>
  <c r="G1325" s="1"/>
  <c r="G1324" s="1"/>
  <c r="G464"/>
  <c r="G463" s="1"/>
  <c r="G468"/>
  <c r="G1247"/>
  <c r="G167"/>
  <c r="G461"/>
  <c r="G460" s="1"/>
  <c r="G459" s="1"/>
  <c r="G470"/>
  <c r="G283"/>
  <c r="G22"/>
  <c r="G350"/>
  <c r="G294"/>
  <c r="G543"/>
  <c r="G542" s="1"/>
  <c r="G541" s="1"/>
  <c r="G348"/>
  <c r="G347" s="1"/>
  <c r="F121" i="2"/>
  <c r="F120" s="1"/>
  <c r="F920"/>
  <c r="G208" i="1"/>
  <c r="G207" s="1"/>
  <c r="G137"/>
  <c r="G136" s="1"/>
  <c r="G1275"/>
  <c r="G1274" s="1"/>
  <c r="G1207"/>
  <c r="G1206" s="1"/>
  <c r="G625"/>
  <c r="F885" i="2"/>
  <c r="F882" s="1"/>
  <c r="G1161" i="1"/>
  <c r="G1159" s="1"/>
  <c r="G1158" s="1"/>
  <c r="G1157" s="1"/>
  <c r="G418"/>
  <c r="G417" s="1"/>
  <c r="G416" s="1"/>
  <c r="G743"/>
  <c r="G742" s="1"/>
  <c r="G741" s="1"/>
  <c r="G740" s="1"/>
  <c r="G739" s="1"/>
  <c r="G738" s="1"/>
  <c r="G440"/>
  <c r="G439" s="1"/>
  <c r="G438" s="1"/>
  <c r="G369"/>
  <c r="G368" s="1"/>
  <c r="G367" s="1"/>
  <c r="G736"/>
  <c r="G735" s="1"/>
  <c r="G734" s="1"/>
  <c r="G733" s="1"/>
  <c r="G732" s="1"/>
  <c r="G731" s="1"/>
  <c r="F15" i="2"/>
  <c r="G485" i="1"/>
  <c r="G484" s="1"/>
  <c r="G483" s="1"/>
  <c r="D16" i="3" s="1"/>
  <c r="G298" i="1"/>
  <c r="G297" s="1"/>
  <c r="G296" s="1"/>
  <c r="G295" s="1"/>
  <c r="G270"/>
  <c r="F867" i="2"/>
  <c r="F866" s="1"/>
  <c r="G126" i="1"/>
  <c r="G125" s="1"/>
  <c r="G27"/>
  <c r="G455"/>
  <c r="G266"/>
  <c r="G653"/>
  <c r="G652" s="1"/>
  <c r="G651" s="1"/>
  <c r="G650" s="1"/>
  <c r="F101" i="2"/>
  <c r="G614" i="1"/>
  <c r="F407" i="2"/>
  <c r="F405"/>
  <c r="G945" i="1"/>
  <c r="G944" s="1"/>
  <c r="G18"/>
  <c r="G13" s="1"/>
  <c r="G12" s="1"/>
  <c r="F830" i="2"/>
  <c r="F829" s="1"/>
  <c r="G640" i="1"/>
  <c r="G639" s="1"/>
  <c r="G1283"/>
  <c r="G1282" s="1"/>
  <c r="G1279"/>
  <c r="G1278" s="1"/>
  <c r="G1277" s="1"/>
  <c r="F132" i="2"/>
  <c r="G219" i="1"/>
  <c r="G132"/>
  <c r="G131" s="1"/>
  <c r="G662"/>
  <c r="F283" i="2"/>
  <c r="G474" i="1"/>
  <c r="G473" s="1"/>
  <c r="G472" s="1"/>
  <c r="G643"/>
  <c r="G642" s="1"/>
  <c r="G706"/>
  <c r="G705" s="1"/>
  <c r="G702"/>
  <c r="G701" s="1"/>
  <c r="G700" s="1"/>
  <c r="G697"/>
  <c r="G696" s="1"/>
  <c r="G673"/>
  <c r="G667"/>
  <c r="G670"/>
  <c r="G596"/>
  <c r="G593"/>
  <c r="G590"/>
  <c r="G587"/>
  <c r="G611"/>
  <c r="G608"/>
  <c r="G605"/>
  <c r="G602"/>
  <c r="G584"/>
  <c r="G581"/>
  <c r="G578"/>
  <c r="G575"/>
  <c r="G572"/>
  <c r="G569"/>
  <c r="G566"/>
  <c r="G562"/>
  <c r="G561" s="1"/>
  <c r="G358"/>
  <c r="G436"/>
  <c r="G434"/>
  <c r="G121"/>
  <c r="G79"/>
  <c r="G63"/>
  <c r="G62" s="1"/>
  <c r="G498"/>
  <c r="G497" s="1"/>
  <c r="G47"/>
  <c r="G897"/>
  <c r="G914"/>
  <c r="G912"/>
  <c r="G910"/>
  <c r="G883"/>
  <c r="G906"/>
  <c r="G904"/>
  <c r="G1222"/>
  <c r="G1229"/>
  <c r="G165"/>
  <c r="G164" s="1"/>
  <c r="G224"/>
  <c r="G223" s="1"/>
  <c r="G222" s="1"/>
  <c r="G145"/>
  <c r="G144" s="1"/>
  <c r="G445"/>
  <c r="G444" s="1"/>
  <c r="G376"/>
  <c r="G375" s="1"/>
  <c r="G374" s="1"/>
  <c r="G305"/>
  <c r="G279"/>
  <c r="G177"/>
  <c r="G421"/>
  <c r="G420" s="1"/>
  <c r="G255"/>
  <c r="G217"/>
  <c r="G117"/>
  <c r="G110"/>
  <c r="G109" s="1"/>
  <c r="G84"/>
  <c r="G83" s="1"/>
  <c r="G82" s="1"/>
  <c r="D13" i="3" s="1"/>
  <c r="G76" i="1"/>
  <c r="G75" s="1"/>
  <c r="G494"/>
  <c r="G492"/>
  <c r="G489"/>
  <c r="F789" i="2"/>
  <c r="F788" s="1"/>
  <c r="G1241" i="1"/>
  <c r="G1235"/>
  <c r="G50"/>
  <c r="G25"/>
  <c r="G718"/>
  <c r="G648"/>
  <c r="G647" s="1"/>
  <c r="G646" s="1"/>
  <c r="G635"/>
  <c r="G634" s="1"/>
  <c r="G633" s="1"/>
  <c r="G630"/>
  <c r="G629" s="1"/>
  <c r="G623"/>
  <c r="G621"/>
  <c r="G552"/>
  <c r="G551" s="1"/>
  <c r="G550" s="1"/>
  <c r="G549" s="1"/>
  <c r="G537"/>
  <c r="G536" s="1"/>
  <c r="G535" s="1"/>
  <c r="G534" s="1"/>
  <c r="G533" s="1"/>
  <c r="G453"/>
  <c r="G100"/>
  <c r="G52"/>
  <c r="G123"/>
  <c r="G40"/>
  <c r="G356"/>
  <c r="G355" s="1"/>
  <c r="G43"/>
  <c r="G147"/>
  <c r="G67"/>
  <c r="G66" s="1"/>
  <c r="G480"/>
  <c r="G59"/>
  <c r="G159"/>
  <c r="G158" s="1"/>
  <c r="G157" s="1"/>
  <c r="G211"/>
  <c r="G210" s="1"/>
  <c r="G973"/>
  <c r="F388" i="2" l="1"/>
  <c r="G1244" i="1"/>
  <c r="F560" i="2"/>
  <c r="F236"/>
  <c r="F204"/>
  <c r="F203" s="1"/>
  <c r="F270"/>
  <c r="F914"/>
  <c r="G21" i="1"/>
  <c r="G20" s="1"/>
  <c r="F657" i="2"/>
  <c r="F656" s="1"/>
  <c r="G1023" i="1"/>
  <c r="G1022" s="1"/>
  <c r="G1021" s="1"/>
  <c r="G620"/>
  <c r="G619" s="1"/>
  <c r="G618" s="1"/>
  <c r="F775" i="2"/>
  <c r="F47"/>
  <c r="F567"/>
  <c r="F94"/>
  <c r="F113"/>
  <c r="F108" s="1"/>
  <c r="F25"/>
  <c r="F823"/>
  <c r="G135" i="1"/>
  <c r="D19" i="3" s="1"/>
  <c r="G206" i="1"/>
  <c r="G717"/>
  <c r="G710" s="1"/>
  <c r="G1228"/>
  <c r="G1234"/>
  <c r="G1233" s="1"/>
  <c r="G1221"/>
  <c r="G1252"/>
  <c r="G1192"/>
  <c r="G1240"/>
  <c r="G1239" s="1"/>
  <c r="G1175"/>
  <c r="G1174" s="1"/>
  <c r="G1187"/>
  <c r="F119" i="2"/>
  <c r="F13"/>
  <c r="F20"/>
  <c r="F10"/>
  <c r="G1108" i="1"/>
  <c r="F618" i="2"/>
  <c r="F617" s="1"/>
  <c r="F804"/>
  <c r="G1313" i="1"/>
  <c r="G853"/>
  <c r="G488"/>
  <c r="G487" s="1"/>
  <c r="G479"/>
  <c r="G478" s="1"/>
  <c r="F126" i="2"/>
  <c r="G282" i="1"/>
  <c r="G281" s="1"/>
  <c r="G94"/>
  <c r="G58"/>
  <c r="G57" s="1"/>
  <c r="D10" i="3" s="1"/>
  <c r="G46" i="1"/>
  <c r="G45" s="1"/>
  <c r="G39"/>
  <c r="G38" s="1"/>
  <c r="G161"/>
  <c r="G152" s="1"/>
  <c r="G151" s="1"/>
  <c r="D21" i="3" s="1"/>
  <c r="F468" i="2"/>
  <c r="F465" s="1"/>
  <c r="F462" s="1"/>
  <c r="F907"/>
  <c r="F167"/>
  <c r="F166" s="1"/>
  <c r="G784" i="1"/>
  <c r="G467"/>
  <c r="G466" s="1"/>
  <c r="G458" s="1"/>
  <c r="G457" s="1"/>
  <c r="G104"/>
  <c r="G880"/>
  <c r="G1160"/>
  <c r="G229"/>
  <c r="G228" s="1"/>
  <c r="F14" i="2"/>
  <c r="F409"/>
  <c r="G174" i="1"/>
  <c r="G171" s="1"/>
  <c r="G170" s="1"/>
  <c r="G452"/>
  <c r="G415"/>
  <c r="F613" i="2"/>
  <c r="F612" s="1"/>
  <c r="G1273" i="1"/>
  <c r="F583" i="2"/>
  <c r="F898"/>
  <c r="G638" i="1"/>
  <c r="F91" i="2"/>
  <c r="F150"/>
  <c r="G565" i="1"/>
  <c r="G560" s="1"/>
  <c r="G1085"/>
  <c r="G1341" s="1"/>
  <c r="G1345" s="1"/>
  <c r="F487" i="2"/>
  <c r="F849"/>
  <c r="F136"/>
  <c r="F135" s="1"/>
  <c r="F82"/>
  <c r="G120" i="1"/>
  <c r="G216"/>
  <c r="G213" s="1"/>
  <c r="G1083"/>
  <c r="G1082" s="1"/>
  <c r="F66" i="2"/>
  <c r="F273"/>
  <c r="F355"/>
  <c r="F354" s="1"/>
  <c r="F353" s="1"/>
  <c r="F44"/>
  <c r="F43" s="1"/>
  <c r="F51"/>
  <c r="F254"/>
  <c r="F253" s="1"/>
  <c r="F557"/>
  <c r="F861"/>
  <c r="F31"/>
  <c r="F37"/>
  <c r="F57"/>
  <c r="F63"/>
  <c r="F69"/>
  <c r="G1258" i="1"/>
  <c r="F34" i="2"/>
  <c r="F40"/>
  <c r="F79"/>
  <c r="F98"/>
  <c r="F54"/>
  <c r="F60"/>
  <c r="F177"/>
  <c r="F174" s="1"/>
  <c r="F870"/>
  <c r="F869" s="1"/>
  <c r="F902"/>
  <c r="F345"/>
  <c r="F344" s="1"/>
  <c r="F337" s="1"/>
  <c r="F189"/>
  <c r="F170"/>
  <c r="F72"/>
  <c r="F76"/>
  <c r="F88"/>
  <c r="F105"/>
  <c r="F104" s="1"/>
  <c r="F155"/>
  <c r="F194"/>
  <c r="F313"/>
  <c r="F297" s="1"/>
  <c r="F428"/>
  <c r="F427" s="1"/>
  <c r="F482"/>
  <c r="F579"/>
  <c r="F599"/>
  <c r="F785"/>
  <c r="F784" s="1"/>
  <c r="F793"/>
  <c r="F792" s="1"/>
  <c r="F791" s="1"/>
  <c r="G892" i="1"/>
  <c r="F398" i="2"/>
  <c r="F364"/>
  <c r="G970" i="1"/>
  <c r="G985"/>
  <c r="G1281"/>
  <c r="G548"/>
  <c r="G540" s="1"/>
  <c r="G661"/>
  <c r="G660" s="1"/>
  <c r="G659" s="1"/>
  <c r="G1303"/>
  <c r="G1302" s="1"/>
  <c r="G1131"/>
  <c r="F404" i="2"/>
  <c r="F247"/>
  <c r="F719"/>
  <c r="F676" s="1"/>
  <c r="F840"/>
  <c r="F665"/>
  <c r="F846"/>
  <c r="F285"/>
  <c r="F282" s="1"/>
  <c r="F85"/>
  <c r="F564"/>
  <c r="F571"/>
  <c r="F530"/>
  <c r="G409" i="1"/>
  <c r="G433"/>
  <c r="G432" s="1"/>
  <c r="G427" s="1"/>
  <c r="G763"/>
  <c r="G762" s="1"/>
  <c r="G758" s="1"/>
  <c r="G507"/>
  <c r="G506" s="1"/>
  <c r="G505" s="1"/>
  <c r="G504" s="1"/>
  <c r="G1102"/>
  <c r="G1098" s="1"/>
  <c r="G1092" s="1"/>
  <c r="F668" i="2"/>
  <c r="F673"/>
  <c r="G695" i="1"/>
  <c r="F640" i="2"/>
  <c r="F639" s="1"/>
  <c r="G143" i="1"/>
  <c r="G142" s="1"/>
  <c r="G141" s="1"/>
  <c r="G1072"/>
  <c r="F146" i="2"/>
  <c r="G909" i="1"/>
  <c r="G908" s="1"/>
  <c r="G274"/>
  <c r="G273" s="1"/>
  <c r="G932"/>
  <c r="F422" i="2"/>
  <c r="F816"/>
  <c r="F837"/>
  <c r="D45" i="3"/>
  <c r="G61" i="1"/>
  <c r="D12" i="3" s="1"/>
  <c r="D32"/>
  <c r="G346" i="1"/>
  <c r="F577" i="2"/>
  <c r="F575" s="1"/>
  <c r="G991" i="1"/>
  <c r="F929" i="2"/>
  <c r="G1152" i="1"/>
  <c r="G1148" s="1"/>
  <c r="G1147" s="1"/>
  <c r="G782"/>
  <c r="G781" s="1"/>
  <c r="G774" s="1"/>
  <c r="F765" i="2"/>
  <c r="F764" s="1"/>
  <c r="F763" s="1"/>
  <c r="F24" l="1"/>
  <c r="F891"/>
  <c r="F269"/>
  <c r="G90" i="1"/>
  <c r="G56" s="1"/>
  <c r="F843" i="2"/>
  <c r="G134" i="1"/>
  <c r="F478" i="2"/>
  <c r="F756"/>
  <c r="F735" s="1"/>
  <c r="G1146" i="1"/>
  <c r="G1141" s="1"/>
  <c r="G869"/>
  <c r="G868" s="1"/>
  <c r="G1251"/>
  <c r="G1243" s="1"/>
  <c r="G1220"/>
  <c r="G1186"/>
  <c r="G1182" s="1"/>
  <c r="F815" i="2"/>
  <c r="G1091" i="1"/>
  <c r="G1090" s="1"/>
  <c r="G451"/>
  <c r="G852"/>
  <c r="G851" s="1"/>
  <c r="D54" i="3" s="1"/>
  <c r="G765" i="1"/>
  <c r="G748" s="1"/>
  <c r="G770"/>
  <c r="F638" i="2"/>
  <c r="G265" i="1"/>
  <c r="D28" i="3" s="1"/>
  <c r="G345" i="1"/>
  <c r="D30" i="3" s="1"/>
  <c r="F231" i="2"/>
  <c r="F226" s="1"/>
  <c r="F143"/>
  <c r="G477" i="1"/>
  <c r="G476" s="1"/>
  <c r="F836" i="2"/>
  <c r="F421"/>
  <c r="F664"/>
  <c r="G205" i="1"/>
  <c r="D24" i="3"/>
  <c r="F281" i="2"/>
  <c r="G373" i="1"/>
  <c r="D33" i="3" s="1"/>
  <c r="D52"/>
  <c r="D23"/>
  <c r="G1071" i="1"/>
  <c r="G984"/>
  <c r="G943" s="1"/>
  <c r="D53" i="3"/>
  <c r="F486" i="2"/>
  <c r="D46" i="3"/>
  <c r="F598" i="2"/>
  <c r="G617" i="1"/>
  <c r="G559" s="1"/>
  <c r="D14" i="3"/>
  <c r="F246" i="2"/>
  <c r="G1272" i="1"/>
  <c r="G1271" s="1"/>
  <c r="D43" i="3" s="1"/>
  <c r="G694" i="1"/>
  <c r="D49" i="3" s="1"/>
  <c r="F188" i="2"/>
  <c r="F187" s="1"/>
  <c r="F771"/>
  <c r="F770" s="1"/>
  <c r="F50"/>
  <c r="F397"/>
  <c r="F387" s="1"/>
  <c r="F556"/>
  <c r="G11" i="1"/>
  <c r="D11" i="3"/>
  <c r="D27"/>
  <c r="G414" i="1"/>
  <c r="G1173" l="1"/>
  <c r="G1172" s="1"/>
  <c r="G10"/>
  <c r="K10" s="1"/>
  <c r="D40" i="3"/>
  <c r="K476" i="1"/>
  <c r="F477" i="2"/>
  <c r="F476" s="1"/>
  <c r="G443" i="1"/>
  <c r="G442" s="1"/>
  <c r="G942"/>
  <c r="F663" i="2"/>
  <c r="G747" i="1"/>
  <c r="G746" s="1"/>
  <c r="G745" s="1"/>
  <c r="D48" i="3"/>
  <c r="G1130" i="1"/>
  <c r="G1061"/>
  <c r="G1054" s="1"/>
  <c r="D39" i="3" s="1"/>
  <c r="G867" i="1"/>
  <c r="D35" i="3" s="1"/>
  <c r="F336" i="2"/>
  <c r="G1219" i="1"/>
  <c r="G1205" s="1"/>
  <c r="G1204" s="1"/>
  <c r="G169"/>
  <c r="D20" i="3"/>
  <c r="D18" s="1"/>
  <c r="D31"/>
  <c r="G366" i="1"/>
  <c r="D25" i="3"/>
  <c r="D22" s="1"/>
  <c r="D17"/>
  <c r="D9" s="1"/>
  <c r="G532" i="1"/>
  <c r="G514" s="1"/>
  <c r="K532" s="1"/>
  <c r="D47" i="3"/>
  <c r="G37" i="1"/>
  <c r="G36" s="1"/>
  <c r="K36" s="1"/>
  <c r="F23" i="2"/>
  <c r="J943" s="1"/>
  <c r="D29" i="3"/>
  <c r="D26" s="1"/>
  <c r="G254" i="1"/>
  <c r="F769" i="2"/>
  <c r="G931" i="1" l="1"/>
  <c r="D36" i="3" s="1"/>
  <c r="F943" i="2"/>
  <c r="D37" i="3"/>
  <c r="G1171" i="1"/>
  <c r="G1170" s="1"/>
  <c r="K1170" s="1"/>
  <c r="G866"/>
  <c r="G865" s="1"/>
  <c r="K865" s="1"/>
  <c r="G730"/>
  <c r="K730" s="1"/>
  <c r="D44" i="3"/>
  <c r="D51"/>
  <c r="D50" s="1"/>
  <c r="D42"/>
  <c r="D41" s="1"/>
  <c r="G55" i="1"/>
  <c r="D34" i="3" l="1"/>
  <c r="D58" s="1"/>
  <c r="G1332" i="1"/>
  <c r="K55"/>
  <c r="G1337" l="1"/>
  <c r="F945" i="2"/>
  <c r="F946" s="1"/>
  <c r="D60" i="3"/>
  <c r="D61" s="1"/>
</calcChain>
</file>

<file path=xl/sharedStrings.xml><?xml version="1.0" encoding="utf-8"?>
<sst xmlns="http://schemas.openxmlformats.org/spreadsheetml/2006/main" count="8845" uniqueCount="1007">
  <si>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</si>
  <si>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</si>
  <si>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</si>
  <si>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</si>
  <si>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</si>
  <si>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</si>
  <si>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</si>
  <si>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</si>
  <si>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</si>
  <si>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</si>
  <si>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</si>
  <si>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</si>
  <si>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</si>
  <si>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</si>
  <si>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</si>
  <si>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</si>
  <si>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</si>
  <si>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</si>
  <si>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</si>
  <si>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</si>
  <si>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</si>
  <si>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</si>
  <si>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</si>
  <si>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</si>
  <si>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</si>
  <si>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</si>
  <si>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</si>
  <si>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</si>
  <si>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</si>
  <si>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</si>
  <si>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</si>
  <si>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</si>
  <si>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</si>
  <si>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</si>
  <si>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</si>
  <si>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</si>
  <si>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</si>
  <si>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</si>
  <si>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</si>
  <si>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</si>
  <si>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</si>
  <si>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</si>
  <si>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</si>
  <si>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</si>
  <si>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</si>
  <si>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</si>
  <si>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</si>
  <si>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</si>
  <si>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</si>
  <si>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</si>
  <si>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</si>
  <si>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</si>
  <si>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</si>
  <si>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</si>
  <si>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</si>
  <si>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</si>
  <si>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</si>
  <si>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</si>
  <si>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</si>
  <si>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</si>
  <si>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</si>
  <si>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</si>
  <si>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</si>
  <si>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</si>
  <si>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</si>
  <si>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</si>
  <si>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</si>
  <si>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</si>
  <si>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</si>
  <si>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</si>
  <si>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</si>
  <si>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</si>
  <si>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</si>
  <si>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</si>
  <si>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</si>
  <si>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</si>
  <si>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</si>
  <si>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</si>
  <si>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</si>
  <si>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</si>
  <si>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</si>
  <si>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</si>
  <si>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</si>
  <si>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</si>
  <si>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</si>
  <si>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</si>
  <si>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</si>
  <si>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</si>
  <si>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</si>
  <si>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</si>
  <si>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</si>
  <si>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</si>
  <si>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</si>
  <si>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</si>
  <si>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</si>
  <si>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</si>
  <si>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</si>
  <si>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</si>
  <si>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</si>
  <si>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</si>
  <si>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</si>
  <si>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</si>
  <si>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</si>
  <si>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</si>
  <si>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</si>
  <si>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</si>
  <si>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</si>
  <si>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</si>
  <si>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</si>
  <si>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</si>
  <si>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</si>
  <si>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</si>
  <si>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</si>
  <si>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</si>
  <si>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</si>
  <si>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</si>
  <si>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</si>
  <si>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</si>
  <si>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</si>
  <si>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</si>
  <si>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</si>
  <si>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</si>
  <si>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</si>
  <si>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</si>
  <si>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</si>
  <si>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</si>
  <si>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</si>
  <si>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</si>
  <si>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</si>
  <si>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</si>
  <si>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</si>
  <si>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</si>
  <si>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</si>
  <si>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</si>
  <si>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</si>
  <si>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</si>
  <si>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</si>
  <si>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</si>
  <si>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</si>
  <si>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</si>
  <si>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</si>
  <si>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</si>
  <si>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</si>
  <si>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</si>
  <si>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</si>
  <si>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</si>
  <si>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</si>
  <si>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</si>
  <si>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</si>
  <si>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</si>
  <si>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</si>
  <si>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</si>
  <si>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</si>
  <si>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</si>
  <si>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</si>
  <si>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</si>
  <si>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</si>
  <si>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</si>
  <si>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</si>
  <si>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</si>
  <si>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</si>
  <si>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</si>
  <si>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</si>
  <si>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</si>
  <si>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</si>
  <si>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</si>
  <si>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</si>
  <si>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</si>
  <si>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</si>
  <si>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</si>
  <si>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</si>
  <si>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</si>
  <si>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</si>
  <si>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</si>
  <si>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</si>
  <si>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</si>
  <si>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</si>
  <si>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</si>
  <si>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</si>
  <si>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</si>
  <si>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</si>
  <si>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</si>
  <si>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</si>
  <si>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</si>
  <si>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</si>
  <si>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</si>
  <si>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</si>
  <si>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</si>
  <si>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</si>
  <si>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</si>
  <si>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</si>
  <si>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</si>
  <si>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</si>
  <si>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</si>
  <si>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</si>
  <si>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</si>
  <si>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</si>
  <si>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</si>
  <si>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</si>
  <si>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</si>
  <si>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</si>
  <si>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</si>
  <si>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</si>
  <si>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</si>
  <si>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</si>
  <si>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</si>
  <si>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</si>
  <si>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</si>
  <si>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</si>
  <si>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</si>
  <si>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</si>
  <si>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</si>
  <si>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</si>
  <si>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</si>
  <si>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</si>
  <si>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</si>
  <si>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</si>
  <si>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Оценка недвижимости, признание прав и регулирование отношений по муниципальной собственности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</si>
  <si>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</si>
  <si>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</si>
  <si>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</si>
  <si>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</si>
  <si>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</si>
  <si>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</si>
  <si>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</si>
  <si>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</si>
  <si>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</si>
  <si>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</si>
  <si>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</si>
  <si>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</si>
  <si>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</si>
  <si>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</si>
  <si>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</si>
  <si>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</si>
  <si>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</si>
  <si>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</si>
  <si>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</si>
  <si>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</si>
  <si>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</si>
  <si>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</si>
  <si>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</si>
  <si>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</si>
  <si>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</si>
  <si>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</si>
  <si>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</si>
  <si>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</si>
  <si>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</si>
  <si>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</si>
  <si>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</si>
  <si>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</si>
  <si>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</si>
  <si>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</si>
  <si>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</si>
  <si>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</si>
  <si>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</si>
  <si>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</si>
  <si>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</si>
  <si>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</si>
  <si>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</si>
  <si>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</si>
  <si>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</si>
  <si>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</si>
  <si>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</si>
  <si>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</si>
  <si>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</si>
  <si>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</si>
  <si>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</si>
  <si>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</si>
  <si>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</si>
  <si>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</si>
  <si>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</si>
  <si>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</si>
  <si>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</si>
  <si>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</si>
  <si>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</si>
  <si>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</si>
  <si>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</si>
  <si>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</si>
  <si>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</si>
  <si>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</si>
  <si>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</si>
  <si>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</si>
  <si>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</si>
  <si>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</si>
  <si>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</si>
  <si>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</si>
  <si>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</si>
  <si>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</si>
  <si>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</si>
  <si>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</si>
  <si>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</si>
  <si>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</si>
  <si>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</si>
  <si>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</si>
  <si>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</si>
  <si>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</si>
  <si>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</si>
  <si>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</si>
  <si>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</si>
  <si>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</si>
  <si>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</si>
  <si>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</si>
  <si>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</si>
  <si>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</si>
  <si>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</si>
  <si>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</si>
  <si>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</si>
  <si>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</si>
  <si>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</si>
  <si>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</si>
  <si>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</si>
  <si>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</si>
  <si>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</si>
  <si>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</si>
  <si>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</si>
  <si>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</si>
  <si>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</si>
  <si>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</si>
  <si>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</si>
  <si>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</si>
  <si>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</si>
  <si>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</si>
  <si>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</si>
  <si>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</si>
  <si>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</si>
  <si>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</si>
  <si>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</si>
  <si>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</si>
  <si>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</si>
  <si>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</si>
  <si>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</si>
  <si>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</si>
  <si>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</si>
  <si>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</si>
  <si>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</si>
  <si>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</si>
  <si>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</si>
  <si>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</si>
  <si>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</si>
  <si>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</si>
  <si>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</si>
  <si>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</si>
  <si>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</si>
  <si>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</si>
  <si>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</si>
  <si>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</si>
  <si>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</si>
  <si>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</si>
  <si>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</si>
  <si>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</si>
  <si>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</si>
  <si>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</si>
  <si>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</si>
  <si>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</si>
  <si>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</si>
  <si>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</si>
  <si>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</si>
  <si>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</si>
  <si>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</si>
  <si>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</si>
  <si>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</si>
  <si>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</si>
  <si>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</si>
  <si>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</si>
  <si>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</si>
  <si>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</si>
  <si>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</si>
  <si>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</si>
  <si>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</si>
  <si>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</si>
  <si>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</si>
  <si>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</si>
  <si>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</si>
  <si>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</si>
  <si>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</si>
  <si>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</si>
  <si>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</si>
  <si>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</si>
  <si>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</si>
  <si>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</si>
  <si>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</si>
  <si>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</si>
  <si>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</si>
  <si>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</si>
  <si>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</si>
  <si>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</si>
  <si>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</si>
  <si>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</si>
  <si>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</si>
  <si>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</si>
  <si>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</si>
  <si>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</si>
  <si>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</si>
  <si>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</si>
  <si>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</si>
  <si>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</si>
  <si>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</si>
  <si>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</si>
  <si>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</si>
  <si>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</si>
  <si>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</si>
  <si>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</si>
  <si>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</si>
  <si>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</si>
  <si>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</si>
  <si>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</si>
  <si>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</si>
  <si>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</si>
  <si>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</si>
  <si>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</si>
  <si>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</si>
  <si>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</si>
  <si>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</si>
  <si>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</si>
  <si>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</si>
  <si>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</si>
  <si>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</si>
  <si>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</si>
  <si>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</si>
  <si>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</si>
  <si>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</si>
  <si>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</si>
  <si>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</si>
  <si>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</si>
  <si>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</si>
  <si>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</si>
  <si>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</si>
  <si>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</si>
  <si>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</si>
  <si>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</si>
  <si>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</si>
  <si>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</si>
  <si>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</si>
  <si>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</si>
  <si>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</si>
  <si>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</si>
  <si>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</si>
  <si>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</si>
  <si>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</si>
  <si>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</si>
  <si>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</si>
  <si>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</si>
  <si>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</si>
  <si>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</si>
  <si>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</si>
  <si>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</si>
  <si>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</si>
  <si>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</si>
  <si>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</si>
  <si>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</si>
  <si>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</si>
  <si>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</si>
  <si>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</si>
  <si>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</si>
  <si>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</si>
  <si>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</si>
  <si>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</si>
  <si>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</si>
  <si>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</si>
  <si>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</si>
  <si>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</si>
  <si>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</si>
  <si>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</si>
  <si>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</si>
  <si>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</si>
  <si>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</si>
  <si>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</si>
  <si>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</si>
  <si>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</si>
  <si>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</si>
  <si>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</si>
  <si>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</si>
  <si>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</si>
  <si>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</si>
  <si>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</si>
  <si>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</si>
  <si>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</si>
  <si>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</si>
  <si>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</si>
  <si>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</si>
  <si>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</si>
  <si>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</si>
  <si>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</si>
  <si>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</si>
  <si>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</si>
  <si>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</si>
  <si>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</si>
  <si>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</si>
  <si>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</si>
  <si>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</si>
  <si>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</si>
  <si>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</si>
  <si>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</si>
  <si>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</si>
  <si>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</si>
  <si>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</si>
  <si>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</si>
  <si>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</si>
  <si>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</si>
  <si>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</si>
  <si>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</si>
  <si>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</si>
  <si>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</si>
  <si>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</si>
  <si>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</si>
  <si>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</si>
  <si>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</si>
  <si>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</si>
  <si>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</si>
  <si>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</si>
  <si>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</si>
  <si>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</si>
  <si>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</si>
  <si>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</si>
  <si>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</si>
  <si>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</si>
  <si>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</si>
  <si>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</si>
  <si>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</si>
  <si>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</si>
  <si>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</si>
  <si>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</si>
  <si>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</si>
  <si>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</si>
  <si>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</si>
  <si>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</si>
  <si>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</si>
  <si>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</si>
  <si>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</si>
  <si>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</si>
  <si>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</si>
  <si>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</si>
  <si>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</si>
  <si>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</si>
  <si>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</si>
  <si>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</si>
  <si>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</si>
  <si>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</si>
  <si>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</si>
  <si>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</si>
  <si>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</si>
  <si>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</si>
  <si>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</si>
  <si>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</si>
  <si>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</si>
  <si>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</si>
  <si>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</si>
  <si>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</si>
  <si>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</si>
  <si>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</si>
  <si>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</si>
  <si>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</si>
  <si>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</si>
  <si>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</si>
  <si>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</si>
  <si>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</si>
  <si>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</si>
  <si>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</si>
  <si>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</si>
  <si>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</si>
  <si>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</si>
  <si>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</si>
  <si>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</si>
  <si>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</si>
  <si>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</si>
  <si>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</si>
  <si>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</si>
  <si>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</si>
  <si>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</si>
  <si>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</si>
  <si>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</si>
  <si>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</si>
  <si>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</si>
  <si>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</si>
  <si>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</si>
  <si>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</si>
  <si>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</si>
  <si>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</si>
  <si>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</si>
  <si>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</si>
  <si>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</si>
  <si>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</si>
  <si>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</si>
  <si>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</si>
  <si>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</si>
  <si>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</si>
  <si>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</si>
  <si>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</si>
  <si>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</si>
  <si>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</si>
  <si>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</si>
  <si>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</si>
  <si>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</si>
  <si>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</si>
  <si>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</si>
  <si>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</si>
  <si>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</si>
  <si>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</si>
  <si>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</si>
  <si>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</si>
  <si>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</si>
  <si>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</si>
  <si>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</si>
  <si>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</si>
  <si>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</si>
  <si>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</si>
  <si>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</si>
  <si>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</si>
  <si>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</si>
  <si>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</si>
  <si>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</si>
  <si>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</si>
  <si>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</si>
  <si>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</si>
  <si>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</si>
  <si>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</si>
  <si>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</si>
  <si>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</si>
  <si>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</si>
  <si>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</si>
  <si>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</si>
  <si>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</si>
  <si>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</si>
  <si>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</si>
  <si>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</si>
  <si>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</si>
  <si>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</si>
  <si>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</si>
  <si>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</si>
  <si>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</si>
  <si>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</si>
  <si>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</si>
  <si>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</si>
  <si>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</si>
  <si>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</si>
  <si>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</si>
  <si>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</si>
  <si>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</si>
  <si>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</si>
  <si>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</si>
  <si>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</si>
  <si>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</si>
  <si>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</si>
  <si>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</si>
  <si>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</si>
  <si>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</si>
  <si>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</si>
  <si>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</si>
  <si>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</si>
  <si>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</si>
  <si>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</si>
  <si>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</si>
  <si>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</si>
  <si>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</si>
  <si>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</si>
  <si>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</si>
  <si>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</si>
  <si>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</si>
  <si>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</si>
  <si>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</si>
  <si>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</si>
  <si>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</si>
  <si>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</si>
  <si>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</si>
  <si>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</si>
  <si>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</si>
  <si>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</si>
  <si>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</si>
  <si>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</si>
  <si>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</si>
  <si>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</si>
  <si>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</si>
  <si>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</si>
  <si>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</si>
  <si>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</si>
  <si>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</si>
  <si>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</si>
  <si>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</si>
  <si>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</si>
  <si>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62 0 07 99320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</si>
  <si>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</si>
  <si>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</si>
  <si>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</si>
  <si>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</si>
  <si>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</si>
  <si>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</si>
  <si>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</si>
  <si>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</si>
  <si>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</si>
  <si>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</si>
  <si>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60 2 07 14060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</si>
  <si>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</si>
  <si>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</si>
  <si>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</si>
  <si>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</si>
  <si>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</si>
  <si>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</si>
  <si>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</si>
  <si>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</si>
  <si>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</si>
  <si>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</si>
  <si>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</si>
  <si>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60 2 13 14050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</si>
  <si>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</si>
  <si>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</si>
  <si>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</si>
  <si>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</si>
  <si>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58 0 07 00000</t>
  </si>
  <si>
    <t>81 3 07 08080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</si>
  <si>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</si>
  <si>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</si>
  <si>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</si>
  <si>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</si>
  <si>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</si>
  <si>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</si>
  <si>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</si>
  <si>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</si>
  <si>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</si>
  <si>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</si>
  <si>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</si>
  <si>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</si>
  <si>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</si>
  <si>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</si>
  <si>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</si>
  <si>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</si>
  <si>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</si>
  <si>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</si>
  <si>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</si>
  <si>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</si>
  <si>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</si>
  <si>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</si>
  <si>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</si>
  <si>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</si>
  <si>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</si>
  <si>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</si>
  <si>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</si>
  <si>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</si>
  <si>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</si>
  <si>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</si>
  <si>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</si>
  <si>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</si>
  <si>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</si>
  <si>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</si>
  <si>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</si>
  <si>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</si>
  <si>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</si>
  <si>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</si>
  <si>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</si>
  <si>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</si>
  <si>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</si>
  <si>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</si>
  <si>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</si>
  <si>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</si>
  <si>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</si>
  <si>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</si>
  <si>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</si>
  <si>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</si>
  <si>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</si>
  <si>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</si>
  <si>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</si>
  <si>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</si>
  <si>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</si>
  <si>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</si>
  <si>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</si>
  <si>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</si>
  <si>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</si>
  <si>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</si>
  <si>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</si>
  <si>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</si>
  <si>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</si>
  <si>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</si>
  <si>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</si>
  <si>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</si>
  <si>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</si>
  <si>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</si>
  <si>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</si>
  <si>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</si>
  <si>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</si>
  <si>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</si>
  <si>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</si>
  <si>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</si>
  <si>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</si>
  <si>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</si>
  <si>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>80 3 07 S0045</t>
  </si>
  <si>
    <t>80 3 07 S0047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</si>
  <si>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</si>
  <si>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</si>
  <si>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</si>
  <si>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</si>
  <si>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</si>
  <si>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</si>
  <si>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</si>
  <si>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</si>
  <si>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</si>
  <si>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</si>
  <si>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</si>
  <si>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</si>
  <si>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</si>
  <si>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</si>
  <si>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</si>
  <si>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</si>
  <si>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</si>
  <si>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</si>
  <si>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</si>
  <si>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</si>
  <si>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</si>
  <si>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</si>
  <si>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</si>
  <si>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</si>
  <si>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</si>
  <si>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</si>
  <si>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</si>
  <si>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</si>
  <si>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</si>
  <si>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</si>
  <si>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</si>
  <si>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</si>
  <si>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</si>
  <si>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</si>
  <si>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</si>
  <si>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</si>
  <si>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</si>
  <si>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</si>
  <si>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</si>
  <si>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</si>
  <si>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</si>
  <si>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</si>
  <si>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</si>
  <si>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Е4 00000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</si>
  <si>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</si>
  <si>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</si>
  <si>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</si>
  <si>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</si>
  <si>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</si>
  <si>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</si>
  <si>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</si>
  <si>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63 0 G1 S3030</t>
  </si>
  <si>
    <t>78 0 00 S1030</t>
  </si>
  <si>
    <t>74 0 23 00000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</si>
  <si>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</si>
  <si>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</si>
  <si>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</si>
  <si>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</si>
  <si>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</si>
  <si>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</si>
  <si>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</si>
  <si>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</si>
  <si>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</si>
  <si>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</si>
  <si>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</si>
  <si>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</si>
  <si>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</si>
  <si>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</si>
  <si>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</si>
  <si>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</si>
  <si>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</si>
  <si>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</si>
  <si>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</si>
  <si>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</si>
  <si>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</si>
  <si>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</si>
  <si>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</si>
  <si>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</si>
  <si>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</si>
  <si>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</si>
  <si>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</si>
  <si>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</si>
  <si>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</si>
  <si>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</si>
  <si>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</si>
  <si>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</si>
  <si>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</si>
  <si>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</si>
  <si>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</si>
  <si>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</si>
  <si>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</si>
  <si>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</si>
  <si>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</si>
  <si>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</si>
  <si>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60 2 07 S4060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</si>
  <si>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</si>
  <si>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</si>
  <si>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</si>
  <si>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</si>
  <si>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</si>
  <si>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</si>
  <si>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</si>
  <si>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</si>
  <si>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</si>
  <si>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</si>
  <si>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</si>
  <si>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</si>
  <si>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</si>
  <si>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</si>
  <si>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</si>
  <si>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</si>
  <si>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</si>
  <si>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</si>
  <si>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</si>
  <si>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</si>
  <si>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</si>
  <si>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</si>
  <si>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</si>
  <si>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</si>
  <si>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</si>
  <si>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</si>
  <si>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</si>
  <si>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>Приложение  5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</si>
  <si>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2021 год и на плановый период 2022 и 2023 годов</t>
  </si>
  <si>
    <t>Приложение 6</t>
  </si>
  <si>
    <t>Ведомственная структура расходов бюджета Миасского городского округа на 2021 год и на плановый период 2022 и 2023 годов</t>
  </si>
  <si>
    <t>Приложение 7</t>
  </si>
  <si>
    <t>Распределение бюджетных ассигнований по разделам и подразделам классификации расходов бюджета на 2021 год и на плановый период 2022 и 2023 годов</t>
  </si>
  <si>
    <t xml:space="preserve"> 2021 год      </t>
  </si>
  <si>
    <t xml:space="preserve"> 2022 год      </t>
  </si>
  <si>
    <t xml:space="preserve"> 2023 год      </t>
  </si>
  <si>
    <t xml:space="preserve">2021 год                 </t>
  </si>
  <si>
    <t>48 0 00 67040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</si>
  <si>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</si>
  <si>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</si>
  <si>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</si>
  <si>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</si>
  <si>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</si>
  <si>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</si>
  <si>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</si>
  <si>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</si>
  <si>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</si>
  <si>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62 0 07 S9320</t>
  </si>
  <si>
    <t>62 0 07 99330</t>
  </si>
  <si>
    <t>62 0 07 S9330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</si>
  <si>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</si>
  <si>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</si>
  <si>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</si>
  <si>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газопроводов и газовых сетей за счет областного и местного бюджетов</t>
  </si>
  <si>
    <t>60 2 13 S4050</t>
  </si>
  <si>
    <t>81 3 07 S8150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</si>
  <si>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</si>
  <si>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</si>
  <si>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Проведение работ по описанию местоположения границ населенных пунктов Челябинской области  за счет средств местного бюджета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</si>
  <si>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соот-ветствии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</si>
  <si>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</si>
  <si>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</si>
  <si>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</si>
  <si>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</si>
  <si>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</si>
  <si>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</si>
  <si>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</si>
  <si>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</si>
  <si>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</si>
  <si>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2021 год            </t>
  </si>
  <si>
    <t xml:space="preserve">         2022 год            </t>
  </si>
  <si>
    <t xml:space="preserve">     2023 год            </t>
  </si>
  <si>
    <t xml:space="preserve">2022 год                 </t>
  </si>
  <si>
    <t xml:space="preserve"> 2023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</si>
  <si>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</si>
  <si>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в рамках Государственной программы Челябинской области «Охрана окружающей среды Челябинской области»</t>
  </si>
  <si>
    <t>69 7 07 L4670</t>
  </si>
  <si>
    <t>67 0 07 45300</t>
  </si>
  <si>
    <t>69 6 07 44000</t>
  </si>
  <si>
    <t>69 6 07 44100</t>
  </si>
  <si>
    <t>69 6 07 45300</t>
  </si>
  <si>
    <t>80 3 07 20044</t>
  </si>
  <si>
    <t>80 3 07 20049</t>
  </si>
  <si>
    <t xml:space="preserve">Организация и проведение региональной акции по скандинавской ходьбе «Уральская тропа» 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</si>
  <si>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</si>
  <si>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</si>
  <si>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Организация и проведение региональной акции по скандинавской ходьбе «Уральская тропа»</t>
  </si>
  <si>
    <t>80 3 07 S0049</t>
  </si>
  <si>
    <t xml:space="preserve"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</t>
  </si>
  <si>
    <t xml:space="preserve">Финансовая поддержка организаций спортивной подготовки по базовым видам спорта  </t>
  </si>
  <si>
    <t>УФКС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</si>
  <si>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</si>
  <si>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>80 3 07 2004Д</t>
  </si>
  <si>
    <t>80 3 07 S004Д</t>
  </si>
  <si>
    <t xml:space="preserve">Реализация переданных государственных полномочий по назначению государственной социальной помощи отдельным категориям граждан, в том числе на основании социального контракта </t>
  </si>
  <si>
    <t>28 2 00 28540</t>
  </si>
  <si>
    <t>81 3 07 08200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</si>
  <si>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</si>
  <si>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</si>
  <si>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</si>
  <si>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</si>
  <si>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</si>
  <si>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</si>
  <si>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</si>
  <si>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</si>
  <si>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</si>
  <si>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</si>
  <si>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фб</t>
  </si>
  <si>
    <t>обл</t>
  </si>
  <si>
    <t>мест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</si>
  <si>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</si>
  <si>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</si>
  <si>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</si>
  <si>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</si>
  <si>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80 3 07 S004М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</si>
  <si>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</si>
  <si>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</si>
  <si>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</si>
  <si>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</si>
  <si>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59 0 13 L3841</t>
  </si>
  <si>
    <t>Строительство и реконструкция автомобильных дорог общего пользования местного значения в целях развития внутреннего и въездного туризма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</si>
  <si>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</si>
  <si>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</si>
  <si>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</si>
  <si>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квр 400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</si>
  <si>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</si>
  <si>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от 25.12.2020 г. № 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</si>
</sst>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31">
    <xf numFmtId="0" fontId="0" fillId="0" borderId="0" xfId="0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wrapText="1"/>
    </xf>
    <xf numFmtId="49" fontId="3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justify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165" fontId="4" fillId="2" borderId="0" xfId="0" applyNumberFormat="1" applyFont="1" applyFill="1"/>
    <xf numFmtId="165" fontId="3" fillId="2" borderId="0" xfId="0" applyNumberFormat="1" applyFont="1" applyFill="1"/>
    <xf numFmtId="49" fontId="3" fillId="2" borderId="1" xfId="0" applyNumberFormat="1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1" xfId="6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3" fillId="2" borderId="1" xfId="0" applyFont="1" applyFill="1" applyBorder="1" applyAlignment="1">
      <alignment horizontal="justify" vertical="center"/>
    </xf>
    <xf numFmtId="49" fontId="3" fillId="2" borderId="1" xfId="0" applyNumberFormat="1" applyFont="1" applyFill="1" applyBorder="1" applyAlignment="1" applyProtection="1">
      <alignment horizontal="justify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justify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43" fontId="3" fillId="2" borderId="1" xfId="6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justify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/>
    </xf>
    <xf numFmtId="165" fontId="3" fillId="2" borderId="1" xfId="5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justify" wrapText="1"/>
    </xf>
    <xf numFmtId="0" fontId="3" fillId="2" borderId="1" xfId="5" applyNumberFormat="1" applyFont="1" applyFill="1" applyBorder="1" applyAlignment="1">
      <alignment horizontal="center" vertical="center" wrapText="1"/>
    </xf>
    <xf numFmtId="0" fontId="3" fillId="2" borderId="1" xfId="5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" fontId="3" fillId="2" borderId="0" xfId="0" applyNumberFormat="1" applyFont="1" applyFill="1"/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4" fontId="3" fillId="2" borderId="0" xfId="6" applyFont="1" applyFill="1"/>
    <xf numFmtId="0" fontId="14" fillId="2" borderId="1" xfId="0" applyFont="1" applyFill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justify" vertical="center"/>
    </xf>
    <xf numFmtId="165" fontId="3" fillId="2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wrapText="1"/>
    </xf>
    <xf numFmtId="0" fontId="4" fillId="2" borderId="1" xfId="0" applyNumberFormat="1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 applyProtection="1">
      <alignment horizontal="justify" vertical="center" wrapText="1"/>
    </xf>
    <xf numFmtId="0" fontId="4" fillId="2" borderId="0" xfId="0" applyFont="1" applyFill="1" applyAlignment="1">
      <alignment vertical="center"/>
    </xf>
    <xf numFmtId="166" fontId="3" fillId="2" borderId="0" xfId="0" applyNumberFormat="1" applyFont="1" applyFill="1"/>
    <xf numFmtId="49" fontId="4" fillId="2" borderId="1" xfId="0" applyNumberFormat="1" applyFont="1" applyFill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vertical="center"/>
    </xf>
    <xf numFmtId="49" fontId="4" fillId="2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5" fillId="2" borderId="1" xfId="0" applyFont="1" applyFill="1" applyBorder="1"/>
    <xf numFmtId="165" fontId="15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/>
    <xf numFmtId="0" fontId="3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56"/>
  <sheetViews>
    <sheetView tabSelected="1" zoomScaleNormal="100" workbookViewId="0">
      <selection activeCell="G5" sqref="G5"/>
    </sheetView>
  </sheetViews>
  <sheetFormatPr defaultRowHeight="15.75"/>
  <cols>
    <col min="1" max="1" width="71" style="37" customWidth="1"/>
    <col min="2" max="2" width="17.28515625" style="39" customWidth="1"/>
    <col min="3" max="3" width="9.42578125" style="21" customWidth="1"/>
    <col min="4" max="4" width="9.28515625" style="36" customWidth="1"/>
    <col min="5" max="5" width="8.7109375" style="36" customWidth="1"/>
    <col min="6" max="8" width="15.85546875" style="51" customWidth="1"/>
    <col min="9" max="9" width="9.140625" style="36"/>
    <col min="10" max="10" width="0.140625" style="36" customWidth="1"/>
    <col min="11" max="11" width="12" style="36" hidden="1" customWidth="1"/>
    <col min="12" max="12" width="13.85546875" style="36" hidden="1" customWidth="1"/>
    <col min="13" max="16384" width="9.140625" style="36"/>
  </cols>
  <sheetData>
    <row r="1" spans="1:8">
      <c r="D1" s="7"/>
      <c r="E1" s="7"/>
      <c r="G1" s="7" t="s">
        <v>907</v>
      </c>
    </row>
    <row r="2" spans="1:8">
      <c r="D2" s="7"/>
      <c r="E2" s="7"/>
      <c r="G2" s="7" t="s">
        <v>0</v>
      </c>
    </row>
    <row r="3" spans="1:8">
      <c r="D3" s="7"/>
      <c r="E3" s="7"/>
      <c r="G3" s="7" t="s">
        <v>1</v>
      </c>
    </row>
    <row r="4" spans="1:8">
      <c r="D4" s="7"/>
      <c r="E4" s="7"/>
      <c r="G4" s="7" t="s">
        <v>2</v>
      </c>
    </row>
    <row r="5" spans="1:8">
      <c r="C5" s="39"/>
      <c r="D5" s="40"/>
      <c r="E5" s="40"/>
      <c r="G5" s="40" t="s">
        <v>1006</v>
      </c>
    </row>
    <row r="6" spans="1:8" ht="72.75" customHeight="1">
      <c r="A6" s="122" t="s">
        <v>908</v>
      </c>
      <c r="B6" s="122"/>
      <c r="C6" s="122"/>
      <c r="D6" s="122"/>
      <c r="E6" s="122"/>
      <c r="F6" s="122"/>
      <c r="G6" s="123"/>
      <c r="H6" s="123"/>
    </row>
    <row r="7" spans="1:8">
      <c r="A7" s="98"/>
      <c r="C7" s="39"/>
      <c r="D7" s="43"/>
      <c r="E7" s="43"/>
      <c r="F7" s="99"/>
      <c r="G7" s="99"/>
      <c r="H7" s="99" t="s">
        <v>514</v>
      </c>
    </row>
    <row r="8" spans="1:8" ht="63">
      <c r="A8" s="26" t="s">
        <v>155</v>
      </c>
      <c r="B8" s="44" t="s">
        <v>156</v>
      </c>
      <c r="C8" s="44" t="s">
        <v>157</v>
      </c>
      <c r="D8" s="44" t="s">
        <v>159</v>
      </c>
      <c r="E8" s="44" t="s">
        <v>160</v>
      </c>
      <c r="F8" s="28" t="s">
        <v>913</v>
      </c>
      <c r="G8" s="28" t="s">
        <v>914</v>
      </c>
      <c r="H8" s="28" t="s">
        <v>915</v>
      </c>
    </row>
    <row r="9" spans="1:8" s="49" customFormat="1" ht="31.5">
      <c r="A9" s="45" t="s">
        <v>518</v>
      </c>
      <c r="B9" s="53" t="s">
        <v>205</v>
      </c>
      <c r="C9" s="53"/>
      <c r="D9" s="65"/>
      <c r="E9" s="65"/>
      <c r="F9" s="66">
        <f>SUM(F11)</f>
        <v>36466.6</v>
      </c>
      <c r="G9" s="66">
        <f>SUM(G11)</f>
        <v>36466.6</v>
      </c>
      <c r="H9" s="66">
        <f>SUM(H11)</f>
        <v>36466.6</v>
      </c>
    </row>
    <row r="10" spans="1:8" s="49" customFormat="1" ht="31.5">
      <c r="A10" s="26" t="s">
        <v>815</v>
      </c>
      <c r="B10" s="55" t="s">
        <v>813</v>
      </c>
      <c r="C10" s="53"/>
      <c r="D10" s="65"/>
      <c r="E10" s="65"/>
      <c r="F10" s="30">
        <f>SUM(F11)</f>
        <v>36466.6</v>
      </c>
      <c r="G10" s="30">
        <f t="shared" ref="G10:H10" si="0">SUM(G11)</f>
        <v>36466.6</v>
      </c>
      <c r="H10" s="30">
        <f t="shared" si="0"/>
        <v>36466.6</v>
      </c>
    </row>
    <row r="11" spans="1:8" ht="47.25">
      <c r="A11" s="26" t="s">
        <v>398</v>
      </c>
      <c r="B11" s="79" t="s">
        <v>814</v>
      </c>
      <c r="C11" s="27"/>
      <c r="D11" s="27"/>
      <c r="E11" s="27"/>
      <c r="F11" s="30">
        <f>F12</f>
        <v>36466.6</v>
      </c>
      <c r="G11" s="30">
        <f>G12</f>
        <v>36466.6</v>
      </c>
      <c r="H11" s="30">
        <f>H12</f>
        <v>36466.6</v>
      </c>
    </row>
    <row r="12" spans="1:8">
      <c r="A12" s="26" t="s">
        <v>38</v>
      </c>
      <c r="B12" s="79" t="s">
        <v>814</v>
      </c>
      <c r="C12" s="27" t="s">
        <v>95</v>
      </c>
      <c r="D12" s="27" t="s">
        <v>27</v>
      </c>
      <c r="E12" s="27" t="s">
        <v>50</v>
      </c>
      <c r="F12" s="30">
        <f>SUM(Ведомственная!G1135)</f>
        <v>36466.6</v>
      </c>
      <c r="G12" s="30">
        <f>SUM(Ведомственная!H1135)</f>
        <v>36466.6</v>
      </c>
      <c r="H12" s="30">
        <f>SUM(Ведомственная!I1135)</f>
        <v>36466.6</v>
      </c>
    </row>
    <row r="13" spans="1:8" s="49" customFormat="1" ht="44.25" customHeight="1">
      <c r="A13" s="45" t="s">
        <v>519</v>
      </c>
      <c r="B13" s="100" t="s">
        <v>393</v>
      </c>
      <c r="C13" s="47"/>
      <c r="D13" s="46"/>
      <c r="E13" s="46"/>
      <c r="F13" s="48">
        <f>SUM(F21)</f>
        <v>33588.699999999997</v>
      </c>
      <c r="G13" s="48">
        <f>SUM(G21)</f>
        <v>33588.699999999997</v>
      </c>
      <c r="H13" s="48">
        <f>SUM(H21)</f>
        <v>33588.699999999997</v>
      </c>
    </row>
    <row r="14" spans="1:8" ht="47.25" hidden="1">
      <c r="A14" s="26" t="s">
        <v>390</v>
      </c>
      <c r="B14" s="62" t="s">
        <v>448</v>
      </c>
      <c r="C14" s="44"/>
      <c r="D14" s="27"/>
      <c r="E14" s="27"/>
      <c r="F14" s="28">
        <f>SUM(F15)+F17</f>
        <v>0</v>
      </c>
      <c r="G14" s="28">
        <f>SUM(G15)+G17</f>
        <v>0</v>
      </c>
      <c r="H14" s="28">
        <f>SUM(H15)+H17</f>
        <v>0</v>
      </c>
    </row>
    <row r="15" spans="1:8" ht="63" hidden="1">
      <c r="A15" s="26" t="s">
        <v>450</v>
      </c>
      <c r="B15" s="62" t="s">
        <v>449</v>
      </c>
      <c r="C15" s="44"/>
      <c r="D15" s="27"/>
      <c r="E15" s="27"/>
      <c r="F15" s="28">
        <f>SUM(F16)</f>
        <v>0</v>
      </c>
      <c r="G15" s="28">
        <f>SUM(G16)</f>
        <v>0</v>
      </c>
      <c r="H15" s="28">
        <f>SUM(H16)</f>
        <v>0</v>
      </c>
    </row>
    <row r="16" spans="1:8" ht="31.5" hidden="1">
      <c r="A16" s="26" t="s">
        <v>224</v>
      </c>
      <c r="B16" s="62" t="s">
        <v>449</v>
      </c>
      <c r="C16" s="44">
        <v>600</v>
      </c>
      <c r="D16" s="27" t="s">
        <v>109</v>
      </c>
      <c r="E16" s="27" t="s">
        <v>30</v>
      </c>
      <c r="F16" s="28"/>
      <c r="G16" s="28"/>
      <c r="H16" s="28"/>
    </row>
    <row r="17" spans="1:8" ht="94.5" hidden="1">
      <c r="A17" s="26" t="s">
        <v>483</v>
      </c>
      <c r="B17" s="62" t="s">
        <v>484</v>
      </c>
      <c r="C17" s="44"/>
      <c r="D17" s="27"/>
      <c r="E17" s="27"/>
      <c r="F17" s="28">
        <f>SUM(F18:F19)</f>
        <v>0</v>
      </c>
      <c r="G17" s="28">
        <f>SUM(G18:G19)</f>
        <v>0</v>
      </c>
      <c r="H17" s="28">
        <f>SUM(H18:H19)</f>
        <v>0</v>
      </c>
    </row>
    <row r="18" spans="1:8" ht="31.5" hidden="1">
      <c r="A18" s="26" t="s">
        <v>48</v>
      </c>
      <c r="B18" s="62" t="s">
        <v>484</v>
      </c>
      <c r="C18" s="44">
        <v>200</v>
      </c>
      <c r="D18" s="27" t="s">
        <v>109</v>
      </c>
      <c r="E18" s="27" t="s">
        <v>30</v>
      </c>
      <c r="F18" s="28"/>
      <c r="G18" s="28"/>
      <c r="H18" s="28"/>
    </row>
    <row r="19" spans="1:8" ht="31.5" hidden="1">
      <c r="A19" s="26" t="s">
        <v>224</v>
      </c>
      <c r="B19" s="62" t="s">
        <v>484</v>
      </c>
      <c r="C19" s="44">
        <v>600</v>
      </c>
      <c r="D19" s="27" t="s">
        <v>109</v>
      </c>
      <c r="E19" s="27" t="s">
        <v>30</v>
      </c>
      <c r="F19" s="28"/>
      <c r="G19" s="28"/>
      <c r="H19" s="28"/>
    </row>
    <row r="20" spans="1:8" ht="31.5">
      <c r="A20" s="26" t="s">
        <v>818</v>
      </c>
      <c r="B20" s="62" t="s">
        <v>816</v>
      </c>
      <c r="C20" s="44"/>
      <c r="D20" s="27"/>
      <c r="E20" s="27"/>
      <c r="F20" s="28">
        <f>SUM(F21)</f>
        <v>33588.699999999997</v>
      </c>
      <c r="G20" s="28">
        <f t="shared" ref="G20:H20" si="1">SUM(G21)</f>
        <v>33588.699999999997</v>
      </c>
      <c r="H20" s="28">
        <f t="shared" si="1"/>
        <v>33588.699999999997</v>
      </c>
    </row>
    <row r="21" spans="1:8" ht="78.75">
      <c r="A21" s="26" t="s">
        <v>399</v>
      </c>
      <c r="B21" s="79" t="s">
        <v>817</v>
      </c>
      <c r="C21" s="27"/>
      <c r="D21" s="27"/>
      <c r="E21" s="27"/>
      <c r="F21" s="30">
        <f>F22</f>
        <v>33588.699999999997</v>
      </c>
      <c r="G21" s="30">
        <f>G22</f>
        <v>33588.699999999997</v>
      </c>
      <c r="H21" s="30">
        <f>H22</f>
        <v>33588.699999999997</v>
      </c>
    </row>
    <row r="22" spans="1:8">
      <c r="A22" s="26" t="s">
        <v>38</v>
      </c>
      <c r="B22" s="79" t="s">
        <v>817</v>
      </c>
      <c r="C22" s="27">
        <v>300</v>
      </c>
      <c r="D22" s="27" t="s">
        <v>27</v>
      </c>
      <c r="E22" s="27" t="s">
        <v>12</v>
      </c>
      <c r="F22" s="30">
        <f>SUM(Ведомственная!G1145)</f>
        <v>33588.699999999997</v>
      </c>
      <c r="G22" s="30">
        <f>SUM(Ведомственная!H1145)</f>
        <v>33588.699999999997</v>
      </c>
      <c r="H22" s="30">
        <f>SUM(Ведомственная!I1145)</f>
        <v>33588.699999999997</v>
      </c>
    </row>
    <row r="23" spans="1:8" s="49" customFormat="1" ht="31.5">
      <c r="A23" s="45" t="s">
        <v>497</v>
      </c>
      <c r="B23" s="65" t="s">
        <v>357</v>
      </c>
      <c r="C23" s="65"/>
      <c r="D23" s="65"/>
      <c r="E23" s="65"/>
      <c r="F23" s="66">
        <f>SUM(F24)+F108+F50</f>
        <v>1165202.5999999999</v>
      </c>
      <c r="G23" s="66">
        <f>SUM(G24)+G108+G50</f>
        <v>1215535.3999999999</v>
      </c>
      <c r="H23" s="66">
        <f>SUM(H24)+H108+H50</f>
        <v>1271959.0999999999</v>
      </c>
    </row>
    <row r="24" spans="1:8">
      <c r="A24" s="26" t="s">
        <v>400</v>
      </c>
      <c r="B24" s="31" t="s">
        <v>358</v>
      </c>
      <c r="C24" s="31"/>
      <c r="D24" s="31"/>
      <c r="E24" s="31"/>
      <c r="F24" s="30">
        <f>SUM(F25+F31+F34+F37+F40+F43+F47)</f>
        <v>354024.3</v>
      </c>
      <c r="G24" s="30">
        <f t="shared" ref="G24:H24" si="2">SUM(G25+G31+G34+G37+G40+G43+G47)</f>
        <v>362237.7</v>
      </c>
      <c r="H24" s="30">
        <f t="shared" si="2"/>
        <v>371093.5</v>
      </c>
    </row>
    <row r="25" spans="1:8" ht="47.25">
      <c r="A25" s="26" t="s">
        <v>383</v>
      </c>
      <c r="B25" s="55" t="s">
        <v>565</v>
      </c>
      <c r="C25" s="55"/>
      <c r="D25" s="31"/>
      <c r="E25" s="31"/>
      <c r="F25" s="30">
        <f>SUM(F26:F30)</f>
        <v>73755.100000000006</v>
      </c>
      <c r="G25" s="30">
        <f t="shared" ref="G25:H25" si="3">SUM(G26:G30)</f>
        <v>74143.199999999997</v>
      </c>
      <c r="H25" s="30">
        <f t="shared" si="3"/>
        <v>74547</v>
      </c>
    </row>
    <row r="26" spans="1:8" ht="63">
      <c r="A26" s="26" t="s">
        <v>47</v>
      </c>
      <c r="B26" s="55" t="s">
        <v>565</v>
      </c>
      <c r="C26" s="55">
        <v>100</v>
      </c>
      <c r="D26" s="31" t="s">
        <v>27</v>
      </c>
      <c r="E26" s="31" t="s">
        <v>12</v>
      </c>
      <c r="F26" s="30">
        <f>SUM(Ведомственная!G663)</f>
        <v>53108</v>
      </c>
      <c r="G26" s="30">
        <f>SUM(Ведомственная!H663)</f>
        <v>53108</v>
      </c>
      <c r="H26" s="30">
        <f>SUM(Ведомственная!I663)</f>
        <v>53108</v>
      </c>
    </row>
    <row r="27" spans="1:8" ht="31.5">
      <c r="A27" s="26" t="s">
        <v>48</v>
      </c>
      <c r="B27" s="55" t="s">
        <v>565</v>
      </c>
      <c r="C27" s="55">
        <v>200</v>
      </c>
      <c r="D27" s="31" t="s">
        <v>109</v>
      </c>
      <c r="E27" s="31" t="s">
        <v>165</v>
      </c>
      <c r="F27" s="30">
        <f>SUM(Ведомственная!G518)</f>
        <v>0</v>
      </c>
      <c r="G27" s="30">
        <f>SUM(Ведомственная!H518)</f>
        <v>0</v>
      </c>
      <c r="H27" s="30">
        <f>SUM(Ведомственная!I518)</f>
        <v>0</v>
      </c>
    </row>
    <row r="28" spans="1:8" ht="31.5">
      <c r="A28" s="26" t="s">
        <v>48</v>
      </c>
      <c r="B28" s="55" t="s">
        <v>565</v>
      </c>
      <c r="C28" s="55">
        <v>200</v>
      </c>
      <c r="D28" s="31" t="s">
        <v>27</v>
      </c>
      <c r="E28" s="31" t="s">
        <v>12</v>
      </c>
      <c r="F28" s="30">
        <f>SUM(Ведомственная!G664)</f>
        <v>19932.099999999999</v>
      </c>
      <c r="G28" s="30">
        <f>SUM(Ведомственная!H664)</f>
        <v>20322.2</v>
      </c>
      <c r="H28" s="30">
        <f>SUM(Ведомственная!I664)</f>
        <v>20728</v>
      </c>
    </row>
    <row r="29" spans="1:8">
      <c r="A29" s="26" t="s">
        <v>38</v>
      </c>
      <c r="B29" s="55" t="s">
        <v>565</v>
      </c>
      <c r="C29" s="55">
        <v>200</v>
      </c>
      <c r="D29" s="31" t="s">
        <v>27</v>
      </c>
      <c r="E29" s="31" t="s">
        <v>12</v>
      </c>
      <c r="F29" s="30">
        <f>SUM(Ведомственная!G665)</f>
        <v>54.1</v>
      </c>
      <c r="G29" s="30">
        <f>SUM(Ведомственная!H665)</f>
        <v>54.1</v>
      </c>
      <c r="H29" s="30">
        <f>SUM(Ведомственная!I665)</f>
        <v>54.1</v>
      </c>
    </row>
    <row r="30" spans="1:8">
      <c r="A30" s="26" t="s">
        <v>21</v>
      </c>
      <c r="B30" s="55" t="s">
        <v>565</v>
      </c>
      <c r="C30" s="55">
        <v>800</v>
      </c>
      <c r="D30" s="31" t="s">
        <v>27</v>
      </c>
      <c r="E30" s="31" t="s">
        <v>12</v>
      </c>
      <c r="F30" s="30">
        <f>SUM(Ведомственная!G666)</f>
        <v>660.9</v>
      </c>
      <c r="G30" s="30">
        <f>SUM(Ведомственная!H666)</f>
        <v>658.9</v>
      </c>
      <c r="H30" s="30">
        <f>SUM(Ведомственная!I666)</f>
        <v>656.9</v>
      </c>
    </row>
    <row r="31" spans="1:8" ht="31.5">
      <c r="A31" s="26" t="s">
        <v>388</v>
      </c>
      <c r="B31" s="55" t="s">
        <v>569</v>
      </c>
      <c r="C31" s="55"/>
      <c r="D31" s="31"/>
      <c r="E31" s="31"/>
      <c r="F31" s="30">
        <f>F32+F33</f>
        <v>6102.0999999999995</v>
      </c>
      <c r="G31" s="30">
        <f>G32+G33</f>
        <v>6102.0999999999995</v>
      </c>
      <c r="H31" s="30">
        <f>H32+H33</f>
        <v>6102.0999999999995</v>
      </c>
    </row>
    <row r="32" spans="1:8" ht="63">
      <c r="A32" s="26" t="s">
        <v>47</v>
      </c>
      <c r="B32" s="55" t="s">
        <v>569</v>
      </c>
      <c r="C32" s="55">
        <v>100</v>
      </c>
      <c r="D32" s="31" t="s">
        <v>27</v>
      </c>
      <c r="E32" s="31" t="s">
        <v>74</v>
      </c>
      <c r="F32" s="30">
        <f>SUM(Ведомственная!G698)</f>
        <v>5522.7</v>
      </c>
      <c r="G32" s="30">
        <f>SUM(Ведомственная!H698)</f>
        <v>5522.7</v>
      </c>
      <c r="H32" s="30">
        <f>SUM(Ведомственная!I698)</f>
        <v>5522.7</v>
      </c>
    </row>
    <row r="33" spans="1:8" ht="31.5">
      <c r="A33" s="26" t="s">
        <v>48</v>
      </c>
      <c r="B33" s="55" t="s">
        <v>569</v>
      </c>
      <c r="C33" s="55">
        <v>200</v>
      </c>
      <c r="D33" s="31" t="s">
        <v>27</v>
      </c>
      <c r="E33" s="31" t="s">
        <v>74</v>
      </c>
      <c r="F33" s="30">
        <f>SUM(Ведомственная!G699)</f>
        <v>579.4</v>
      </c>
      <c r="G33" s="30">
        <f>SUM(Ведомственная!H699)</f>
        <v>579.4</v>
      </c>
      <c r="H33" s="30">
        <f>SUM(Ведомственная!I699)</f>
        <v>579.4</v>
      </c>
    </row>
    <row r="34" spans="1:8" ht="94.5">
      <c r="A34" s="26" t="s">
        <v>386</v>
      </c>
      <c r="B34" s="55" t="s">
        <v>566</v>
      </c>
      <c r="C34" s="55"/>
      <c r="D34" s="31"/>
      <c r="E34" s="31"/>
      <c r="F34" s="30">
        <f>F35+F36</f>
        <v>102478</v>
      </c>
      <c r="G34" s="30">
        <f>G35+G36</f>
        <v>103869.3</v>
      </c>
      <c r="H34" s="30">
        <f>H35+H36</f>
        <v>105083.40000000001</v>
      </c>
    </row>
    <row r="35" spans="1:8" ht="31.5">
      <c r="A35" s="26" t="s">
        <v>48</v>
      </c>
      <c r="B35" s="55" t="s">
        <v>566</v>
      </c>
      <c r="C35" s="55">
        <v>200</v>
      </c>
      <c r="D35" s="31" t="s">
        <v>27</v>
      </c>
      <c r="E35" s="31" t="s">
        <v>12</v>
      </c>
      <c r="F35" s="30">
        <f>SUM(Ведомственная!G668)</f>
        <v>1514.1</v>
      </c>
      <c r="G35" s="30">
        <f>SUM(Ведомственная!H668)</f>
        <v>1534.7</v>
      </c>
      <c r="H35" s="30">
        <f>SUM(Ведомственная!I668)</f>
        <v>1552.6</v>
      </c>
    </row>
    <row r="36" spans="1:8">
      <c r="A36" s="26" t="s">
        <v>38</v>
      </c>
      <c r="B36" s="55" t="s">
        <v>566</v>
      </c>
      <c r="C36" s="55">
        <v>300</v>
      </c>
      <c r="D36" s="31" t="s">
        <v>27</v>
      </c>
      <c r="E36" s="31" t="s">
        <v>12</v>
      </c>
      <c r="F36" s="30">
        <f>SUM(Ведомственная!G669)</f>
        <v>100963.9</v>
      </c>
      <c r="G36" s="30">
        <f>SUM(Ведомственная!H669)</f>
        <v>102334.6</v>
      </c>
      <c r="H36" s="30">
        <f>SUM(Ведомственная!I669)</f>
        <v>103530.8</v>
      </c>
    </row>
    <row r="37" spans="1:8" ht="31.5">
      <c r="A37" s="26" t="s">
        <v>384</v>
      </c>
      <c r="B37" s="55" t="s">
        <v>567</v>
      </c>
      <c r="C37" s="55"/>
      <c r="D37" s="31"/>
      <c r="E37" s="31"/>
      <c r="F37" s="30">
        <f>F38+F39</f>
        <v>58082.8</v>
      </c>
      <c r="G37" s="30">
        <f>G38+G39</f>
        <v>60406.1</v>
      </c>
      <c r="H37" s="30">
        <f>H38+H39</f>
        <v>62822.3</v>
      </c>
    </row>
    <row r="38" spans="1:8" ht="31.5">
      <c r="A38" s="26" t="s">
        <v>48</v>
      </c>
      <c r="B38" s="55" t="s">
        <v>567</v>
      </c>
      <c r="C38" s="55">
        <v>200</v>
      </c>
      <c r="D38" s="31" t="s">
        <v>27</v>
      </c>
      <c r="E38" s="31" t="s">
        <v>12</v>
      </c>
      <c r="F38" s="30">
        <f>SUM(Ведомственная!G671)</f>
        <v>862.9</v>
      </c>
      <c r="G38" s="30">
        <f>SUM(Ведомственная!H671)</f>
        <v>897.5</v>
      </c>
      <c r="H38" s="30">
        <f>SUM(Ведомственная!I671)</f>
        <v>933.3</v>
      </c>
    </row>
    <row r="39" spans="1:8">
      <c r="A39" s="26" t="s">
        <v>38</v>
      </c>
      <c r="B39" s="55" t="s">
        <v>567</v>
      </c>
      <c r="C39" s="55">
        <v>300</v>
      </c>
      <c r="D39" s="31" t="s">
        <v>27</v>
      </c>
      <c r="E39" s="31" t="s">
        <v>12</v>
      </c>
      <c r="F39" s="30">
        <f>SUM(Ведомственная!G672)</f>
        <v>57219.9</v>
      </c>
      <c r="G39" s="30">
        <f>SUM(Ведомственная!H672)</f>
        <v>59508.6</v>
      </c>
      <c r="H39" s="30">
        <f>SUM(Ведомственная!I672)</f>
        <v>61889</v>
      </c>
    </row>
    <row r="40" spans="1:8" ht="63">
      <c r="A40" s="26" t="s">
        <v>387</v>
      </c>
      <c r="B40" s="55" t="s">
        <v>568</v>
      </c>
      <c r="C40" s="55"/>
      <c r="D40" s="31"/>
      <c r="E40" s="31"/>
      <c r="F40" s="30">
        <f>F41+F42</f>
        <v>23851</v>
      </c>
      <c r="G40" s="30">
        <f>G41+G42</f>
        <v>24805</v>
      </c>
      <c r="H40" s="30">
        <f>H41+H42</f>
        <v>25797.200000000001</v>
      </c>
    </row>
    <row r="41" spans="1:8" ht="31.5">
      <c r="A41" s="26" t="s">
        <v>48</v>
      </c>
      <c r="B41" s="55" t="s">
        <v>568</v>
      </c>
      <c r="C41" s="55">
        <v>200</v>
      </c>
      <c r="D41" s="31" t="s">
        <v>27</v>
      </c>
      <c r="E41" s="31" t="s">
        <v>12</v>
      </c>
      <c r="F41" s="30">
        <f>SUM(Ведомственная!G674)</f>
        <v>355.1</v>
      </c>
      <c r="G41" s="30">
        <f>SUM(Ведомственная!H674)</f>
        <v>369.2</v>
      </c>
      <c r="H41" s="30">
        <f>SUM(Ведомственная!I674)</f>
        <v>384</v>
      </c>
    </row>
    <row r="42" spans="1:8">
      <c r="A42" s="26" t="s">
        <v>38</v>
      </c>
      <c r="B42" s="55" t="s">
        <v>568</v>
      </c>
      <c r="C42" s="55">
        <v>300</v>
      </c>
      <c r="D42" s="31" t="s">
        <v>27</v>
      </c>
      <c r="E42" s="31" t="s">
        <v>12</v>
      </c>
      <c r="F42" s="30">
        <f>SUM(Ведомственная!G675)</f>
        <v>23495.9</v>
      </c>
      <c r="G42" s="30">
        <f>SUM(Ведомственная!H675)</f>
        <v>24435.8</v>
      </c>
      <c r="H42" s="30">
        <f>SUM(Ведомственная!I675)</f>
        <v>25413.200000000001</v>
      </c>
    </row>
    <row r="43" spans="1:8" ht="31.5">
      <c r="A43" s="26" t="s">
        <v>853</v>
      </c>
      <c r="B43" s="55" t="s">
        <v>574</v>
      </c>
      <c r="C43" s="55"/>
      <c r="D43" s="31"/>
      <c r="E43" s="31"/>
      <c r="F43" s="30">
        <f>SUM(F44)</f>
        <v>4101.5</v>
      </c>
      <c r="G43" s="30">
        <f>SUM(G44)</f>
        <v>4101.5</v>
      </c>
      <c r="H43" s="30">
        <f>SUM(H44)</f>
        <v>4101.5</v>
      </c>
    </row>
    <row r="44" spans="1:8" ht="47.25">
      <c r="A44" s="26" t="s">
        <v>385</v>
      </c>
      <c r="B44" s="55" t="s">
        <v>575</v>
      </c>
      <c r="C44" s="55"/>
      <c r="D44" s="31"/>
      <c r="E44" s="31"/>
      <c r="F44" s="30">
        <f>F45+F46</f>
        <v>4101.5</v>
      </c>
      <c r="G44" s="30">
        <f>G45+G46</f>
        <v>4101.5</v>
      </c>
      <c r="H44" s="30">
        <f>H45+H46</f>
        <v>4101.5</v>
      </c>
    </row>
    <row r="45" spans="1:8" ht="31.5">
      <c r="A45" s="26" t="s">
        <v>48</v>
      </c>
      <c r="B45" s="55" t="s">
        <v>575</v>
      </c>
      <c r="C45" s="55">
        <v>200</v>
      </c>
      <c r="D45" s="31" t="s">
        <v>27</v>
      </c>
      <c r="E45" s="31" t="s">
        <v>12</v>
      </c>
      <c r="F45" s="30">
        <f>SUM(Ведомственная!G678)</f>
        <v>61.5</v>
      </c>
      <c r="G45" s="30">
        <f>SUM(Ведомственная!H678)</f>
        <v>61.5</v>
      </c>
      <c r="H45" s="30">
        <f>SUM(Ведомственная!I678)</f>
        <v>61.5</v>
      </c>
    </row>
    <row r="46" spans="1:8">
      <c r="A46" s="26" t="s">
        <v>38</v>
      </c>
      <c r="B46" s="55" t="s">
        <v>575</v>
      </c>
      <c r="C46" s="55">
        <v>300</v>
      </c>
      <c r="D46" s="31" t="s">
        <v>27</v>
      </c>
      <c r="E46" s="31" t="s">
        <v>12</v>
      </c>
      <c r="F46" s="30">
        <f>SUM(Ведомственная!G679)</f>
        <v>4040</v>
      </c>
      <c r="G46" s="30">
        <f>SUM(Ведомственная!H679)</f>
        <v>4040</v>
      </c>
      <c r="H46" s="30">
        <f>SUM(Ведомственная!I679)</f>
        <v>4040</v>
      </c>
    </row>
    <row r="47" spans="1:8" ht="126">
      <c r="A47" s="26" t="s">
        <v>367</v>
      </c>
      <c r="B47" s="31" t="s">
        <v>547</v>
      </c>
      <c r="C47" s="55"/>
      <c r="D47" s="31"/>
      <c r="E47" s="31"/>
      <c r="F47" s="30">
        <f>SUM(F48:F49)</f>
        <v>85653.8</v>
      </c>
      <c r="G47" s="30">
        <f t="shared" ref="G47:H47" si="4">SUM(G48:G49)</f>
        <v>88810.5</v>
      </c>
      <c r="H47" s="30">
        <f t="shared" si="4"/>
        <v>92640</v>
      </c>
    </row>
    <row r="48" spans="1:8" ht="31.5">
      <c r="A48" s="26" t="s">
        <v>48</v>
      </c>
      <c r="B48" s="31" t="s">
        <v>547</v>
      </c>
      <c r="C48" s="55">
        <v>200</v>
      </c>
      <c r="D48" s="31" t="s">
        <v>27</v>
      </c>
      <c r="E48" s="31" t="s">
        <v>50</v>
      </c>
      <c r="F48" s="30">
        <f>SUM(Ведомственная!G563)</f>
        <v>34</v>
      </c>
      <c r="G48" s="30">
        <f>SUM(Ведомственная!H563)</f>
        <v>35.5</v>
      </c>
      <c r="H48" s="30">
        <f>SUM(Ведомственная!I563)</f>
        <v>36.799999999999997</v>
      </c>
    </row>
    <row r="49" spans="1:8">
      <c r="A49" s="26" t="s">
        <v>38</v>
      </c>
      <c r="B49" s="31" t="s">
        <v>547</v>
      </c>
      <c r="C49" s="55">
        <v>300</v>
      </c>
      <c r="D49" s="31" t="s">
        <v>27</v>
      </c>
      <c r="E49" s="31" t="s">
        <v>50</v>
      </c>
      <c r="F49" s="30">
        <f>SUM(Ведомственная!G564)</f>
        <v>85619.8</v>
      </c>
      <c r="G49" s="30">
        <f>SUM(Ведомственная!H564)</f>
        <v>88775</v>
      </c>
      <c r="H49" s="30">
        <f>SUM(Ведомственная!I564)</f>
        <v>92603.199999999997</v>
      </c>
    </row>
    <row r="50" spans="1:8" ht="31.5">
      <c r="A50" s="26" t="s">
        <v>368</v>
      </c>
      <c r="B50" s="31" t="s">
        <v>369</v>
      </c>
      <c r="C50" s="55"/>
      <c r="D50" s="31"/>
      <c r="E50" s="31"/>
      <c r="F50" s="30">
        <f>SUM(F51+F54+F57+F60+F63+F66+F69+F72+F76+F79+F82+F85+F88+F91+F94+F98+F101+F104)</f>
        <v>710727.49999999988</v>
      </c>
      <c r="G50" s="30">
        <f>SUM(G51+G54+G57+G60+G63+G66+G69+G72+G76+G79+G82+G85+G88+G91+G94+G98+G101+G104)</f>
        <v>752728.79999999993</v>
      </c>
      <c r="H50" s="30">
        <f>SUM(H51+H54+H57+H60+H63+H66+H69+H72+H76+H79+H82+H85+H88+H91+H94+H98+H101+H104)</f>
        <v>800173.89999999991</v>
      </c>
    </row>
    <row r="51" spans="1:8" ht="47.25">
      <c r="A51" s="26" t="s">
        <v>583</v>
      </c>
      <c r="B51" s="31" t="s">
        <v>548</v>
      </c>
      <c r="C51" s="55"/>
      <c r="D51" s="31"/>
      <c r="E51" s="31"/>
      <c r="F51" s="30">
        <f>F52+F53</f>
        <v>190856.3</v>
      </c>
      <c r="G51" s="30">
        <f>G52+G53</f>
        <v>198490.6</v>
      </c>
      <c r="H51" s="30">
        <f>H52+H53</f>
        <v>206430.19999999998</v>
      </c>
    </row>
    <row r="52" spans="1:8" ht="31.5">
      <c r="A52" s="26" t="s">
        <v>48</v>
      </c>
      <c r="B52" s="31" t="s">
        <v>548</v>
      </c>
      <c r="C52" s="55">
        <v>200</v>
      </c>
      <c r="D52" s="31" t="s">
        <v>27</v>
      </c>
      <c r="E52" s="31" t="s">
        <v>50</v>
      </c>
      <c r="F52" s="30">
        <f>SUM(Ведомственная!G567)</f>
        <v>2843.3</v>
      </c>
      <c r="G52" s="30">
        <f>SUM(Ведомственная!H567)</f>
        <v>2957.1</v>
      </c>
      <c r="H52" s="30">
        <f>SUM(Ведомственная!I567)</f>
        <v>3075.4</v>
      </c>
    </row>
    <row r="53" spans="1:8">
      <c r="A53" s="26" t="s">
        <v>38</v>
      </c>
      <c r="B53" s="31" t="s">
        <v>548</v>
      </c>
      <c r="C53" s="55">
        <v>300</v>
      </c>
      <c r="D53" s="31" t="s">
        <v>27</v>
      </c>
      <c r="E53" s="31" t="s">
        <v>50</v>
      </c>
      <c r="F53" s="30">
        <f>SUM(Ведомственная!G568)</f>
        <v>188013</v>
      </c>
      <c r="G53" s="30">
        <f>SUM(Ведомственная!H568)</f>
        <v>195533.5</v>
      </c>
      <c r="H53" s="30">
        <f>SUM(Ведомственная!I568)</f>
        <v>203354.8</v>
      </c>
    </row>
    <row r="54" spans="1:8" ht="47.25">
      <c r="A54" s="26" t="s">
        <v>370</v>
      </c>
      <c r="B54" s="31" t="s">
        <v>549</v>
      </c>
      <c r="C54" s="31"/>
      <c r="D54" s="31"/>
      <c r="E54" s="31"/>
      <c r="F54" s="30">
        <f>F55+F56</f>
        <v>9753.2999999999993</v>
      </c>
      <c r="G54" s="30">
        <f>G55+G56</f>
        <v>10124.9</v>
      </c>
      <c r="H54" s="30">
        <f>H55+H56</f>
        <v>10511.4</v>
      </c>
    </row>
    <row r="55" spans="1:8" ht="31.5">
      <c r="A55" s="26" t="s">
        <v>48</v>
      </c>
      <c r="B55" s="31" t="s">
        <v>549</v>
      </c>
      <c r="C55" s="31" t="s">
        <v>87</v>
      </c>
      <c r="D55" s="31" t="s">
        <v>27</v>
      </c>
      <c r="E55" s="31" t="s">
        <v>50</v>
      </c>
      <c r="F55" s="30">
        <f>SUM(Ведомственная!G570)</f>
        <v>145.30000000000001</v>
      </c>
      <c r="G55" s="30">
        <f>SUM(Ведомственная!H570)</f>
        <v>150.9</v>
      </c>
      <c r="H55" s="30">
        <f>SUM(Ведомственная!I570)</f>
        <v>156.5</v>
      </c>
    </row>
    <row r="56" spans="1:8">
      <c r="A56" s="26" t="s">
        <v>38</v>
      </c>
      <c r="B56" s="31" t="s">
        <v>549</v>
      </c>
      <c r="C56" s="31" t="s">
        <v>95</v>
      </c>
      <c r="D56" s="31" t="s">
        <v>27</v>
      </c>
      <c r="E56" s="31" t="s">
        <v>50</v>
      </c>
      <c r="F56" s="30">
        <f>SUM(Ведомственная!G571)</f>
        <v>9608</v>
      </c>
      <c r="G56" s="30">
        <f>SUM(Ведомственная!H571)</f>
        <v>9974</v>
      </c>
      <c r="H56" s="30">
        <f>SUM(Ведомственная!I571)</f>
        <v>10354.9</v>
      </c>
    </row>
    <row r="57" spans="1:8" ht="47.25">
      <c r="A57" s="26" t="s">
        <v>371</v>
      </c>
      <c r="B57" s="31" t="s">
        <v>550</v>
      </c>
      <c r="C57" s="31"/>
      <c r="D57" s="31"/>
      <c r="E57" s="31"/>
      <c r="F57" s="30">
        <f>F58+F59</f>
        <v>129767.1</v>
      </c>
      <c r="G57" s="30">
        <f>G58+G59</f>
        <v>134957.79999999999</v>
      </c>
      <c r="H57" s="30">
        <f>H58+H59</f>
        <v>140356.1</v>
      </c>
    </row>
    <row r="58" spans="1:8" ht="31.5">
      <c r="A58" s="26" t="s">
        <v>48</v>
      </c>
      <c r="B58" s="31" t="s">
        <v>550</v>
      </c>
      <c r="C58" s="31" t="s">
        <v>87</v>
      </c>
      <c r="D58" s="31" t="s">
        <v>27</v>
      </c>
      <c r="E58" s="31" t="s">
        <v>50</v>
      </c>
      <c r="F58" s="30">
        <f>SUM(Ведомственная!G573)</f>
        <v>1930.6</v>
      </c>
      <c r="G58" s="30">
        <f>SUM(Ведомственная!H573)</f>
        <v>2007.8</v>
      </c>
      <c r="H58" s="30">
        <f>SUM(Ведомственная!I573)</f>
        <v>2088.1999999999998</v>
      </c>
    </row>
    <row r="59" spans="1:8">
      <c r="A59" s="26" t="s">
        <v>38</v>
      </c>
      <c r="B59" s="31" t="s">
        <v>550</v>
      </c>
      <c r="C59" s="31" t="s">
        <v>95</v>
      </c>
      <c r="D59" s="31" t="s">
        <v>27</v>
      </c>
      <c r="E59" s="31" t="s">
        <v>50</v>
      </c>
      <c r="F59" s="30">
        <f>SUM(Ведомственная!G574)</f>
        <v>127836.5</v>
      </c>
      <c r="G59" s="30">
        <f>SUM(Ведомственная!H574)</f>
        <v>132950</v>
      </c>
      <c r="H59" s="30">
        <f>SUM(Ведомственная!I574)</f>
        <v>138267.9</v>
      </c>
    </row>
    <row r="60" spans="1:8" ht="63">
      <c r="A60" s="26" t="s">
        <v>372</v>
      </c>
      <c r="B60" s="31" t="s">
        <v>551</v>
      </c>
      <c r="C60" s="31"/>
      <c r="D60" s="31"/>
      <c r="E60" s="31"/>
      <c r="F60" s="30">
        <f>F61+F62</f>
        <v>353.79999999999995</v>
      </c>
      <c r="G60" s="30">
        <f>G61+G62</f>
        <v>367.90000000000003</v>
      </c>
      <c r="H60" s="30">
        <f>H61+H62</f>
        <v>382.6</v>
      </c>
    </row>
    <row r="61" spans="1:8" ht="31.5">
      <c r="A61" s="26" t="s">
        <v>48</v>
      </c>
      <c r="B61" s="31" t="s">
        <v>551</v>
      </c>
      <c r="C61" s="31" t="s">
        <v>87</v>
      </c>
      <c r="D61" s="31" t="s">
        <v>27</v>
      </c>
      <c r="E61" s="31" t="s">
        <v>50</v>
      </c>
      <c r="F61" s="30">
        <f>SUM(Ведомственная!G576)</f>
        <v>5.4</v>
      </c>
      <c r="G61" s="30">
        <f>SUM(Ведомственная!H576)</f>
        <v>5.6</v>
      </c>
      <c r="H61" s="30">
        <f>SUM(Ведомственная!I576)</f>
        <v>5.8</v>
      </c>
    </row>
    <row r="62" spans="1:8">
      <c r="A62" s="26" t="s">
        <v>38</v>
      </c>
      <c r="B62" s="31" t="s">
        <v>551</v>
      </c>
      <c r="C62" s="31" t="s">
        <v>95</v>
      </c>
      <c r="D62" s="31" t="s">
        <v>27</v>
      </c>
      <c r="E62" s="31" t="s">
        <v>50</v>
      </c>
      <c r="F62" s="30">
        <f>SUM(Ведомственная!G577)</f>
        <v>348.4</v>
      </c>
      <c r="G62" s="30">
        <f>SUM(Ведомственная!H577)</f>
        <v>362.3</v>
      </c>
      <c r="H62" s="30">
        <f>SUM(Ведомственная!I577)</f>
        <v>376.8</v>
      </c>
    </row>
    <row r="63" spans="1:8" ht="63">
      <c r="A63" s="26" t="s">
        <v>373</v>
      </c>
      <c r="B63" s="31" t="s">
        <v>552</v>
      </c>
      <c r="C63" s="31"/>
      <c r="D63" s="31"/>
      <c r="E63" s="31"/>
      <c r="F63" s="30">
        <f>F64+F65</f>
        <v>19.8</v>
      </c>
      <c r="G63" s="30">
        <f>G64+G65</f>
        <v>19.8</v>
      </c>
      <c r="H63" s="30">
        <f>H64+H65</f>
        <v>19.8</v>
      </c>
    </row>
    <row r="64" spans="1:8" ht="31.5">
      <c r="A64" s="26" t="s">
        <v>48</v>
      </c>
      <c r="B64" s="31" t="s">
        <v>552</v>
      </c>
      <c r="C64" s="31" t="s">
        <v>87</v>
      </c>
      <c r="D64" s="31" t="s">
        <v>27</v>
      </c>
      <c r="E64" s="31" t="s">
        <v>50</v>
      </c>
      <c r="F64" s="30">
        <f>SUM(Ведомственная!G579)</f>
        <v>0.3</v>
      </c>
      <c r="G64" s="30">
        <f>SUM(Ведомственная!H579)</f>
        <v>0.3</v>
      </c>
      <c r="H64" s="30">
        <f>SUM(Ведомственная!I579)</f>
        <v>0.3</v>
      </c>
    </row>
    <row r="65" spans="1:8">
      <c r="A65" s="26" t="s">
        <v>38</v>
      </c>
      <c r="B65" s="31" t="s">
        <v>552</v>
      </c>
      <c r="C65" s="31" t="s">
        <v>95</v>
      </c>
      <c r="D65" s="31" t="s">
        <v>27</v>
      </c>
      <c r="E65" s="31" t="s">
        <v>50</v>
      </c>
      <c r="F65" s="30">
        <f>SUM(Ведомственная!G580)</f>
        <v>19.5</v>
      </c>
      <c r="G65" s="30">
        <f>SUM(Ведомственная!H580)</f>
        <v>19.5</v>
      </c>
      <c r="H65" s="30">
        <f>SUM(Ведомственная!I580)</f>
        <v>19.5</v>
      </c>
    </row>
    <row r="66" spans="1:8" ht="63">
      <c r="A66" s="26" t="s">
        <v>374</v>
      </c>
      <c r="B66" s="31" t="s">
        <v>553</v>
      </c>
      <c r="C66" s="31"/>
      <c r="D66" s="31"/>
      <c r="E66" s="31"/>
      <c r="F66" s="30">
        <f>F67+F68</f>
        <v>7592.6</v>
      </c>
      <c r="G66" s="30">
        <f>G67+G68</f>
        <v>10094.5</v>
      </c>
      <c r="H66" s="30">
        <f>H67+H68</f>
        <v>11569.1</v>
      </c>
    </row>
    <row r="67" spans="1:8" ht="31.5">
      <c r="A67" s="26" t="s">
        <v>48</v>
      </c>
      <c r="B67" s="31" t="s">
        <v>553</v>
      </c>
      <c r="C67" s="31" t="s">
        <v>87</v>
      </c>
      <c r="D67" s="31" t="s">
        <v>27</v>
      </c>
      <c r="E67" s="31" t="s">
        <v>50</v>
      </c>
      <c r="F67" s="30">
        <f>SUM(Ведомственная!G582)</f>
        <v>742</v>
      </c>
      <c r="G67" s="30">
        <f>SUM(Ведомственная!H582)</f>
        <v>776.5</v>
      </c>
      <c r="H67" s="30">
        <f>SUM(Ведомственная!I582)</f>
        <v>819.7</v>
      </c>
    </row>
    <row r="68" spans="1:8">
      <c r="A68" s="26" t="s">
        <v>38</v>
      </c>
      <c r="B68" s="31" t="s">
        <v>553</v>
      </c>
      <c r="C68" s="31" t="s">
        <v>95</v>
      </c>
      <c r="D68" s="31" t="s">
        <v>27</v>
      </c>
      <c r="E68" s="31" t="s">
        <v>50</v>
      </c>
      <c r="F68" s="30">
        <f>SUM(Ведомственная!G583)</f>
        <v>6850.6</v>
      </c>
      <c r="G68" s="30">
        <f>SUM(Ведомственная!H583)</f>
        <v>9318</v>
      </c>
      <c r="H68" s="30">
        <f>SUM(Ведомственная!I583)</f>
        <v>10749.4</v>
      </c>
    </row>
    <row r="69" spans="1:8" ht="47.25">
      <c r="A69" s="26" t="s">
        <v>389</v>
      </c>
      <c r="B69" s="31" t="s">
        <v>554</v>
      </c>
      <c r="C69" s="31"/>
      <c r="D69" s="31"/>
      <c r="E69" s="31"/>
      <c r="F69" s="30">
        <f>F70+F71</f>
        <v>210865.59999999998</v>
      </c>
      <c r="G69" s="30">
        <f>G70+G71</f>
        <v>237424</v>
      </c>
      <c r="H69" s="30">
        <f>H70+H71</f>
        <v>268529.2</v>
      </c>
    </row>
    <row r="70" spans="1:8" ht="31.5">
      <c r="A70" s="26" t="s">
        <v>48</v>
      </c>
      <c r="B70" s="31" t="s">
        <v>554</v>
      </c>
      <c r="C70" s="31" t="s">
        <v>87</v>
      </c>
      <c r="D70" s="31" t="s">
        <v>27</v>
      </c>
      <c r="E70" s="31" t="s">
        <v>50</v>
      </c>
      <c r="F70" s="30">
        <f>SUM(Ведомственная!G585)</f>
        <v>3139.3</v>
      </c>
      <c r="G70" s="30">
        <f>SUM(Ведомственная!H585)</f>
        <v>3534.7</v>
      </c>
      <c r="H70" s="30">
        <f>SUM(Ведомственная!I585)</f>
        <v>3997.8</v>
      </c>
    </row>
    <row r="71" spans="1:8">
      <c r="A71" s="26" t="s">
        <v>38</v>
      </c>
      <c r="B71" s="31" t="s">
        <v>554</v>
      </c>
      <c r="C71" s="31" t="s">
        <v>95</v>
      </c>
      <c r="D71" s="31" t="s">
        <v>27</v>
      </c>
      <c r="E71" s="31" t="s">
        <v>50</v>
      </c>
      <c r="F71" s="30">
        <f>SUM(Ведомственная!G586)</f>
        <v>207726.3</v>
      </c>
      <c r="G71" s="30">
        <f>SUM(Ведомственная!H586)</f>
        <v>233889.3</v>
      </c>
      <c r="H71" s="30">
        <f>SUM(Ведомственная!I586)</f>
        <v>264531.40000000002</v>
      </c>
    </row>
    <row r="72" spans="1:8" ht="47.25">
      <c r="A72" s="26" t="s">
        <v>380</v>
      </c>
      <c r="B72" s="31" t="s">
        <v>555</v>
      </c>
      <c r="C72" s="31"/>
      <c r="D72" s="31"/>
      <c r="E72" s="31"/>
      <c r="F72" s="30">
        <f>SUM(F73:F75)</f>
        <v>9989.9</v>
      </c>
      <c r="G72" s="30">
        <f>SUM(G73:G75)</f>
        <v>10389.5</v>
      </c>
      <c r="H72" s="30">
        <f>SUM(H73:H75)</f>
        <v>10805.1</v>
      </c>
    </row>
    <row r="73" spans="1:8" ht="31.5">
      <c r="A73" s="26" t="s">
        <v>48</v>
      </c>
      <c r="B73" s="31" t="s">
        <v>555</v>
      </c>
      <c r="C73" s="31" t="s">
        <v>87</v>
      </c>
      <c r="D73" s="31" t="s">
        <v>27</v>
      </c>
      <c r="E73" s="31" t="s">
        <v>50</v>
      </c>
      <c r="F73" s="30">
        <f>SUM(Ведомственная!G588)</f>
        <v>52.2</v>
      </c>
      <c r="G73" s="30">
        <f>SUM(Ведомственная!H588)</f>
        <v>54.3</v>
      </c>
      <c r="H73" s="30">
        <f>SUM(Ведомственная!I588)</f>
        <v>56.3</v>
      </c>
    </row>
    <row r="74" spans="1:8">
      <c r="A74" s="26" t="s">
        <v>38</v>
      </c>
      <c r="B74" s="31" t="s">
        <v>555</v>
      </c>
      <c r="C74" s="31" t="s">
        <v>95</v>
      </c>
      <c r="D74" s="31" t="s">
        <v>27</v>
      </c>
      <c r="E74" s="31" t="s">
        <v>50</v>
      </c>
      <c r="F74" s="30">
        <f>SUM(Ведомственная!G589+Ведомственная!G1139+Ведомственная!G1329)</f>
        <v>9382.4</v>
      </c>
      <c r="G74" s="30">
        <f>SUM(Ведомственная!H589+Ведомственная!H1139+Ведомственная!H1329)</f>
        <v>9734.1</v>
      </c>
      <c r="H74" s="30">
        <f>SUM(Ведомственная!I589+Ведомственная!I1139+Ведомственная!I1329)</f>
        <v>10091.700000000001</v>
      </c>
    </row>
    <row r="75" spans="1:8" ht="31.5">
      <c r="A75" s="26" t="s">
        <v>117</v>
      </c>
      <c r="B75" s="31" t="s">
        <v>555</v>
      </c>
      <c r="C75" s="31" t="s">
        <v>118</v>
      </c>
      <c r="D75" s="31" t="s">
        <v>27</v>
      </c>
      <c r="E75" s="31" t="s">
        <v>50</v>
      </c>
      <c r="F75" s="30">
        <f>SUM(Ведомственная!G1140)+Ведомственная!G1330</f>
        <v>555.29999999999995</v>
      </c>
      <c r="G75" s="30">
        <f>SUM(Ведомственная!H1140)+Ведомственная!H1330</f>
        <v>601.1</v>
      </c>
      <c r="H75" s="30">
        <f>SUM(Ведомственная!I1140)+Ведомственная!I1330</f>
        <v>657.1</v>
      </c>
    </row>
    <row r="76" spans="1:8" ht="63">
      <c r="A76" s="26" t="s">
        <v>381</v>
      </c>
      <c r="B76" s="31" t="s">
        <v>556</v>
      </c>
      <c r="C76" s="31"/>
      <c r="D76" s="31"/>
      <c r="E76" s="31"/>
      <c r="F76" s="30">
        <f>F77+F78</f>
        <v>1916.5</v>
      </c>
      <c r="G76" s="30">
        <f>G77+G78</f>
        <v>1993.2</v>
      </c>
      <c r="H76" s="30">
        <f>H77+H78</f>
        <v>2072.9</v>
      </c>
    </row>
    <row r="77" spans="1:8" ht="31.5">
      <c r="A77" s="26" t="s">
        <v>48</v>
      </c>
      <c r="B77" s="31" t="s">
        <v>556</v>
      </c>
      <c r="C77" s="31" t="s">
        <v>87</v>
      </c>
      <c r="D77" s="31" t="s">
        <v>27</v>
      </c>
      <c r="E77" s="31" t="s">
        <v>50</v>
      </c>
      <c r="F77" s="30">
        <f>SUM(Ведомственная!G591)</f>
        <v>33.9</v>
      </c>
      <c r="G77" s="30">
        <f>SUM(Ведомственная!H591)</f>
        <v>35.200000000000003</v>
      </c>
      <c r="H77" s="30">
        <f>SUM(Ведомственная!I591)</f>
        <v>36.700000000000003</v>
      </c>
    </row>
    <row r="78" spans="1:8">
      <c r="A78" s="26" t="s">
        <v>38</v>
      </c>
      <c r="B78" s="31" t="s">
        <v>556</v>
      </c>
      <c r="C78" s="31" t="s">
        <v>95</v>
      </c>
      <c r="D78" s="31" t="s">
        <v>27</v>
      </c>
      <c r="E78" s="31" t="s">
        <v>50</v>
      </c>
      <c r="F78" s="30">
        <f>SUM(Ведомственная!G592)</f>
        <v>1882.6</v>
      </c>
      <c r="G78" s="30">
        <f>SUM(Ведомственная!H592)</f>
        <v>1958</v>
      </c>
      <c r="H78" s="30">
        <f>SUM(Ведомственная!I592)</f>
        <v>2036.2</v>
      </c>
    </row>
    <row r="79" spans="1:8" ht="31.5">
      <c r="A79" s="26" t="s">
        <v>382</v>
      </c>
      <c r="B79" s="31" t="s">
        <v>557</v>
      </c>
      <c r="C79" s="31"/>
      <c r="D79" s="31"/>
      <c r="E79" s="31"/>
      <c r="F79" s="30">
        <f>F80+F81</f>
        <v>1.4000000000000001</v>
      </c>
      <c r="G79" s="30">
        <f>G80+G81</f>
        <v>1.4000000000000001</v>
      </c>
      <c r="H79" s="30">
        <f>H80+H81</f>
        <v>1.4000000000000001</v>
      </c>
    </row>
    <row r="80" spans="1:8" ht="31.5">
      <c r="A80" s="26" t="s">
        <v>48</v>
      </c>
      <c r="B80" s="31" t="s">
        <v>557</v>
      </c>
      <c r="C80" s="31" t="s">
        <v>87</v>
      </c>
      <c r="D80" s="31" t="s">
        <v>27</v>
      </c>
      <c r="E80" s="31" t="s">
        <v>50</v>
      </c>
      <c r="F80" s="30">
        <f>SUM(Ведомственная!G594)</f>
        <v>0.1</v>
      </c>
      <c r="G80" s="30">
        <f>SUM(Ведомственная!H594)</f>
        <v>0.1</v>
      </c>
      <c r="H80" s="30">
        <f>SUM(Ведомственная!I594)</f>
        <v>0.1</v>
      </c>
    </row>
    <row r="81" spans="1:8">
      <c r="A81" s="26" t="s">
        <v>38</v>
      </c>
      <c r="B81" s="31" t="s">
        <v>557</v>
      </c>
      <c r="C81" s="31" t="s">
        <v>95</v>
      </c>
      <c r="D81" s="31" t="s">
        <v>27</v>
      </c>
      <c r="E81" s="31" t="s">
        <v>50</v>
      </c>
      <c r="F81" s="30">
        <f>SUM(Ведомственная!G595)</f>
        <v>1.3</v>
      </c>
      <c r="G81" s="30">
        <f>SUM(Ведомственная!H595)</f>
        <v>1.3</v>
      </c>
      <c r="H81" s="30">
        <f>SUM(Ведомственная!I595)</f>
        <v>1.3</v>
      </c>
    </row>
    <row r="82" spans="1:8" ht="94.5">
      <c r="A82" s="112" t="s">
        <v>1005</v>
      </c>
      <c r="B82" s="31" t="s">
        <v>558</v>
      </c>
      <c r="C82" s="31"/>
      <c r="D82" s="31"/>
      <c r="E82" s="31"/>
      <c r="F82" s="30">
        <f>F83+F84</f>
        <v>9287.5</v>
      </c>
      <c r="G82" s="30">
        <f>G83+G84</f>
        <v>9287.5</v>
      </c>
      <c r="H82" s="30">
        <f>H83+H84</f>
        <v>9287.5</v>
      </c>
    </row>
    <row r="83" spans="1:8" ht="31.5">
      <c r="A83" s="26" t="s">
        <v>48</v>
      </c>
      <c r="B83" s="31" t="s">
        <v>558</v>
      </c>
      <c r="C83" s="31" t="s">
        <v>87</v>
      </c>
      <c r="D83" s="31" t="s">
        <v>27</v>
      </c>
      <c r="E83" s="31" t="s">
        <v>50</v>
      </c>
      <c r="F83" s="30">
        <f>SUM(Ведомственная!G597)</f>
        <v>106.2</v>
      </c>
      <c r="G83" s="30">
        <f>SUM(Ведомственная!H597)</f>
        <v>106.2</v>
      </c>
      <c r="H83" s="30">
        <f>SUM(Ведомственная!I597)</f>
        <v>106.2</v>
      </c>
    </row>
    <row r="84" spans="1:8">
      <c r="A84" s="26" t="s">
        <v>38</v>
      </c>
      <c r="B84" s="31" t="s">
        <v>558</v>
      </c>
      <c r="C84" s="31" t="s">
        <v>95</v>
      </c>
      <c r="D84" s="31" t="s">
        <v>27</v>
      </c>
      <c r="E84" s="31" t="s">
        <v>50</v>
      </c>
      <c r="F84" s="30">
        <f>SUM(Ведомственная!G598)</f>
        <v>9181.2999999999993</v>
      </c>
      <c r="G84" s="30">
        <f>SUM(Ведомственная!H598)</f>
        <v>9181.2999999999993</v>
      </c>
      <c r="H84" s="30">
        <f>SUM(Ведомственная!I598)</f>
        <v>9181.2999999999993</v>
      </c>
    </row>
    <row r="85" spans="1:8" ht="52.5" customHeight="1">
      <c r="A85" s="32" t="s">
        <v>974</v>
      </c>
      <c r="B85" s="31" t="s">
        <v>975</v>
      </c>
      <c r="C85" s="31"/>
      <c r="D85" s="31"/>
      <c r="E85" s="31"/>
      <c r="F85" s="30">
        <f>SUM(F86:F87)</f>
        <v>4.9000000000000004</v>
      </c>
      <c r="G85" s="30">
        <f>SUM(G86:G87)</f>
        <v>4.9000000000000004</v>
      </c>
      <c r="H85" s="30">
        <f>SUM(H86:H87)</f>
        <v>4.9000000000000004</v>
      </c>
    </row>
    <row r="86" spans="1:8" ht="31.5">
      <c r="A86" s="26" t="s">
        <v>48</v>
      </c>
      <c r="B86" s="31" t="s">
        <v>975</v>
      </c>
      <c r="C86" s="31" t="s">
        <v>87</v>
      </c>
      <c r="D86" s="31" t="s">
        <v>27</v>
      </c>
      <c r="E86" s="31" t="s">
        <v>50</v>
      </c>
      <c r="F86" s="30">
        <f>SUM(Ведомственная!G600)</f>
        <v>4.9000000000000004</v>
      </c>
      <c r="G86" s="30">
        <f>SUM(Ведомственная!H600)</f>
        <v>4.9000000000000004</v>
      </c>
      <c r="H86" s="30">
        <f>SUM(Ведомственная!I600)</f>
        <v>4.9000000000000004</v>
      </c>
    </row>
    <row r="87" spans="1:8">
      <c r="A87" s="26" t="s">
        <v>38</v>
      </c>
      <c r="B87" s="31" t="s">
        <v>559</v>
      </c>
      <c r="C87" s="31" t="s">
        <v>95</v>
      </c>
      <c r="D87" s="31" t="s">
        <v>27</v>
      </c>
      <c r="E87" s="31" t="s">
        <v>50</v>
      </c>
      <c r="F87" s="30">
        <f>SUM(Ведомственная!G601)</f>
        <v>0</v>
      </c>
      <c r="G87" s="30">
        <f>SUM(Ведомственная!H601)</f>
        <v>0</v>
      </c>
      <c r="H87" s="30">
        <f>SUM(Ведомственная!I601)</f>
        <v>0</v>
      </c>
    </row>
    <row r="88" spans="1:8" ht="47.25">
      <c r="A88" s="26" t="s">
        <v>376</v>
      </c>
      <c r="B88" s="31" t="s">
        <v>560</v>
      </c>
      <c r="C88" s="31"/>
      <c r="D88" s="31"/>
      <c r="E88" s="31"/>
      <c r="F88" s="30">
        <f>F89+F90</f>
        <v>1880.9</v>
      </c>
      <c r="G88" s="30">
        <f>G89+G90</f>
        <v>1880.9</v>
      </c>
      <c r="H88" s="30">
        <f>H89+H90</f>
        <v>1880.9</v>
      </c>
    </row>
    <row r="89" spans="1:8" ht="31.5">
      <c r="A89" s="26" t="s">
        <v>48</v>
      </c>
      <c r="B89" s="31" t="s">
        <v>560</v>
      </c>
      <c r="C89" s="31" t="s">
        <v>87</v>
      </c>
      <c r="D89" s="31" t="s">
        <v>27</v>
      </c>
      <c r="E89" s="31" t="s">
        <v>50</v>
      </c>
      <c r="F89" s="30">
        <f>SUM(Ведомственная!G603)</f>
        <v>27.9</v>
      </c>
      <c r="G89" s="30">
        <f>SUM(Ведомственная!H603)</f>
        <v>27.9</v>
      </c>
      <c r="H89" s="30">
        <f>SUM(Ведомственная!I603)</f>
        <v>27.9</v>
      </c>
    </row>
    <row r="90" spans="1:8">
      <c r="A90" s="26" t="s">
        <v>38</v>
      </c>
      <c r="B90" s="31" t="s">
        <v>560</v>
      </c>
      <c r="C90" s="31" t="s">
        <v>95</v>
      </c>
      <c r="D90" s="31" t="s">
        <v>27</v>
      </c>
      <c r="E90" s="31" t="s">
        <v>50</v>
      </c>
      <c r="F90" s="30">
        <f>SUM(Ведомственная!G604)</f>
        <v>1853</v>
      </c>
      <c r="G90" s="30">
        <f>SUM(Ведомственная!H604)</f>
        <v>1853</v>
      </c>
      <c r="H90" s="30">
        <f>SUM(Ведомственная!I604)</f>
        <v>1853</v>
      </c>
    </row>
    <row r="91" spans="1:8" ht="47.25">
      <c r="A91" s="26" t="s">
        <v>377</v>
      </c>
      <c r="B91" s="31" t="s">
        <v>561</v>
      </c>
      <c r="C91" s="31"/>
      <c r="D91" s="31"/>
      <c r="E91" s="31"/>
      <c r="F91" s="30">
        <f>F92+F93</f>
        <v>15165.1</v>
      </c>
      <c r="G91" s="30">
        <f>G92+G93</f>
        <v>15771.7</v>
      </c>
      <c r="H91" s="30">
        <f>H92+H93</f>
        <v>16402.599999999999</v>
      </c>
    </row>
    <row r="92" spans="1:8" ht="31.5">
      <c r="A92" s="26" t="s">
        <v>48</v>
      </c>
      <c r="B92" s="31" t="s">
        <v>561</v>
      </c>
      <c r="C92" s="31" t="s">
        <v>87</v>
      </c>
      <c r="D92" s="31" t="s">
        <v>27</v>
      </c>
      <c r="E92" s="31" t="s">
        <v>50</v>
      </c>
      <c r="F92" s="30">
        <f>SUM(Ведомственная!G606)</f>
        <v>230.5</v>
      </c>
      <c r="G92" s="30">
        <f>SUM(Ведомственная!H606)</f>
        <v>239.7</v>
      </c>
      <c r="H92" s="30">
        <f>SUM(Ведомственная!I606)</f>
        <v>249.3</v>
      </c>
    </row>
    <row r="93" spans="1:8">
      <c r="A93" s="26" t="s">
        <v>38</v>
      </c>
      <c r="B93" s="31" t="s">
        <v>561</v>
      </c>
      <c r="C93" s="31" t="s">
        <v>95</v>
      </c>
      <c r="D93" s="31" t="s">
        <v>27</v>
      </c>
      <c r="E93" s="31" t="s">
        <v>50</v>
      </c>
      <c r="F93" s="30">
        <f>SUM(Ведомственная!G607)</f>
        <v>14934.6</v>
      </c>
      <c r="G93" s="30">
        <f>SUM(Ведомственная!H607)</f>
        <v>15532</v>
      </c>
      <c r="H93" s="30">
        <f>SUM(Ведомственная!I607)</f>
        <v>16153.3</v>
      </c>
    </row>
    <row r="94" spans="1:8" ht="31.5">
      <c r="A94" s="26" t="s">
        <v>378</v>
      </c>
      <c r="B94" s="31" t="s">
        <v>562</v>
      </c>
      <c r="C94" s="31"/>
      <c r="D94" s="31"/>
      <c r="E94" s="31"/>
      <c r="F94" s="30">
        <f>F96+F97+F95</f>
        <v>100774.59999999999</v>
      </c>
      <c r="G94" s="30">
        <f t="shared" ref="G94:H94" si="5">G96+G97+G95</f>
        <v>100744.3</v>
      </c>
      <c r="H94" s="30">
        <f t="shared" si="5"/>
        <v>100744.3</v>
      </c>
    </row>
    <row r="95" spans="1:8" ht="31.5">
      <c r="A95" s="26" t="s">
        <v>48</v>
      </c>
      <c r="B95" s="31" t="s">
        <v>562</v>
      </c>
      <c r="C95" s="31" t="s">
        <v>87</v>
      </c>
      <c r="D95" s="31" t="s">
        <v>109</v>
      </c>
      <c r="E95" s="31" t="s">
        <v>165</v>
      </c>
      <c r="F95" s="30">
        <f>SUM(Ведомственная!G520)</f>
        <v>0</v>
      </c>
      <c r="G95" s="30">
        <f>SUM(Ведомственная!H520)</f>
        <v>0</v>
      </c>
      <c r="H95" s="30">
        <f>SUM(Ведомственная!I520)</f>
        <v>0</v>
      </c>
    </row>
    <row r="96" spans="1:8" ht="31.5">
      <c r="A96" s="26" t="s">
        <v>48</v>
      </c>
      <c r="B96" s="31" t="s">
        <v>562</v>
      </c>
      <c r="C96" s="31" t="s">
        <v>87</v>
      </c>
      <c r="D96" s="31" t="s">
        <v>27</v>
      </c>
      <c r="E96" s="31" t="s">
        <v>50</v>
      </c>
      <c r="F96" s="30">
        <f>SUM(Ведомственная!G609)</f>
        <v>2069.6999999999998</v>
      </c>
      <c r="G96" s="30">
        <f>SUM(Ведомственная!H609)</f>
        <v>2069.1</v>
      </c>
      <c r="H96" s="30">
        <f>SUM(Ведомственная!I609)</f>
        <v>2069.1</v>
      </c>
    </row>
    <row r="97" spans="1:8">
      <c r="A97" s="26" t="s">
        <v>38</v>
      </c>
      <c r="B97" s="31" t="s">
        <v>562</v>
      </c>
      <c r="C97" s="31" t="s">
        <v>95</v>
      </c>
      <c r="D97" s="31" t="s">
        <v>27</v>
      </c>
      <c r="E97" s="31" t="s">
        <v>50</v>
      </c>
      <c r="F97" s="30">
        <f>SUM(Ведомственная!G610)</f>
        <v>98704.9</v>
      </c>
      <c r="G97" s="30">
        <f>SUM(Ведомственная!H610)</f>
        <v>98675.199999999997</v>
      </c>
      <c r="H97" s="30">
        <f>SUM(Ведомственная!I610)</f>
        <v>98675.199999999997</v>
      </c>
    </row>
    <row r="98" spans="1:8" ht="94.5">
      <c r="A98" s="26" t="s">
        <v>379</v>
      </c>
      <c r="B98" s="31" t="s">
        <v>563</v>
      </c>
      <c r="C98" s="31"/>
      <c r="D98" s="31"/>
      <c r="E98" s="31"/>
      <c r="F98" s="30">
        <f>F99+F100</f>
        <v>72.599999999999994</v>
      </c>
      <c r="G98" s="30">
        <f>G99+G100</f>
        <v>72.599999999999994</v>
      </c>
      <c r="H98" s="30">
        <f>H99+H100</f>
        <v>72.599999999999994</v>
      </c>
    </row>
    <row r="99" spans="1:8" ht="31.5">
      <c r="A99" s="26" t="s">
        <v>48</v>
      </c>
      <c r="B99" s="31" t="s">
        <v>563</v>
      </c>
      <c r="C99" s="31" t="s">
        <v>87</v>
      </c>
      <c r="D99" s="31" t="s">
        <v>27</v>
      </c>
      <c r="E99" s="31" t="s">
        <v>50</v>
      </c>
      <c r="F99" s="30">
        <f>SUM(Ведомственная!G612)</f>
        <v>1.1000000000000001</v>
      </c>
      <c r="G99" s="30">
        <f>SUM(Ведомственная!H612)</f>
        <v>1.1000000000000001</v>
      </c>
      <c r="H99" s="30">
        <f>SUM(Ведомственная!I612)</f>
        <v>1.1000000000000001</v>
      </c>
    </row>
    <row r="100" spans="1:8">
      <c r="A100" s="26" t="s">
        <v>38</v>
      </c>
      <c r="B100" s="31" t="s">
        <v>563</v>
      </c>
      <c r="C100" s="31" t="s">
        <v>95</v>
      </c>
      <c r="D100" s="31" t="s">
        <v>27</v>
      </c>
      <c r="E100" s="31" t="s">
        <v>50</v>
      </c>
      <c r="F100" s="30">
        <f>SUM(Ведомственная!G613)</f>
        <v>71.5</v>
      </c>
      <c r="G100" s="30">
        <f>SUM(Ведомственная!H613)</f>
        <v>71.5</v>
      </c>
      <c r="H100" s="30">
        <f>SUM(Ведомственная!I613)</f>
        <v>71.5</v>
      </c>
    </row>
    <row r="101" spans="1:8" ht="31.5">
      <c r="A101" s="26" t="s">
        <v>532</v>
      </c>
      <c r="B101" s="31" t="s">
        <v>564</v>
      </c>
      <c r="C101" s="31"/>
      <c r="D101" s="31"/>
      <c r="E101" s="31"/>
      <c r="F101" s="30">
        <f>SUM(F102:F103)</f>
        <v>17770.5</v>
      </c>
      <c r="G101" s="30">
        <f>SUM(G102:G103)</f>
        <v>16448.2</v>
      </c>
      <c r="H101" s="30">
        <f>SUM(H102:H103)</f>
        <v>16448.2</v>
      </c>
    </row>
    <row r="102" spans="1:8" ht="31.5" hidden="1">
      <c r="A102" s="26" t="s">
        <v>48</v>
      </c>
      <c r="B102" s="31" t="s">
        <v>432</v>
      </c>
      <c r="C102" s="31" t="s">
        <v>87</v>
      </c>
      <c r="D102" s="31" t="s">
        <v>27</v>
      </c>
      <c r="E102" s="31" t="s">
        <v>50</v>
      </c>
      <c r="F102" s="30"/>
      <c r="G102" s="30"/>
      <c r="H102" s="30"/>
    </row>
    <row r="103" spans="1:8">
      <c r="A103" s="26" t="s">
        <v>38</v>
      </c>
      <c r="B103" s="31" t="s">
        <v>564</v>
      </c>
      <c r="C103" s="31" t="s">
        <v>95</v>
      </c>
      <c r="D103" s="31" t="s">
        <v>27</v>
      </c>
      <c r="E103" s="31" t="s">
        <v>50</v>
      </c>
      <c r="F103" s="30">
        <f>SUM(Ведомственная!G616)</f>
        <v>17770.5</v>
      </c>
      <c r="G103" s="30">
        <f>SUM(Ведомственная!H616)</f>
        <v>16448.2</v>
      </c>
      <c r="H103" s="30">
        <f>SUM(Ведомственная!I616)</f>
        <v>16448.2</v>
      </c>
    </row>
    <row r="104" spans="1:8" ht="63">
      <c r="A104" s="26" t="s">
        <v>572</v>
      </c>
      <c r="B104" s="31" t="s">
        <v>571</v>
      </c>
      <c r="C104" s="31"/>
      <c r="D104" s="31"/>
      <c r="E104" s="31"/>
      <c r="F104" s="30">
        <f>SUM(F105)</f>
        <v>4655.1000000000004</v>
      </c>
      <c r="G104" s="30">
        <f>SUM(G105)</f>
        <v>4655.1000000000004</v>
      </c>
      <c r="H104" s="30">
        <f>SUM(H105)</f>
        <v>4655.1000000000004</v>
      </c>
    </row>
    <row r="105" spans="1:8" ht="47.25">
      <c r="A105" s="26" t="s">
        <v>389</v>
      </c>
      <c r="B105" s="31" t="s">
        <v>570</v>
      </c>
      <c r="C105" s="55"/>
      <c r="D105" s="31"/>
      <c r="E105" s="31"/>
      <c r="F105" s="30">
        <f>F106+F107</f>
        <v>4655.1000000000004</v>
      </c>
      <c r="G105" s="30">
        <f>G106+G107</f>
        <v>4655.1000000000004</v>
      </c>
      <c r="H105" s="30">
        <f>H106+H107</f>
        <v>4655.1000000000004</v>
      </c>
    </row>
    <row r="106" spans="1:8" ht="63">
      <c r="A106" s="26" t="s">
        <v>47</v>
      </c>
      <c r="B106" s="31" t="s">
        <v>570</v>
      </c>
      <c r="C106" s="55">
        <v>100</v>
      </c>
      <c r="D106" s="31" t="s">
        <v>27</v>
      </c>
      <c r="E106" s="31" t="s">
        <v>74</v>
      </c>
      <c r="F106" s="30">
        <f>SUM(Ведомственная!G703)</f>
        <v>4020.3</v>
      </c>
      <c r="G106" s="30">
        <f>SUM(Ведомственная!H703)</f>
        <v>4020.3</v>
      </c>
      <c r="H106" s="30">
        <f>SUM(Ведомственная!I703)</f>
        <v>4020.3</v>
      </c>
    </row>
    <row r="107" spans="1:8" ht="31.5">
      <c r="A107" s="26" t="s">
        <v>48</v>
      </c>
      <c r="B107" s="31" t="s">
        <v>570</v>
      </c>
      <c r="C107" s="55">
        <v>200</v>
      </c>
      <c r="D107" s="31" t="s">
        <v>27</v>
      </c>
      <c r="E107" s="31" t="s">
        <v>74</v>
      </c>
      <c r="F107" s="30">
        <f>SUM(Ведомственная!G704)</f>
        <v>634.79999999999995</v>
      </c>
      <c r="G107" s="30">
        <f>SUM(Ведомственная!H704)</f>
        <v>634.79999999999995</v>
      </c>
      <c r="H107" s="30">
        <f>SUM(Ведомственная!I704)</f>
        <v>634.79999999999995</v>
      </c>
    </row>
    <row r="108" spans="1:8" ht="47.25">
      <c r="A108" s="26" t="s">
        <v>363</v>
      </c>
      <c r="B108" s="31" t="s">
        <v>364</v>
      </c>
      <c r="C108" s="55"/>
      <c r="D108" s="31"/>
      <c r="E108" s="31"/>
      <c r="F108" s="30">
        <f>SUM(F109)+F113</f>
        <v>100450.8</v>
      </c>
      <c r="G108" s="30">
        <f>SUM(G109)+G113</f>
        <v>100568.90000000001</v>
      </c>
      <c r="H108" s="30">
        <f>SUM(H109)+H113</f>
        <v>100691.70000000001</v>
      </c>
    </row>
    <row r="109" spans="1:8" ht="31.5">
      <c r="A109" s="26" t="s">
        <v>391</v>
      </c>
      <c r="B109" s="55" t="s">
        <v>573</v>
      </c>
      <c r="C109" s="55"/>
      <c r="D109" s="31"/>
      <c r="E109" s="31"/>
      <c r="F109" s="30">
        <f>F110+F111+F112</f>
        <v>19083</v>
      </c>
      <c r="G109" s="30">
        <f>G110+G111+G112</f>
        <v>19083</v>
      </c>
      <c r="H109" s="30">
        <f>H110+H111+H112</f>
        <v>19083</v>
      </c>
    </row>
    <row r="110" spans="1:8" ht="63">
      <c r="A110" s="26" t="s">
        <v>47</v>
      </c>
      <c r="B110" s="55" t="s">
        <v>573</v>
      </c>
      <c r="C110" s="55">
        <v>100</v>
      </c>
      <c r="D110" s="31" t="s">
        <v>27</v>
      </c>
      <c r="E110" s="31" t="s">
        <v>74</v>
      </c>
      <c r="F110" s="30">
        <f>SUM(Ведомственная!G707)</f>
        <v>19083</v>
      </c>
      <c r="G110" s="30">
        <f>SUM(Ведомственная!H707)</f>
        <v>19083</v>
      </c>
      <c r="H110" s="30">
        <f>SUM(Ведомственная!I707)</f>
        <v>19083</v>
      </c>
    </row>
    <row r="111" spans="1:8" ht="31.5" hidden="1">
      <c r="A111" s="26" t="s">
        <v>48</v>
      </c>
      <c r="B111" s="55" t="s">
        <v>392</v>
      </c>
      <c r="C111" s="55">
        <v>200</v>
      </c>
      <c r="D111" s="31" t="s">
        <v>27</v>
      </c>
      <c r="E111" s="31" t="s">
        <v>74</v>
      </c>
      <c r="F111" s="30"/>
      <c r="G111" s="30"/>
      <c r="H111" s="30"/>
    </row>
    <row r="112" spans="1:8" hidden="1">
      <c r="A112" s="26" t="s">
        <v>21</v>
      </c>
      <c r="B112" s="55" t="s">
        <v>392</v>
      </c>
      <c r="C112" s="55">
        <v>800</v>
      </c>
      <c r="D112" s="31" t="s">
        <v>27</v>
      </c>
      <c r="E112" s="31" t="s">
        <v>74</v>
      </c>
      <c r="F112" s="30"/>
      <c r="G112" s="30"/>
      <c r="H112" s="30"/>
    </row>
    <row r="113" spans="1:8" ht="31.5">
      <c r="A113" s="26" t="s">
        <v>365</v>
      </c>
      <c r="B113" s="31" t="s">
        <v>546</v>
      </c>
      <c r="C113" s="55"/>
      <c r="D113" s="31"/>
      <c r="E113" s="31"/>
      <c r="F113" s="30">
        <f>SUM(F114:F118)</f>
        <v>81367.8</v>
      </c>
      <c r="G113" s="30">
        <f t="shared" ref="G113:H113" si="6">SUM(G114:G118)</f>
        <v>81485.900000000009</v>
      </c>
      <c r="H113" s="30">
        <f t="shared" si="6"/>
        <v>81608.700000000012</v>
      </c>
    </row>
    <row r="114" spans="1:8" ht="63">
      <c r="A114" s="26" t="s">
        <v>47</v>
      </c>
      <c r="B114" s="31" t="s">
        <v>546</v>
      </c>
      <c r="C114" s="55">
        <v>100</v>
      </c>
      <c r="D114" s="31" t="s">
        <v>27</v>
      </c>
      <c r="E114" s="31" t="s">
        <v>40</v>
      </c>
      <c r="F114" s="30">
        <f>SUM(Ведомственная!G544)</f>
        <v>71029.8</v>
      </c>
      <c r="G114" s="30">
        <f>SUM(Ведомственная!H544)</f>
        <v>71029.8</v>
      </c>
      <c r="H114" s="30">
        <f>SUM(Ведомственная!I544)</f>
        <v>71029.8</v>
      </c>
    </row>
    <row r="115" spans="1:8" ht="31.5">
      <c r="A115" s="26" t="s">
        <v>48</v>
      </c>
      <c r="B115" s="31" t="s">
        <v>546</v>
      </c>
      <c r="C115" s="55">
        <v>200</v>
      </c>
      <c r="D115" s="31" t="s">
        <v>109</v>
      </c>
      <c r="E115" s="31" t="s">
        <v>165</v>
      </c>
      <c r="F115" s="30">
        <f>SUM(Ведомственная!G522)</f>
        <v>0</v>
      </c>
      <c r="G115" s="30">
        <f>SUM(Ведомственная!H522)</f>
        <v>0</v>
      </c>
      <c r="H115" s="30">
        <f>SUM(Ведомственная!I522)</f>
        <v>0</v>
      </c>
    </row>
    <row r="116" spans="1:8" ht="31.5">
      <c r="A116" s="26" t="s">
        <v>48</v>
      </c>
      <c r="B116" s="31" t="s">
        <v>546</v>
      </c>
      <c r="C116" s="55">
        <v>200</v>
      </c>
      <c r="D116" s="31" t="s">
        <v>27</v>
      </c>
      <c r="E116" s="31" t="s">
        <v>40</v>
      </c>
      <c r="F116" s="30">
        <f>SUM(Ведомственная!G545)</f>
        <v>10113.6</v>
      </c>
      <c r="G116" s="30">
        <f>SUM(Ведомственная!H545)</f>
        <v>10236.1</v>
      </c>
      <c r="H116" s="30">
        <f>SUM(Ведомственная!I545)</f>
        <v>10364.1</v>
      </c>
    </row>
    <row r="117" spans="1:8" ht="19.5" customHeight="1">
      <c r="A117" s="26" t="s">
        <v>38</v>
      </c>
      <c r="B117" s="31" t="s">
        <v>546</v>
      </c>
      <c r="C117" s="55">
        <v>300</v>
      </c>
      <c r="D117" s="31" t="s">
        <v>27</v>
      </c>
      <c r="E117" s="31" t="s">
        <v>40</v>
      </c>
      <c r="F117" s="30">
        <f>SUM(Ведомственная!G546)</f>
        <v>0</v>
      </c>
      <c r="G117" s="30">
        <f>SUM(Ведомственная!H546)</f>
        <v>0</v>
      </c>
      <c r="H117" s="30">
        <f>SUM(Ведомственная!I546)</f>
        <v>0</v>
      </c>
    </row>
    <row r="118" spans="1:8">
      <c r="A118" s="26" t="s">
        <v>21</v>
      </c>
      <c r="B118" s="31" t="s">
        <v>546</v>
      </c>
      <c r="C118" s="55">
        <v>800</v>
      </c>
      <c r="D118" s="31" t="s">
        <v>27</v>
      </c>
      <c r="E118" s="31" t="s">
        <v>40</v>
      </c>
      <c r="F118" s="30">
        <f>SUM(Ведомственная!G547)</f>
        <v>224.4</v>
      </c>
      <c r="G118" s="30">
        <f>SUM(Ведомственная!H547)</f>
        <v>220</v>
      </c>
      <c r="H118" s="30">
        <f>SUM(Ведомственная!I547)</f>
        <v>214.8</v>
      </c>
    </row>
    <row r="119" spans="1:8" s="49" customFormat="1" ht="47.25">
      <c r="A119" s="45" t="s">
        <v>616</v>
      </c>
      <c r="B119" s="53" t="s">
        <v>617</v>
      </c>
      <c r="C119" s="53"/>
      <c r="D119" s="65"/>
      <c r="E119" s="65"/>
      <c r="F119" s="66">
        <f>SUM(F123)+F120</f>
        <v>1350</v>
      </c>
      <c r="G119" s="66">
        <f t="shared" ref="G119:H119" si="7">SUM(G123)+G120</f>
        <v>1000</v>
      </c>
      <c r="H119" s="66">
        <f t="shared" si="7"/>
        <v>1000</v>
      </c>
    </row>
    <row r="120" spans="1:8">
      <c r="A120" s="52" t="s">
        <v>31</v>
      </c>
      <c r="B120" s="55" t="s">
        <v>844</v>
      </c>
      <c r="C120" s="55"/>
      <c r="D120" s="31"/>
      <c r="E120" s="31"/>
      <c r="F120" s="30">
        <f t="shared" ref="F120:H121" si="8">SUM(F121)</f>
        <v>1350</v>
      </c>
      <c r="G120" s="30">
        <f t="shared" si="8"/>
        <v>1000</v>
      </c>
      <c r="H120" s="30">
        <f t="shared" si="8"/>
        <v>1000</v>
      </c>
    </row>
    <row r="121" spans="1:8" ht="31.5">
      <c r="A121" s="26" t="s">
        <v>468</v>
      </c>
      <c r="B121" s="55" t="s">
        <v>845</v>
      </c>
      <c r="C121" s="55"/>
      <c r="D121" s="31"/>
      <c r="E121" s="31"/>
      <c r="F121" s="30">
        <f t="shared" si="8"/>
        <v>1350</v>
      </c>
      <c r="G121" s="30">
        <f t="shared" si="8"/>
        <v>1000</v>
      </c>
      <c r="H121" s="30">
        <f t="shared" si="8"/>
        <v>1000</v>
      </c>
    </row>
    <row r="122" spans="1:8">
      <c r="A122" s="26" t="s">
        <v>21</v>
      </c>
      <c r="B122" s="55" t="s">
        <v>845</v>
      </c>
      <c r="C122" s="55">
        <v>200</v>
      </c>
      <c r="D122" s="31" t="s">
        <v>12</v>
      </c>
      <c r="E122" s="31" t="s">
        <v>23</v>
      </c>
      <c r="F122" s="30">
        <f>SUM(Ведомственная!G209)</f>
        <v>1350</v>
      </c>
      <c r="G122" s="30">
        <f>SUM(Ведомственная!H209)</f>
        <v>1000</v>
      </c>
      <c r="H122" s="30">
        <f>SUM(Ведомственная!I209)</f>
        <v>1000</v>
      </c>
    </row>
    <row r="123" spans="1:8" ht="47.25">
      <c r="A123" s="26" t="s">
        <v>17</v>
      </c>
      <c r="B123" s="31" t="s">
        <v>821</v>
      </c>
      <c r="C123" s="55"/>
      <c r="D123" s="31"/>
      <c r="E123" s="31"/>
      <c r="F123" s="30">
        <f t="shared" ref="F123:H124" si="9">SUM(F124)</f>
        <v>0</v>
      </c>
      <c r="G123" s="30">
        <f t="shared" si="9"/>
        <v>0</v>
      </c>
      <c r="H123" s="30">
        <f t="shared" si="9"/>
        <v>0</v>
      </c>
    </row>
    <row r="124" spans="1:8" ht="31.5">
      <c r="A124" s="26" t="s">
        <v>229</v>
      </c>
      <c r="B124" s="31" t="s">
        <v>820</v>
      </c>
      <c r="C124" s="31"/>
      <c r="D124" s="31"/>
      <c r="E124" s="31"/>
      <c r="F124" s="30">
        <f t="shared" si="9"/>
        <v>0</v>
      </c>
      <c r="G124" s="30">
        <f t="shared" si="9"/>
        <v>0</v>
      </c>
      <c r="H124" s="30">
        <f t="shared" si="9"/>
        <v>0</v>
      </c>
    </row>
    <row r="125" spans="1:8">
      <c r="A125" s="26" t="s">
        <v>21</v>
      </c>
      <c r="B125" s="31" t="s">
        <v>820</v>
      </c>
      <c r="C125" s="31" t="s">
        <v>92</v>
      </c>
      <c r="D125" s="31" t="s">
        <v>12</v>
      </c>
      <c r="E125" s="31" t="s">
        <v>23</v>
      </c>
      <c r="F125" s="30">
        <f>SUM(Ведомственная!G212)</f>
        <v>0</v>
      </c>
      <c r="G125" s="30">
        <f>SUM(Ведомственная!H212)</f>
        <v>0</v>
      </c>
      <c r="H125" s="30">
        <f>SUM(Ведомственная!I212)</f>
        <v>0</v>
      </c>
    </row>
    <row r="126" spans="1:8" ht="35.25" customHeight="1">
      <c r="A126" s="101" t="s">
        <v>618</v>
      </c>
      <c r="B126" s="65" t="s">
        <v>227</v>
      </c>
      <c r="C126" s="55"/>
      <c r="D126" s="31"/>
      <c r="E126" s="31"/>
      <c r="F126" s="66">
        <f>SUM(F127+F129+F132)</f>
        <v>4100</v>
      </c>
      <c r="G126" s="66">
        <f>SUM(G127+G129+G132)</f>
        <v>3500</v>
      </c>
      <c r="H126" s="66">
        <f>SUM(H127+H129+H132)</f>
        <v>3850</v>
      </c>
    </row>
    <row r="127" spans="1:8" ht="35.25" customHeight="1">
      <c r="A127" s="26" t="s">
        <v>94</v>
      </c>
      <c r="B127" s="31" t="s">
        <v>683</v>
      </c>
      <c r="C127" s="55"/>
      <c r="D127" s="31"/>
      <c r="E127" s="31"/>
      <c r="F127" s="30">
        <f>SUM(F128)</f>
        <v>0</v>
      </c>
      <c r="G127" s="30">
        <f>SUM(G128)</f>
        <v>0</v>
      </c>
      <c r="H127" s="30">
        <f>SUM(H128)</f>
        <v>0</v>
      </c>
    </row>
    <row r="128" spans="1:8" ht="35.25" customHeight="1">
      <c r="A128" s="58" t="s">
        <v>48</v>
      </c>
      <c r="B128" s="31" t="s">
        <v>683</v>
      </c>
      <c r="C128" s="55">
        <v>200</v>
      </c>
      <c r="D128" s="31" t="s">
        <v>12</v>
      </c>
      <c r="E128" s="31" t="s">
        <v>23</v>
      </c>
      <c r="F128" s="30">
        <f>SUM(Ведомственная!G215)</f>
        <v>0</v>
      </c>
      <c r="G128" s="30">
        <f>SUM(Ведомственная!H215)</f>
        <v>0</v>
      </c>
      <c r="H128" s="30">
        <f>SUM(Ведомственная!I215)</f>
        <v>0</v>
      </c>
    </row>
    <row r="129" spans="1:8" ht="31.5">
      <c r="A129" s="26" t="s">
        <v>65</v>
      </c>
      <c r="B129" s="31" t="s">
        <v>619</v>
      </c>
      <c r="C129" s="55"/>
      <c r="D129" s="31"/>
      <c r="E129" s="31"/>
      <c r="F129" s="30">
        <f t="shared" ref="F129:H130" si="10">SUM(F130)</f>
        <v>3800</v>
      </c>
      <c r="G129" s="30">
        <f t="shared" si="10"/>
        <v>3450</v>
      </c>
      <c r="H129" s="30">
        <f t="shared" si="10"/>
        <v>3800</v>
      </c>
    </row>
    <row r="130" spans="1:8" ht="47.25">
      <c r="A130" s="26" t="s">
        <v>403</v>
      </c>
      <c r="B130" s="31" t="s">
        <v>620</v>
      </c>
      <c r="C130" s="31"/>
      <c r="D130" s="31"/>
      <c r="E130" s="31"/>
      <c r="F130" s="30">
        <f t="shared" si="10"/>
        <v>3800</v>
      </c>
      <c r="G130" s="30">
        <f t="shared" si="10"/>
        <v>3450</v>
      </c>
      <c r="H130" s="30">
        <f t="shared" si="10"/>
        <v>3800</v>
      </c>
    </row>
    <row r="131" spans="1:8" ht="31.5">
      <c r="A131" s="26" t="s">
        <v>224</v>
      </c>
      <c r="B131" s="31" t="s">
        <v>620</v>
      </c>
      <c r="C131" s="31" t="s">
        <v>118</v>
      </c>
      <c r="D131" s="31" t="s">
        <v>12</v>
      </c>
      <c r="E131" s="31" t="s">
        <v>23</v>
      </c>
      <c r="F131" s="30">
        <f>SUM(Ведомственная!G218)</f>
        <v>3800</v>
      </c>
      <c r="G131" s="30">
        <f>SUM(Ведомственная!H218)</f>
        <v>3450</v>
      </c>
      <c r="H131" s="30">
        <f>SUM(Ведомственная!I218)</f>
        <v>3800</v>
      </c>
    </row>
    <row r="132" spans="1:8">
      <c r="A132" s="26" t="s">
        <v>622</v>
      </c>
      <c r="B132" s="31" t="s">
        <v>228</v>
      </c>
      <c r="C132" s="31"/>
      <c r="D132" s="31"/>
      <c r="E132" s="63"/>
      <c r="F132" s="30">
        <f>SUM(F134)</f>
        <v>300</v>
      </c>
      <c r="G132" s="30">
        <f>SUM(G134)</f>
        <v>50</v>
      </c>
      <c r="H132" s="30">
        <f>SUM(H134)</f>
        <v>50</v>
      </c>
    </row>
    <row r="133" spans="1:8">
      <c r="A133" s="52" t="s">
        <v>31</v>
      </c>
      <c r="B133" s="31" t="s">
        <v>623</v>
      </c>
      <c r="C133" s="31"/>
      <c r="D133" s="31"/>
      <c r="E133" s="63"/>
      <c r="F133" s="30">
        <f>SUM(F134)</f>
        <v>300</v>
      </c>
      <c r="G133" s="30">
        <f>SUM(G134)</f>
        <v>50</v>
      </c>
      <c r="H133" s="30">
        <f>SUM(H134)</f>
        <v>50</v>
      </c>
    </row>
    <row r="134" spans="1:8" ht="31.5">
      <c r="A134" s="52" t="s">
        <v>48</v>
      </c>
      <c r="B134" s="31" t="s">
        <v>623</v>
      </c>
      <c r="C134" s="31" t="s">
        <v>87</v>
      </c>
      <c r="D134" s="31" t="s">
        <v>12</v>
      </c>
      <c r="E134" s="31" t="s">
        <v>23</v>
      </c>
      <c r="F134" s="30">
        <f>SUM(Ведомственная!G221)</f>
        <v>300</v>
      </c>
      <c r="G134" s="30">
        <f>SUM(Ведомственная!H221)</f>
        <v>50</v>
      </c>
      <c r="H134" s="30">
        <f>SUM(Ведомственная!I221)</f>
        <v>50</v>
      </c>
    </row>
    <row r="135" spans="1:8" s="49" customFormat="1" ht="31.5">
      <c r="A135" s="45" t="s">
        <v>604</v>
      </c>
      <c r="B135" s="65" t="s">
        <v>210</v>
      </c>
      <c r="C135" s="53"/>
      <c r="D135" s="65"/>
      <c r="E135" s="65"/>
      <c r="F135" s="66">
        <f>SUM(F136)</f>
        <v>391.4</v>
      </c>
      <c r="G135" s="66">
        <f>SUM(G136)</f>
        <v>391.4</v>
      </c>
      <c r="H135" s="66">
        <f>SUM(H136)</f>
        <v>391.4</v>
      </c>
    </row>
    <row r="136" spans="1:8" ht="31.5">
      <c r="A136" s="26" t="s">
        <v>208</v>
      </c>
      <c r="B136" s="55" t="s">
        <v>917</v>
      </c>
      <c r="C136" s="55"/>
      <c r="D136" s="31"/>
      <c r="E136" s="31"/>
      <c r="F136" s="30">
        <f>SUM(F137:F138)</f>
        <v>391.4</v>
      </c>
      <c r="G136" s="30">
        <f>SUM(G137:G138)</f>
        <v>391.4</v>
      </c>
      <c r="H136" s="30">
        <f>SUM(H137:H138)</f>
        <v>391.4</v>
      </c>
    </row>
    <row r="137" spans="1:8" ht="63">
      <c r="A137" s="26" t="s">
        <v>47</v>
      </c>
      <c r="B137" s="55" t="s">
        <v>917</v>
      </c>
      <c r="C137" s="55">
        <v>100</v>
      </c>
      <c r="D137" s="31" t="s">
        <v>30</v>
      </c>
      <c r="E137" s="31" t="s">
        <v>12</v>
      </c>
      <c r="F137" s="30">
        <f>SUM(Ведомственная!G64)</f>
        <v>381.9</v>
      </c>
      <c r="G137" s="30">
        <f>SUM(Ведомственная!H64)</f>
        <v>381.9</v>
      </c>
      <c r="H137" s="30">
        <f>SUM(Ведомственная!I64)</f>
        <v>381.9</v>
      </c>
    </row>
    <row r="138" spans="1:8" ht="31.5">
      <c r="A138" s="26" t="s">
        <v>48</v>
      </c>
      <c r="B138" s="55" t="s">
        <v>917</v>
      </c>
      <c r="C138" s="31" t="s">
        <v>87</v>
      </c>
      <c r="D138" s="31" t="s">
        <v>30</v>
      </c>
      <c r="E138" s="31" t="s">
        <v>12</v>
      </c>
      <c r="F138" s="30">
        <f>SUM(Ведомственная!G65)</f>
        <v>9.5</v>
      </c>
      <c r="G138" s="30">
        <f>SUM(Ведомственная!H65)</f>
        <v>9.5</v>
      </c>
      <c r="H138" s="30">
        <f>SUM(Ведомственная!I65)</f>
        <v>9.5</v>
      </c>
    </row>
    <row r="139" spans="1:8" ht="31.5">
      <c r="A139" s="45" t="s">
        <v>809</v>
      </c>
      <c r="B139" s="65" t="s">
        <v>211</v>
      </c>
      <c r="C139" s="53"/>
      <c r="D139" s="65"/>
      <c r="E139" s="65"/>
      <c r="F139" s="66">
        <f t="shared" ref="F139:H139" si="11">SUM(F140)</f>
        <v>150</v>
      </c>
      <c r="G139" s="66">
        <f t="shared" si="11"/>
        <v>150</v>
      </c>
      <c r="H139" s="66">
        <f t="shared" si="11"/>
        <v>150</v>
      </c>
    </row>
    <row r="140" spans="1:8" ht="31.5">
      <c r="A140" s="26" t="s">
        <v>94</v>
      </c>
      <c r="B140" s="55" t="s">
        <v>652</v>
      </c>
      <c r="C140" s="53"/>
      <c r="D140" s="65"/>
      <c r="E140" s="65"/>
      <c r="F140" s="30">
        <f>SUM(F141:F142)</f>
        <v>150</v>
      </c>
      <c r="G140" s="30">
        <f t="shared" ref="G140:H140" si="12">SUM(G141:G142)</f>
        <v>150</v>
      </c>
      <c r="H140" s="30">
        <f t="shared" si="12"/>
        <v>150</v>
      </c>
    </row>
    <row r="141" spans="1:8" ht="29.25" customHeight="1">
      <c r="A141" s="26" t="s">
        <v>48</v>
      </c>
      <c r="B141" s="55" t="s">
        <v>652</v>
      </c>
      <c r="C141" s="55">
        <v>200</v>
      </c>
      <c r="D141" s="31" t="s">
        <v>30</v>
      </c>
      <c r="E141" s="31">
        <v>13</v>
      </c>
      <c r="F141" s="30">
        <f>SUM(Ведомственная!G93)</f>
        <v>150</v>
      </c>
      <c r="G141" s="30">
        <f>SUM(Ведомственная!H93)</f>
        <v>150</v>
      </c>
      <c r="H141" s="30">
        <f>SUM(Ведомственная!I93)</f>
        <v>150</v>
      </c>
    </row>
    <row r="142" spans="1:8" ht="31.5">
      <c r="A142" s="26" t="s">
        <v>48</v>
      </c>
      <c r="B142" s="55" t="s">
        <v>652</v>
      </c>
      <c r="C142" s="55">
        <v>200</v>
      </c>
      <c r="D142" s="31" t="s">
        <v>109</v>
      </c>
      <c r="E142" s="31" t="s">
        <v>165</v>
      </c>
      <c r="F142" s="30">
        <f>SUM(Ведомственная!G391)</f>
        <v>0</v>
      </c>
      <c r="G142" s="30">
        <f>SUM(Ведомственная!H391)</f>
        <v>0</v>
      </c>
      <c r="H142" s="30">
        <f>SUM(Ведомственная!I391)</f>
        <v>0</v>
      </c>
    </row>
    <row r="143" spans="1:8" s="49" customFormat="1" ht="31.5">
      <c r="A143" s="45" t="s">
        <v>603</v>
      </c>
      <c r="B143" s="53" t="s">
        <v>202</v>
      </c>
      <c r="C143" s="53"/>
      <c r="D143" s="65"/>
      <c r="E143" s="65"/>
      <c r="F143" s="66">
        <f>SUM(F144+F146+F150+F153+F155)</f>
        <v>159530.70000000001</v>
      </c>
      <c r="G143" s="66">
        <f>SUM(G144+G146+G150+G153+G155)</f>
        <v>148277.30000000002</v>
      </c>
      <c r="H143" s="66">
        <f>SUM(H144+H146+H150+H153+H155)</f>
        <v>154677.30000000002</v>
      </c>
    </row>
    <row r="144" spans="1:8">
      <c r="A144" s="26" t="s">
        <v>203</v>
      </c>
      <c r="B144" s="31" t="s">
        <v>204</v>
      </c>
      <c r="C144" s="31"/>
      <c r="D144" s="31"/>
      <c r="E144" s="31"/>
      <c r="F144" s="30">
        <f>SUM(F145)</f>
        <v>3308.6</v>
      </c>
      <c r="G144" s="30">
        <f>SUM(G145)</f>
        <v>3308.6</v>
      </c>
      <c r="H144" s="30">
        <f>SUM(H145)</f>
        <v>3308.6</v>
      </c>
    </row>
    <row r="145" spans="1:8" ht="63">
      <c r="A145" s="26" t="s">
        <v>47</v>
      </c>
      <c r="B145" s="31" t="s">
        <v>204</v>
      </c>
      <c r="C145" s="31" t="s">
        <v>85</v>
      </c>
      <c r="D145" s="31" t="s">
        <v>30</v>
      </c>
      <c r="E145" s="31" t="s">
        <v>40</v>
      </c>
      <c r="F145" s="30">
        <f>SUM(Ведомственная!G60)</f>
        <v>3308.6</v>
      </c>
      <c r="G145" s="30">
        <f>SUM(Ведомственная!H60)</f>
        <v>3308.6</v>
      </c>
      <c r="H145" s="30">
        <f>SUM(Ведомственная!I60)</f>
        <v>3308.6</v>
      </c>
    </row>
    <row r="146" spans="1:8">
      <c r="A146" s="26" t="s">
        <v>76</v>
      </c>
      <c r="B146" s="31" t="s">
        <v>206</v>
      </c>
      <c r="C146" s="31"/>
      <c r="D146" s="31"/>
      <c r="E146" s="31"/>
      <c r="F146" s="30">
        <f>SUM(F147:F149)</f>
        <v>123457.5</v>
      </c>
      <c r="G146" s="30">
        <f>SUM(G147:G149)</f>
        <v>122020.20000000001</v>
      </c>
      <c r="H146" s="30">
        <f>SUM(H147:H149)</f>
        <v>122020.20000000001</v>
      </c>
    </row>
    <row r="147" spans="1:8" ht="63">
      <c r="A147" s="26" t="s">
        <v>47</v>
      </c>
      <c r="B147" s="31" t="s">
        <v>206</v>
      </c>
      <c r="C147" s="31" t="s">
        <v>85</v>
      </c>
      <c r="D147" s="31" t="s">
        <v>30</v>
      </c>
      <c r="E147" s="31" t="s">
        <v>12</v>
      </c>
      <c r="F147" s="30">
        <f>SUM(Ведомственная!G68)</f>
        <v>123365.4</v>
      </c>
      <c r="G147" s="30">
        <f>SUM(Ведомственная!H68)</f>
        <v>121928.1</v>
      </c>
      <c r="H147" s="30">
        <f>SUM(Ведомственная!I68)</f>
        <v>121928.1</v>
      </c>
    </row>
    <row r="148" spans="1:8" ht="31.5">
      <c r="A148" s="26" t="s">
        <v>48</v>
      </c>
      <c r="B148" s="31" t="s">
        <v>206</v>
      </c>
      <c r="C148" s="31" t="s">
        <v>87</v>
      </c>
      <c r="D148" s="31" t="s">
        <v>30</v>
      </c>
      <c r="E148" s="31" t="s">
        <v>12</v>
      </c>
      <c r="F148" s="30">
        <f>SUM(Ведомственная!G69)</f>
        <v>92.1</v>
      </c>
      <c r="G148" s="30">
        <f>SUM(Ведомственная!H69)</f>
        <v>92.1</v>
      </c>
      <c r="H148" s="30">
        <f>SUM(Ведомственная!I69)</f>
        <v>92.1</v>
      </c>
    </row>
    <row r="149" spans="1:8" ht="19.5" customHeight="1">
      <c r="A149" s="26" t="s">
        <v>38</v>
      </c>
      <c r="B149" s="31" t="s">
        <v>206</v>
      </c>
      <c r="C149" s="31" t="s">
        <v>95</v>
      </c>
      <c r="D149" s="31" t="s">
        <v>30</v>
      </c>
      <c r="E149" s="31" t="s">
        <v>12</v>
      </c>
      <c r="F149" s="30">
        <f>SUM(Ведомственная!G70)</f>
        <v>0</v>
      </c>
      <c r="G149" s="30">
        <f>SUM(Ведомственная!H70)</f>
        <v>0</v>
      </c>
      <c r="H149" s="30">
        <f>SUM(Ведомственная!I70)</f>
        <v>0</v>
      </c>
    </row>
    <row r="150" spans="1:8">
      <c r="A150" s="26" t="s">
        <v>91</v>
      </c>
      <c r="B150" s="55" t="s">
        <v>212</v>
      </c>
      <c r="C150" s="55"/>
      <c r="D150" s="31"/>
      <c r="E150" s="31"/>
      <c r="F150" s="30">
        <f>SUM(F151:F152)</f>
        <v>5799.4000000000005</v>
      </c>
      <c r="G150" s="30">
        <f>SUM(G151:G152)</f>
        <v>5799.4000000000005</v>
      </c>
      <c r="H150" s="30">
        <f>SUM(H151:H152)</f>
        <v>5799.4000000000005</v>
      </c>
    </row>
    <row r="151" spans="1:8" ht="31.5">
      <c r="A151" s="26" t="s">
        <v>48</v>
      </c>
      <c r="B151" s="55" t="s">
        <v>212</v>
      </c>
      <c r="C151" s="55">
        <v>200</v>
      </c>
      <c r="D151" s="31" t="s">
        <v>30</v>
      </c>
      <c r="E151" s="31">
        <v>13</v>
      </c>
      <c r="F151" s="30">
        <f>SUM(Ведомственная!G96)</f>
        <v>5717.8</v>
      </c>
      <c r="G151" s="30">
        <f>SUM(Ведомственная!H96)</f>
        <v>5717.8</v>
      </c>
      <c r="H151" s="30">
        <f>SUM(Ведомственная!I96)</f>
        <v>5717.8</v>
      </c>
    </row>
    <row r="152" spans="1:8">
      <c r="A152" s="26" t="s">
        <v>21</v>
      </c>
      <c r="B152" s="55" t="s">
        <v>212</v>
      </c>
      <c r="C152" s="55">
        <v>800</v>
      </c>
      <c r="D152" s="31" t="s">
        <v>30</v>
      </c>
      <c r="E152" s="31">
        <v>13</v>
      </c>
      <c r="F152" s="30">
        <f>SUM(Ведомственная!G97)</f>
        <v>81.599999999999994</v>
      </c>
      <c r="G152" s="30">
        <f>SUM(Ведомственная!H97)</f>
        <v>81.599999999999994</v>
      </c>
      <c r="H152" s="30">
        <f>SUM(Ведомственная!I97)</f>
        <v>81.599999999999994</v>
      </c>
    </row>
    <row r="153" spans="1:8" ht="31.5">
      <c r="A153" s="26" t="s">
        <v>93</v>
      </c>
      <c r="B153" s="55" t="s">
        <v>213</v>
      </c>
      <c r="C153" s="55"/>
      <c r="D153" s="31"/>
      <c r="E153" s="31"/>
      <c r="F153" s="30">
        <f>SUM(F154)</f>
        <v>13367.6</v>
      </c>
      <c r="G153" s="30">
        <f t="shared" ref="G153:H153" si="13">SUM(G154)</f>
        <v>8647.6</v>
      </c>
      <c r="H153" s="30">
        <f t="shared" si="13"/>
        <v>13367.6</v>
      </c>
    </row>
    <row r="154" spans="1:8" ht="31.5">
      <c r="A154" s="26" t="s">
        <v>48</v>
      </c>
      <c r="B154" s="55" t="s">
        <v>213</v>
      </c>
      <c r="C154" s="55">
        <v>200</v>
      </c>
      <c r="D154" s="31" t="s">
        <v>30</v>
      </c>
      <c r="E154" s="31">
        <v>13</v>
      </c>
      <c r="F154" s="30">
        <f>SUM(Ведомственная!G99)</f>
        <v>13367.6</v>
      </c>
      <c r="G154" s="30">
        <f>SUM(Ведомственная!H99)</f>
        <v>8647.6</v>
      </c>
      <c r="H154" s="30">
        <f>SUM(Ведомственная!I99)</f>
        <v>13367.6</v>
      </c>
    </row>
    <row r="155" spans="1:8" ht="31.5">
      <c r="A155" s="26" t="s">
        <v>94</v>
      </c>
      <c r="B155" s="55" t="s">
        <v>214</v>
      </c>
      <c r="C155" s="55"/>
      <c r="D155" s="31"/>
      <c r="E155" s="31"/>
      <c r="F155" s="30">
        <f>SUM(F156:F159)</f>
        <v>13597.6</v>
      </c>
      <c r="G155" s="30">
        <f>SUM(G156:G159)</f>
        <v>8501.5</v>
      </c>
      <c r="H155" s="30">
        <f>SUM(H156:H159)</f>
        <v>10181.5</v>
      </c>
    </row>
    <row r="156" spans="1:8" ht="31.5">
      <c r="A156" s="26" t="s">
        <v>48</v>
      </c>
      <c r="B156" s="55" t="s">
        <v>214</v>
      </c>
      <c r="C156" s="55">
        <v>200</v>
      </c>
      <c r="D156" s="31" t="s">
        <v>30</v>
      </c>
      <c r="E156" s="31">
        <v>13</v>
      </c>
      <c r="F156" s="30">
        <f>SUM(Ведомственная!G101)</f>
        <v>10096.1</v>
      </c>
      <c r="G156" s="30">
        <f>SUM(Ведомственная!H101)</f>
        <v>5000</v>
      </c>
      <c r="H156" s="30">
        <f>SUM(Ведомственная!I101)</f>
        <v>6680</v>
      </c>
    </row>
    <row r="157" spans="1:8" ht="31.5">
      <c r="A157" s="26" t="s">
        <v>48</v>
      </c>
      <c r="B157" s="55" t="s">
        <v>214</v>
      </c>
      <c r="C157" s="55">
        <v>200</v>
      </c>
      <c r="D157" s="31" t="s">
        <v>109</v>
      </c>
      <c r="E157" s="31" t="s">
        <v>165</v>
      </c>
      <c r="F157" s="30">
        <f>SUM(Ведомственная!G394)</f>
        <v>0</v>
      </c>
      <c r="G157" s="30"/>
      <c r="H157" s="30"/>
    </row>
    <row r="158" spans="1:8" ht="15" customHeight="1">
      <c r="A158" s="26" t="s">
        <v>38</v>
      </c>
      <c r="B158" s="55" t="s">
        <v>214</v>
      </c>
      <c r="C158" s="55">
        <v>300</v>
      </c>
      <c r="D158" s="31" t="s">
        <v>30</v>
      </c>
      <c r="E158" s="31">
        <v>13</v>
      </c>
      <c r="F158" s="30">
        <f>SUM(Ведомственная!G102)</f>
        <v>600</v>
      </c>
      <c r="G158" s="30">
        <f>SUM(Ведомственная!H102)</f>
        <v>600</v>
      </c>
      <c r="H158" s="30">
        <f>SUM(Ведомственная!I102)</f>
        <v>600</v>
      </c>
    </row>
    <row r="159" spans="1:8">
      <c r="A159" s="26" t="s">
        <v>21</v>
      </c>
      <c r="B159" s="55" t="s">
        <v>214</v>
      </c>
      <c r="C159" s="55">
        <v>800</v>
      </c>
      <c r="D159" s="31" t="s">
        <v>30</v>
      </c>
      <c r="E159" s="31">
        <v>13</v>
      </c>
      <c r="F159" s="30">
        <f>SUM(Ведомственная!G103)</f>
        <v>2901.5</v>
      </c>
      <c r="G159" s="30">
        <f>SUM(Ведомственная!H103)</f>
        <v>2901.5</v>
      </c>
      <c r="H159" s="30">
        <f>SUM(Ведомственная!I103)</f>
        <v>2901.5</v>
      </c>
    </row>
    <row r="160" spans="1:8" s="49" customFormat="1" ht="31.5">
      <c r="A160" s="102" t="s">
        <v>636</v>
      </c>
      <c r="B160" s="46" t="s">
        <v>301</v>
      </c>
      <c r="C160" s="46"/>
      <c r="D160" s="46"/>
      <c r="E160" s="46"/>
      <c r="F160" s="48">
        <f>SUM(F161)+F164</f>
        <v>30021</v>
      </c>
      <c r="G160" s="48">
        <f t="shared" ref="G160:H160" si="14">SUM(G161)+G164</f>
        <v>27066</v>
      </c>
      <c r="H160" s="48">
        <f t="shared" si="14"/>
        <v>27066</v>
      </c>
    </row>
    <row r="161" spans="1:8">
      <c r="A161" s="52" t="s">
        <v>31</v>
      </c>
      <c r="B161" s="27" t="s">
        <v>302</v>
      </c>
      <c r="C161" s="27"/>
      <c r="D161" s="27"/>
      <c r="E161" s="27"/>
      <c r="F161" s="28">
        <f>SUM(F163)+F162</f>
        <v>28955</v>
      </c>
      <c r="G161" s="28">
        <f t="shared" ref="G161:H161" si="15">SUM(G163)+G162</f>
        <v>26000</v>
      </c>
      <c r="H161" s="28">
        <f t="shared" si="15"/>
        <v>26000</v>
      </c>
    </row>
    <row r="162" spans="1:8" ht="31.5">
      <c r="A162" s="52" t="s">
        <v>48</v>
      </c>
      <c r="B162" s="27" t="s">
        <v>302</v>
      </c>
      <c r="C162" s="27" t="s">
        <v>87</v>
      </c>
      <c r="D162" s="27" t="s">
        <v>12</v>
      </c>
      <c r="E162" s="27" t="s">
        <v>168</v>
      </c>
      <c r="F162" s="28">
        <f>SUM(Ведомственная!G187)</f>
        <v>400</v>
      </c>
      <c r="G162" s="28">
        <f>SUM(Ведомственная!H187)</f>
        <v>0</v>
      </c>
      <c r="H162" s="28">
        <f>SUM(Ведомственная!I187)</f>
        <v>0</v>
      </c>
    </row>
    <row r="163" spans="1:8" ht="31.5">
      <c r="A163" s="52" t="s">
        <v>48</v>
      </c>
      <c r="B163" s="27" t="s">
        <v>302</v>
      </c>
      <c r="C163" s="27" t="s">
        <v>87</v>
      </c>
      <c r="D163" s="27" t="s">
        <v>165</v>
      </c>
      <c r="E163" s="27" t="s">
        <v>50</v>
      </c>
      <c r="F163" s="28">
        <f>SUM(Ведомственная!G302)</f>
        <v>28555</v>
      </c>
      <c r="G163" s="28">
        <f>SUM(Ведомственная!H302)</f>
        <v>26000</v>
      </c>
      <c r="H163" s="28">
        <f>SUM(Ведомственная!I302)</f>
        <v>26000</v>
      </c>
    </row>
    <row r="164" spans="1:8" ht="63">
      <c r="A164" s="58" t="s">
        <v>932</v>
      </c>
      <c r="B164" s="59" t="s">
        <v>931</v>
      </c>
      <c r="C164" s="27"/>
      <c r="D164" s="27"/>
      <c r="E164" s="27"/>
      <c r="F164" s="28">
        <f>SUM(F165)</f>
        <v>1066</v>
      </c>
      <c r="G164" s="28">
        <f>SUM(G165)</f>
        <v>1066</v>
      </c>
      <c r="H164" s="28">
        <f>SUM(H165)</f>
        <v>1066</v>
      </c>
    </row>
    <row r="165" spans="1:8" ht="31.5">
      <c r="A165" s="52" t="s">
        <v>48</v>
      </c>
      <c r="B165" s="59" t="s">
        <v>931</v>
      </c>
      <c r="C165" s="27" t="s">
        <v>87</v>
      </c>
      <c r="D165" s="27" t="s">
        <v>165</v>
      </c>
      <c r="E165" s="27" t="s">
        <v>50</v>
      </c>
      <c r="F165" s="28">
        <f>SUM(Ведомственная!G304)</f>
        <v>1066</v>
      </c>
      <c r="G165" s="28">
        <f>SUM(Ведомственная!H304)</f>
        <v>1066</v>
      </c>
      <c r="H165" s="28">
        <f>SUM(Ведомственная!I304)</f>
        <v>1066</v>
      </c>
    </row>
    <row r="166" spans="1:8" s="49" customFormat="1" ht="47.25">
      <c r="A166" s="103" t="s">
        <v>633</v>
      </c>
      <c r="B166" s="46" t="s">
        <v>292</v>
      </c>
      <c r="C166" s="46"/>
      <c r="D166" s="46"/>
      <c r="E166" s="46"/>
      <c r="F166" s="48">
        <f t="shared" ref="F166:H167" si="16">SUM(F167)</f>
        <v>1510.5</v>
      </c>
      <c r="G166" s="48">
        <f t="shared" si="16"/>
        <v>0</v>
      </c>
      <c r="H166" s="48">
        <f t="shared" si="16"/>
        <v>0</v>
      </c>
    </row>
    <row r="167" spans="1:8">
      <c r="A167" s="52" t="s">
        <v>31</v>
      </c>
      <c r="B167" s="27" t="s">
        <v>293</v>
      </c>
      <c r="C167" s="27"/>
      <c r="D167" s="27"/>
      <c r="E167" s="27"/>
      <c r="F167" s="28">
        <f t="shared" si="16"/>
        <v>1510.5</v>
      </c>
      <c r="G167" s="28">
        <f t="shared" si="16"/>
        <v>0</v>
      </c>
      <c r="H167" s="28">
        <f t="shared" si="16"/>
        <v>0</v>
      </c>
    </row>
    <row r="168" spans="1:8" ht="31.5">
      <c r="A168" s="52" t="s">
        <v>48</v>
      </c>
      <c r="B168" s="27" t="s">
        <v>293</v>
      </c>
      <c r="C168" s="27" t="s">
        <v>87</v>
      </c>
      <c r="D168" s="27" t="s">
        <v>165</v>
      </c>
      <c r="E168" s="27" t="s">
        <v>40</v>
      </c>
      <c r="F168" s="28">
        <f>SUM(Ведомственная!G268)</f>
        <v>1510.5</v>
      </c>
      <c r="G168" s="28">
        <f>SUM(Ведомственная!H268)</f>
        <v>0</v>
      </c>
      <c r="H168" s="28">
        <f>SUM(Ведомственная!I268)</f>
        <v>0</v>
      </c>
    </row>
    <row r="169" spans="1:8" hidden="1">
      <c r="A169" s="52" t="s">
        <v>21</v>
      </c>
      <c r="B169" s="27" t="s">
        <v>294</v>
      </c>
      <c r="C169" s="27" t="s">
        <v>92</v>
      </c>
      <c r="D169" s="27" t="s">
        <v>165</v>
      </c>
      <c r="E169" s="27" t="s">
        <v>40</v>
      </c>
      <c r="F169" s="28"/>
      <c r="G169" s="28"/>
      <c r="H169" s="28"/>
    </row>
    <row r="170" spans="1:8" s="49" customFormat="1" ht="47.25">
      <c r="A170" s="103" t="s">
        <v>635</v>
      </c>
      <c r="B170" s="46" t="s">
        <v>295</v>
      </c>
      <c r="C170" s="46"/>
      <c r="D170" s="46"/>
      <c r="E170" s="46"/>
      <c r="F170" s="48">
        <f>SUM(F171)</f>
        <v>3900</v>
      </c>
      <c r="G170" s="48">
        <f>SUM(G171)</f>
        <v>2300</v>
      </c>
      <c r="H170" s="48">
        <f>SUM(H171)</f>
        <v>2300</v>
      </c>
    </row>
    <row r="171" spans="1:8">
      <c r="A171" s="52" t="s">
        <v>31</v>
      </c>
      <c r="B171" s="27" t="s">
        <v>296</v>
      </c>
      <c r="C171" s="27"/>
      <c r="D171" s="27"/>
      <c r="E171" s="27"/>
      <c r="F171" s="28">
        <f>SUM(F172:F173)</f>
        <v>3900</v>
      </c>
      <c r="G171" s="28">
        <f>SUM(G172:G173)</f>
        <v>2300</v>
      </c>
      <c r="H171" s="28">
        <f>SUM(H172:H173)</f>
        <v>2300</v>
      </c>
    </row>
    <row r="172" spans="1:8" ht="31.5">
      <c r="A172" s="52" t="s">
        <v>48</v>
      </c>
      <c r="B172" s="27" t="s">
        <v>296</v>
      </c>
      <c r="C172" s="27" t="s">
        <v>87</v>
      </c>
      <c r="D172" s="27" t="s">
        <v>165</v>
      </c>
      <c r="E172" s="27" t="s">
        <v>40</v>
      </c>
      <c r="F172" s="28">
        <f>SUM(Ведомственная!G272)</f>
        <v>1500</v>
      </c>
      <c r="G172" s="28">
        <f>SUM(Ведомственная!H272)</f>
        <v>1500</v>
      </c>
      <c r="H172" s="28">
        <f>SUM(Ведомственная!I272)</f>
        <v>1500</v>
      </c>
    </row>
    <row r="173" spans="1:8" ht="31.5">
      <c r="A173" s="52" t="s">
        <v>48</v>
      </c>
      <c r="B173" s="27" t="s">
        <v>296</v>
      </c>
      <c r="C173" s="27" t="s">
        <v>87</v>
      </c>
      <c r="D173" s="27" t="s">
        <v>165</v>
      </c>
      <c r="E173" s="27" t="s">
        <v>50</v>
      </c>
      <c r="F173" s="28">
        <f>SUM(Ведомственная!G307)</f>
        <v>2400</v>
      </c>
      <c r="G173" s="28">
        <f>SUM(Ведомственная!H307)</f>
        <v>800</v>
      </c>
      <c r="H173" s="28">
        <f>SUM(Ведомственная!I307)</f>
        <v>800</v>
      </c>
    </row>
    <row r="174" spans="1:8" s="49" customFormat="1" ht="31.5">
      <c r="A174" s="104" t="s">
        <v>654</v>
      </c>
      <c r="B174" s="46" t="s">
        <v>286</v>
      </c>
      <c r="C174" s="46"/>
      <c r="D174" s="46"/>
      <c r="E174" s="46"/>
      <c r="F174" s="48">
        <f>SUM(F177)+F175</f>
        <v>102233.29999999999</v>
      </c>
      <c r="G174" s="48">
        <f>SUM(G177)+G175</f>
        <v>118095.6</v>
      </c>
      <c r="H174" s="48">
        <f>SUM(H177)+H175</f>
        <v>126845.8</v>
      </c>
    </row>
    <row r="175" spans="1:8" s="49" customFormat="1">
      <c r="A175" s="52" t="s">
        <v>31</v>
      </c>
      <c r="B175" s="27" t="s">
        <v>677</v>
      </c>
      <c r="C175" s="46"/>
      <c r="D175" s="46"/>
      <c r="E175" s="46"/>
      <c r="F175" s="28">
        <f>SUM(F176)</f>
        <v>1440</v>
      </c>
      <c r="G175" s="28">
        <f>SUM(G176)</f>
        <v>0</v>
      </c>
      <c r="H175" s="28">
        <f>SUM(H176)</f>
        <v>0</v>
      </c>
    </row>
    <row r="176" spans="1:8" s="49" customFormat="1" ht="31.5">
      <c r="A176" s="52" t="s">
        <v>48</v>
      </c>
      <c r="B176" s="27" t="s">
        <v>677</v>
      </c>
      <c r="C176" s="27" t="s">
        <v>87</v>
      </c>
      <c r="D176" s="27" t="s">
        <v>12</v>
      </c>
      <c r="E176" s="27" t="s">
        <v>14</v>
      </c>
      <c r="F176" s="48">
        <f>SUM(Ведомственная!G173)</f>
        <v>1440</v>
      </c>
      <c r="G176" s="48">
        <f>SUM(Ведомственная!H173)</f>
        <v>0</v>
      </c>
      <c r="H176" s="48">
        <f>SUM(Ведомственная!I173)</f>
        <v>0</v>
      </c>
    </row>
    <row r="177" spans="1:8" ht="47.25">
      <c r="A177" s="52" t="s">
        <v>17</v>
      </c>
      <c r="B177" s="27" t="s">
        <v>655</v>
      </c>
      <c r="C177" s="27"/>
      <c r="D177" s="27"/>
      <c r="E177" s="27"/>
      <c r="F177" s="28">
        <f>SUM(F178+F180)</f>
        <v>100793.29999999999</v>
      </c>
      <c r="G177" s="28">
        <f>SUM(G178+G180)</f>
        <v>118095.6</v>
      </c>
      <c r="H177" s="28">
        <f>SUM(H178+H180)</f>
        <v>126845.8</v>
      </c>
    </row>
    <row r="178" spans="1:8">
      <c r="A178" s="52" t="s">
        <v>19</v>
      </c>
      <c r="B178" s="27" t="s">
        <v>656</v>
      </c>
      <c r="C178" s="27"/>
      <c r="D178" s="27"/>
      <c r="E178" s="27"/>
      <c r="F178" s="28">
        <f>SUM(F179)</f>
        <v>49297.1</v>
      </c>
      <c r="G178" s="28">
        <f>SUM(G179)</f>
        <v>50163.3</v>
      </c>
      <c r="H178" s="28">
        <f>SUM(H179)</f>
        <v>51870.5</v>
      </c>
    </row>
    <row r="179" spans="1:8">
      <c r="A179" s="52" t="s">
        <v>21</v>
      </c>
      <c r="B179" s="27" t="s">
        <v>656</v>
      </c>
      <c r="C179" s="27" t="s">
        <v>92</v>
      </c>
      <c r="D179" s="27" t="s">
        <v>12</v>
      </c>
      <c r="E179" s="27" t="s">
        <v>14</v>
      </c>
      <c r="F179" s="28">
        <f>SUM(Ведомственная!G176)</f>
        <v>49297.1</v>
      </c>
      <c r="G179" s="28">
        <f>SUM(Ведомственная!H176)</f>
        <v>50163.3</v>
      </c>
      <c r="H179" s="28">
        <f>SUM(Ведомственная!I176)</f>
        <v>51870.5</v>
      </c>
    </row>
    <row r="180" spans="1:8">
      <c r="A180" s="52" t="s">
        <v>263</v>
      </c>
      <c r="B180" s="27" t="s">
        <v>657</v>
      </c>
      <c r="C180" s="27"/>
      <c r="D180" s="27"/>
      <c r="E180" s="27"/>
      <c r="F180" s="28">
        <f>SUM(F181)</f>
        <v>51496.2</v>
      </c>
      <c r="G180" s="28">
        <f>SUM(G181)</f>
        <v>67932.3</v>
      </c>
      <c r="H180" s="28">
        <f>SUM(H181)</f>
        <v>74975.3</v>
      </c>
    </row>
    <row r="181" spans="1:8">
      <c r="A181" s="52" t="s">
        <v>21</v>
      </c>
      <c r="B181" s="27" t="s">
        <v>657</v>
      </c>
      <c r="C181" s="27" t="s">
        <v>92</v>
      </c>
      <c r="D181" s="27" t="s">
        <v>12</v>
      </c>
      <c r="E181" s="27" t="s">
        <v>14</v>
      </c>
      <c r="F181" s="28">
        <f>SUM(Ведомственная!G178)</f>
        <v>51496.2</v>
      </c>
      <c r="G181" s="28">
        <f>SUM(Ведомственная!H178)</f>
        <v>67932.3</v>
      </c>
      <c r="H181" s="28">
        <f>SUM(Ведомственная!I178)</f>
        <v>74975.3</v>
      </c>
    </row>
    <row r="182" spans="1:8" s="49" customFormat="1" ht="47.25">
      <c r="A182" s="103" t="s">
        <v>615</v>
      </c>
      <c r="B182" s="46" t="s">
        <v>287</v>
      </c>
      <c r="C182" s="46"/>
      <c r="D182" s="46"/>
      <c r="E182" s="46"/>
      <c r="F182" s="48">
        <f>SUM(F183)+F185</f>
        <v>38286</v>
      </c>
      <c r="G182" s="48">
        <f t="shared" ref="G182:H182" si="17">SUM(G183)+G185</f>
        <v>21100</v>
      </c>
      <c r="H182" s="48">
        <f t="shared" si="17"/>
        <v>21100</v>
      </c>
    </row>
    <row r="183" spans="1:8">
      <c r="A183" s="52" t="s">
        <v>31</v>
      </c>
      <c r="B183" s="27" t="s">
        <v>288</v>
      </c>
      <c r="C183" s="27"/>
      <c r="D183" s="27"/>
      <c r="E183" s="27"/>
      <c r="F183" s="28">
        <f>SUM(F184)</f>
        <v>8331</v>
      </c>
      <c r="G183" s="28">
        <f>SUM(G184)</f>
        <v>6100</v>
      </c>
      <c r="H183" s="28">
        <f>SUM(H184)</f>
        <v>6100</v>
      </c>
    </row>
    <row r="184" spans="1:8" ht="31.5">
      <c r="A184" s="52" t="s">
        <v>48</v>
      </c>
      <c r="B184" s="27" t="s">
        <v>288</v>
      </c>
      <c r="C184" s="27" t="s">
        <v>87</v>
      </c>
      <c r="D184" s="27" t="s">
        <v>12</v>
      </c>
      <c r="E184" s="27" t="s">
        <v>168</v>
      </c>
      <c r="F184" s="28">
        <f>SUM(Ведомственная!G190)</f>
        <v>8331</v>
      </c>
      <c r="G184" s="28">
        <f>SUM(Ведомственная!H190)</f>
        <v>6100</v>
      </c>
      <c r="H184" s="28">
        <f>SUM(Ведомственная!I190)</f>
        <v>6100</v>
      </c>
    </row>
    <row r="185" spans="1:8" ht="47.25">
      <c r="A185" s="58" t="s">
        <v>926</v>
      </c>
      <c r="B185" s="59" t="s">
        <v>877</v>
      </c>
      <c r="C185" s="27"/>
      <c r="D185" s="27"/>
      <c r="E185" s="27"/>
      <c r="F185" s="28">
        <f>SUM(F186)</f>
        <v>29955</v>
      </c>
      <c r="G185" s="28">
        <f>SUM(G186)</f>
        <v>15000</v>
      </c>
      <c r="H185" s="28">
        <f>SUM(H186)</f>
        <v>15000</v>
      </c>
    </row>
    <row r="186" spans="1:8" ht="31.5">
      <c r="A186" s="58" t="s">
        <v>48</v>
      </c>
      <c r="B186" s="59" t="s">
        <v>877</v>
      </c>
      <c r="C186" s="27" t="s">
        <v>87</v>
      </c>
      <c r="D186" s="27" t="s">
        <v>12</v>
      </c>
      <c r="E186" s="27" t="s">
        <v>168</v>
      </c>
      <c r="F186" s="28">
        <f>SUM(Ведомственная!G192)</f>
        <v>29955</v>
      </c>
      <c r="G186" s="28">
        <f>SUM(Ведомственная!H192)</f>
        <v>15000</v>
      </c>
      <c r="H186" s="28">
        <f>SUM(Ведомственная!I192)</f>
        <v>15000</v>
      </c>
    </row>
    <row r="187" spans="1:8" s="49" customFormat="1" ht="31.5">
      <c r="A187" s="103" t="s">
        <v>612</v>
      </c>
      <c r="B187" s="46" t="s">
        <v>275</v>
      </c>
      <c r="C187" s="46"/>
      <c r="D187" s="46"/>
      <c r="E187" s="46"/>
      <c r="F187" s="48">
        <f>SUM(F188,F199,F203)</f>
        <v>23174.799999999999</v>
      </c>
      <c r="G187" s="48">
        <f>SUM(G188,G199,G203)</f>
        <v>21001.599999999999</v>
      </c>
      <c r="H187" s="48">
        <f>SUM(H188,H199,H203)</f>
        <v>22371.599999999999</v>
      </c>
    </row>
    <row r="188" spans="1:8" ht="47.25">
      <c r="A188" s="52" t="s">
        <v>613</v>
      </c>
      <c r="B188" s="27" t="s">
        <v>276</v>
      </c>
      <c r="C188" s="27"/>
      <c r="D188" s="27"/>
      <c r="E188" s="27"/>
      <c r="F188" s="28">
        <f>SUM(F189,F194)</f>
        <v>21527.599999999999</v>
      </c>
      <c r="G188" s="28">
        <f>SUM(G189,G194)</f>
        <v>20514.399999999998</v>
      </c>
      <c r="H188" s="28">
        <f>SUM(H189,H194)</f>
        <v>21445.1</v>
      </c>
    </row>
    <row r="189" spans="1:8">
      <c r="A189" s="52" t="s">
        <v>31</v>
      </c>
      <c r="B189" s="27" t="s">
        <v>277</v>
      </c>
      <c r="C189" s="27"/>
      <c r="D189" s="27"/>
      <c r="E189" s="27"/>
      <c r="F189" s="28">
        <f>SUM(F190)+F192</f>
        <v>1212.4000000000001</v>
      </c>
      <c r="G189" s="28">
        <f>SUM(G190)+G192</f>
        <v>281.7</v>
      </c>
      <c r="H189" s="28">
        <f>SUM(H190)+H192</f>
        <v>1212.4000000000001</v>
      </c>
    </row>
    <row r="190" spans="1:8" ht="31.5">
      <c r="A190" s="52" t="s">
        <v>272</v>
      </c>
      <c r="B190" s="27" t="s">
        <v>278</v>
      </c>
      <c r="C190" s="27"/>
      <c r="D190" s="27"/>
      <c r="E190" s="27"/>
      <c r="F190" s="28">
        <f>SUM(F191)</f>
        <v>1170</v>
      </c>
      <c r="G190" s="28">
        <f>SUM(G191)</f>
        <v>239.3</v>
      </c>
      <c r="H190" s="28">
        <f>SUM(H191)</f>
        <v>1170</v>
      </c>
    </row>
    <row r="191" spans="1:8" ht="31.5">
      <c r="A191" s="52" t="s">
        <v>48</v>
      </c>
      <c r="B191" s="27" t="s">
        <v>278</v>
      </c>
      <c r="C191" s="27" t="s">
        <v>87</v>
      </c>
      <c r="D191" s="27" t="s">
        <v>50</v>
      </c>
      <c r="E191" s="27" t="s">
        <v>27</v>
      </c>
      <c r="F191" s="28">
        <f>SUM(Ведомственная!G156)</f>
        <v>1170</v>
      </c>
      <c r="G191" s="28">
        <f>SUM(Ведомственная!H156)</f>
        <v>239.3</v>
      </c>
      <c r="H191" s="28">
        <f>SUM(Ведомственная!I156)</f>
        <v>1170</v>
      </c>
    </row>
    <row r="192" spans="1:8" ht="31.5">
      <c r="A192" s="52" t="s">
        <v>273</v>
      </c>
      <c r="B192" s="27" t="s">
        <v>279</v>
      </c>
      <c r="C192" s="27"/>
      <c r="D192" s="27"/>
      <c r="E192" s="27"/>
      <c r="F192" s="28">
        <f>SUM(F193)</f>
        <v>42.4</v>
      </c>
      <c r="G192" s="28">
        <f>SUM(G193)</f>
        <v>42.4</v>
      </c>
      <c r="H192" s="28">
        <f>SUM(H193)</f>
        <v>42.4</v>
      </c>
    </row>
    <row r="193" spans="1:8" ht="31.5">
      <c r="A193" s="52" t="s">
        <v>48</v>
      </c>
      <c r="B193" s="27" t="s">
        <v>279</v>
      </c>
      <c r="C193" s="27" t="s">
        <v>87</v>
      </c>
      <c r="D193" s="27" t="s">
        <v>50</v>
      </c>
      <c r="E193" s="27" t="s">
        <v>168</v>
      </c>
      <c r="F193" s="28">
        <f>SUM(Ведомственная!G146)</f>
        <v>42.4</v>
      </c>
      <c r="G193" s="28">
        <f>SUM(Ведомственная!H146)</f>
        <v>42.4</v>
      </c>
      <c r="H193" s="28">
        <f>SUM(Ведомственная!I146)</f>
        <v>42.4</v>
      </c>
    </row>
    <row r="194" spans="1:8" ht="31.5">
      <c r="A194" s="52" t="s">
        <v>41</v>
      </c>
      <c r="B194" s="27" t="s">
        <v>280</v>
      </c>
      <c r="C194" s="27"/>
      <c r="D194" s="27"/>
      <c r="E194" s="27"/>
      <c r="F194" s="28">
        <f>SUM(F195:F198)</f>
        <v>20315.199999999997</v>
      </c>
      <c r="G194" s="28">
        <f>SUM(G195:G198)</f>
        <v>20232.699999999997</v>
      </c>
      <c r="H194" s="28">
        <f>SUM(H195:H198)</f>
        <v>20232.699999999997</v>
      </c>
    </row>
    <row r="195" spans="1:8" ht="63">
      <c r="A195" s="52" t="s">
        <v>47</v>
      </c>
      <c r="B195" s="27" t="s">
        <v>280</v>
      </c>
      <c r="C195" s="27" t="s">
        <v>85</v>
      </c>
      <c r="D195" s="27" t="s">
        <v>50</v>
      </c>
      <c r="E195" s="27" t="s">
        <v>168</v>
      </c>
      <c r="F195" s="28">
        <f>SUM(Ведомственная!G148)</f>
        <v>16959.599999999999</v>
      </c>
      <c r="G195" s="28">
        <f>SUM(Ведомственная!H148)</f>
        <v>16959.599999999999</v>
      </c>
      <c r="H195" s="28">
        <f>SUM(Ведомственная!I148)</f>
        <v>16959.599999999999</v>
      </c>
    </row>
    <row r="196" spans="1:8" ht="31.5">
      <c r="A196" s="52" t="s">
        <v>48</v>
      </c>
      <c r="B196" s="27" t="s">
        <v>280</v>
      </c>
      <c r="C196" s="27" t="s">
        <v>87</v>
      </c>
      <c r="D196" s="27" t="s">
        <v>50</v>
      </c>
      <c r="E196" s="27" t="s">
        <v>168</v>
      </c>
      <c r="F196" s="28">
        <f>SUM(Ведомственная!G149)</f>
        <v>3300.6</v>
      </c>
      <c r="G196" s="28">
        <f>SUM(Ведомственная!H149)</f>
        <v>3218.1</v>
      </c>
      <c r="H196" s="28">
        <f>SUM(Ведомственная!I149)</f>
        <v>3218.1</v>
      </c>
    </row>
    <row r="197" spans="1:8" ht="31.5">
      <c r="A197" s="52" t="s">
        <v>48</v>
      </c>
      <c r="B197" s="27" t="s">
        <v>280</v>
      </c>
      <c r="C197" s="27" t="s">
        <v>87</v>
      </c>
      <c r="D197" s="27" t="s">
        <v>109</v>
      </c>
      <c r="E197" s="27" t="s">
        <v>165</v>
      </c>
      <c r="F197" s="28">
        <f>SUM(Ведомственная!G398)</f>
        <v>0</v>
      </c>
      <c r="G197" s="28">
        <f>SUM(Ведомственная!H398)</f>
        <v>0</v>
      </c>
      <c r="H197" s="28">
        <f>SUM(Ведомственная!I398)</f>
        <v>0</v>
      </c>
    </row>
    <row r="198" spans="1:8">
      <c r="A198" s="52" t="s">
        <v>21</v>
      </c>
      <c r="B198" s="27" t="s">
        <v>280</v>
      </c>
      <c r="C198" s="27" t="s">
        <v>92</v>
      </c>
      <c r="D198" s="27" t="s">
        <v>50</v>
      </c>
      <c r="E198" s="27" t="s">
        <v>168</v>
      </c>
      <c r="F198" s="28">
        <f>SUM(Ведомственная!G150)</f>
        <v>55</v>
      </c>
      <c r="G198" s="28">
        <f>SUM(Ведомственная!H150)</f>
        <v>55</v>
      </c>
      <c r="H198" s="28">
        <f>SUM(Ведомственная!I150)</f>
        <v>55</v>
      </c>
    </row>
    <row r="199" spans="1:8" ht="47.25">
      <c r="A199" s="52" t="s">
        <v>274</v>
      </c>
      <c r="B199" s="27" t="s">
        <v>281</v>
      </c>
      <c r="C199" s="27"/>
      <c r="D199" s="27"/>
      <c r="E199" s="27"/>
      <c r="F199" s="28">
        <f t="shared" ref="F199:H201" si="18">SUM(F200)</f>
        <v>1235</v>
      </c>
      <c r="G199" s="28">
        <f t="shared" si="18"/>
        <v>75</v>
      </c>
      <c r="H199" s="28">
        <f t="shared" si="18"/>
        <v>514.29999999999995</v>
      </c>
    </row>
    <row r="200" spans="1:8">
      <c r="A200" s="52" t="s">
        <v>31</v>
      </c>
      <c r="B200" s="27" t="s">
        <v>282</v>
      </c>
      <c r="C200" s="27"/>
      <c r="D200" s="27"/>
      <c r="E200" s="27"/>
      <c r="F200" s="28">
        <f t="shared" si="18"/>
        <v>1235</v>
      </c>
      <c r="G200" s="28">
        <f t="shared" si="18"/>
        <v>75</v>
      </c>
      <c r="H200" s="28">
        <f t="shared" si="18"/>
        <v>514.29999999999995</v>
      </c>
    </row>
    <row r="201" spans="1:8" ht="31.5">
      <c r="A201" s="52" t="s">
        <v>273</v>
      </c>
      <c r="B201" s="27" t="s">
        <v>283</v>
      </c>
      <c r="C201" s="27"/>
      <c r="D201" s="27"/>
      <c r="E201" s="27"/>
      <c r="F201" s="28">
        <f t="shared" si="18"/>
        <v>1235</v>
      </c>
      <c r="G201" s="28">
        <f t="shared" si="18"/>
        <v>75</v>
      </c>
      <c r="H201" s="28">
        <f t="shared" si="18"/>
        <v>514.29999999999995</v>
      </c>
    </row>
    <row r="202" spans="1:8" ht="31.5">
      <c r="A202" s="52" t="s">
        <v>48</v>
      </c>
      <c r="B202" s="27" t="s">
        <v>283</v>
      </c>
      <c r="C202" s="27" t="s">
        <v>87</v>
      </c>
      <c r="D202" s="27" t="s">
        <v>50</v>
      </c>
      <c r="E202" s="27" t="s">
        <v>27</v>
      </c>
      <c r="F202" s="28">
        <f>SUM(Ведомственная!G160)</f>
        <v>1235</v>
      </c>
      <c r="G202" s="28">
        <f>SUM(Ведомственная!H160)</f>
        <v>75</v>
      </c>
      <c r="H202" s="28">
        <f>SUM(Ведомственная!I160)</f>
        <v>514.29999999999995</v>
      </c>
    </row>
    <row r="203" spans="1:8" ht="31.5">
      <c r="A203" s="52" t="s">
        <v>614</v>
      </c>
      <c r="B203" s="27" t="s">
        <v>284</v>
      </c>
      <c r="C203" s="27"/>
      <c r="D203" s="27"/>
      <c r="E203" s="27"/>
      <c r="F203" s="28">
        <f t="shared" ref="F203:H204" si="19">SUM(F204)</f>
        <v>412.2</v>
      </c>
      <c r="G203" s="28">
        <f t="shared" si="19"/>
        <v>412.2</v>
      </c>
      <c r="H203" s="28">
        <f t="shared" si="19"/>
        <v>412.2</v>
      </c>
    </row>
    <row r="204" spans="1:8">
      <c r="A204" s="52" t="s">
        <v>31</v>
      </c>
      <c r="B204" s="27" t="s">
        <v>285</v>
      </c>
      <c r="C204" s="27"/>
      <c r="D204" s="27"/>
      <c r="E204" s="27"/>
      <c r="F204" s="28">
        <f>SUM(F205)</f>
        <v>412.2</v>
      </c>
      <c r="G204" s="28">
        <f t="shared" si="19"/>
        <v>412.2</v>
      </c>
      <c r="H204" s="28">
        <f t="shared" si="19"/>
        <v>412.2</v>
      </c>
    </row>
    <row r="205" spans="1:8" ht="31.5">
      <c r="A205" s="52" t="s">
        <v>48</v>
      </c>
      <c r="B205" s="27" t="s">
        <v>477</v>
      </c>
      <c r="C205" s="27" t="s">
        <v>87</v>
      </c>
      <c r="D205" s="27" t="s">
        <v>50</v>
      </c>
      <c r="E205" s="27" t="s">
        <v>27</v>
      </c>
      <c r="F205" s="28">
        <f>SUM(Ведомственная!G163)</f>
        <v>412.2</v>
      </c>
      <c r="G205" s="28">
        <f>SUM(Ведомственная!H163)</f>
        <v>412.2</v>
      </c>
      <c r="H205" s="28">
        <f>SUM(Ведомственная!I163)</f>
        <v>412.2</v>
      </c>
    </row>
    <row r="206" spans="1:8" ht="47.25">
      <c r="A206" s="103" t="s">
        <v>597</v>
      </c>
      <c r="B206" s="46" t="s">
        <v>472</v>
      </c>
      <c r="C206" s="46"/>
      <c r="D206" s="46"/>
      <c r="E206" s="46"/>
      <c r="F206" s="48">
        <f>SUM(F212)+F207</f>
        <v>84568.1</v>
      </c>
      <c r="G206" s="48">
        <f t="shared" ref="G206:H206" si="20">SUM(G212)+G207</f>
        <v>135095.4</v>
      </c>
      <c r="H206" s="48">
        <f t="shared" si="20"/>
        <v>135095.4</v>
      </c>
    </row>
    <row r="207" spans="1:8">
      <c r="A207" s="52" t="s">
        <v>31</v>
      </c>
      <c r="B207" s="27" t="s">
        <v>707</v>
      </c>
      <c r="C207" s="46"/>
      <c r="D207" s="46"/>
      <c r="E207" s="46"/>
      <c r="F207" s="28">
        <f>SUM(F210)+F209+F208</f>
        <v>37113</v>
      </c>
      <c r="G207" s="28">
        <f t="shared" ref="G207:H207" si="21">SUM(G210)+G209+G208</f>
        <v>72082.899999999994</v>
      </c>
      <c r="H207" s="28">
        <f t="shared" si="21"/>
        <v>72082.899999999994</v>
      </c>
    </row>
    <row r="208" spans="1:8" ht="31.5">
      <c r="A208" s="52" t="s">
        <v>48</v>
      </c>
      <c r="B208" s="27" t="s">
        <v>707</v>
      </c>
      <c r="C208" s="27" t="s">
        <v>87</v>
      </c>
      <c r="D208" s="27" t="s">
        <v>12</v>
      </c>
      <c r="E208" s="27" t="s">
        <v>168</v>
      </c>
      <c r="F208" s="28">
        <f>SUM(Ведомственная!G195)</f>
        <v>0</v>
      </c>
      <c r="G208" s="28">
        <f>SUM(Ведомственная!H195)</f>
        <v>0</v>
      </c>
      <c r="H208" s="28">
        <f>SUM(Ведомственная!I195)</f>
        <v>0</v>
      </c>
    </row>
    <row r="209" spans="1:8" ht="31.5">
      <c r="A209" s="52" t="s">
        <v>48</v>
      </c>
      <c r="B209" s="27" t="s">
        <v>707</v>
      </c>
      <c r="C209" s="27" t="s">
        <v>87</v>
      </c>
      <c r="D209" s="27" t="s">
        <v>165</v>
      </c>
      <c r="E209" s="27" t="s">
        <v>50</v>
      </c>
      <c r="F209" s="28">
        <f>SUM(Ведомственная!G310)</f>
        <v>1070.5</v>
      </c>
      <c r="G209" s="28">
        <f>SUM(Ведомственная!H310)</f>
        <v>0</v>
      </c>
      <c r="H209" s="28">
        <f>SUM(Ведомственная!I310)</f>
        <v>0</v>
      </c>
    </row>
    <row r="210" spans="1:8">
      <c r="A210" s="52" t="s">
        <v>939</v>
      </c>
      <c r="B210" s="27" t="s">
        <v>940</v>
      </c>
      <c r="C210" s="46"/>
      <c r="D210" s="46"/>
      <c r="E210" s="46"/>
      <c r="F210" s="28">
        <f>SUM(F211)</f>
        <v>36042.5</v>
      </c>
      <c r="G210" s="28">
        <f t="shared" ref="G210:H210" si="22">SUM(G211)</f>
        <v>72082.899999999994</v>
      </c>
      <c r="H210" s="28">
        <f t="shared" si="22"/>
        <v>72082.899999999994</v>
      </c>
    </row>
    <row r="211" spans="1:8" ht="31.5">
      <c r="A211" s="52" t="s">
        <v>48</v>
      </c>
      <c r="B211" s="27" t="s">
        <v>940</v>
      </c>
      <c r="C211" s="27" t="s">
        <v>87</v>
      </c>
      <c r="D211" s="27" t="s">
        <v>165</v>
      </c>
      <c r="E211" s="27" t="s">
        <v>50</v>
      </c>
      <c r="F211" s="28">
        <f>SUM(Ведомственная!G312)</f>
        <v>36042.5</v>
      </c>
      <c r="G211" s="28">
        <f>SUM(Ведомственная!H312)</f>
        <v>72082.899999999994</v>
      </c>
      <c r="H211" s="28">
        <f>SUM(Ведомственная!I312)</f>
        <v>72082.899999999994</v>
      </c>
    </row>
    <row r="212" spans="1:8">
      <c r="A212" s="58" t="s">
        <v>848</v>
      </c>
      <c r="B212" s="27" t="s">
        <v>691</v>
      </c>
      <c r="C212" s="27"/>
      <c r="D212" s="27"/>
      <c r="E212" s="27"/>
      <c r="F212" s="28">
        <f>SUM(F213+F215)</f>
        <v>47455.1</v>
      </c>
      <c r="G212" s="28">
        <f>SUM(G213+G215)</f>
        <v>63012.5</v>
      </c>
      <c r="H212" s="28">
        <f>SUM(H213+H215)</f>
        <v>63012.5</v>
      </c>
    </row>
    <row r="213" spans="1:8">
      <c r="A213" s="52" t="s">
        <v>544</v>
      </c>
      <c r="B213" s="27" t="s">
        <v>692</v>
      </c>
      <c r="C213" s="27"/>
      <c r="D213" s="27"/>
      <c r="E213" s="27"/>
      <c r="F213" s="28">
        <f>SUM(F214)</f>
        <v>47455.1</v>
      </c>
      <c r="G213" s="28">
        <f>SUM(G214)</f>
        <v>63012.5</v>
      </c>
      <c r="H213" s="28">
        <f>SUM(H214)</f>
        <v>63012.5</v>
      </c>
    </row>
    <row r="214" spans="1:8" ht="31.5">
      <c r="A214" s="52" t="s">
        <v>48</v>
      </c>
      <c r="B214" s="27" t="s">
        <v>692</v>
      </c>
      <c r="C214" s="27" t="s">
        <v>87</v>
      </c>
      <c r="D214" s="27" t="s">
        <v>165</v>
      </c>
      <c r="E214" s="27" t="s">
        <v>50</v>
      </c>
      <c r="F214" s="28">
        <f>SUM(Ведомственная!G315)</f>
        <v>47455.1</v>
      </c>
      <c r="G214" s="28">
        <f>SUM(Ведомственная!H315)</f>
        <v>63012.5</v>
      </c>
      <c r="H214" s="28">
        <f>SUM(Ведомственная!I315)</f>
        <v>63012.5</v>
      </c>
    </row>
    <row r="215" spans="1:8" ht="31.5">
      <c r="A215" s="52" t="s">
        <v>694</v>
      </c>
      <c r="B215" s="27" t="s">
        <v>693</v>
      </c>
      <c r="C215" s="27"/>
      <c r="D215" s="27"/>
      <c r="E215" s="27"/>
      <c r="F215" s="28">
        <f>SUM(F216)</f>
        <v>0</v>
      </c>
      <c r="G215" s="28">
        <f>SUM(G216)</f>
        <v>0</v>
      </c>
      <c r="H215" s="28">
        <f>SUM(H216)</f>
        <v>0</v>
      </c>
    </row>
    <row r="216" spans="1:8" ht="31.5">
      <c r="A216" s="52" t="s">
        <v>48</v>
      </c>
      <c r="B216" s="27" t="s">
        <v>693</v>
      </c>
      <c r="C216" s="27" t="s">
        <v>87</v>
      </c>
      <c r="D216" s="27" t="s">
        <v>165</v>
      </c>
      <c r="E216" s="27" t="s">
        <v>50</v>
      </c>
      <c r="F216" s="28">
        <f>SUM(Ведомственная!G317)</f>
        <v>0</v>
      </c>
      <c r="G216" s="28">
        <f>SUM(Ведомственная!H317)</f>
        <v>0</v>
      </c>
      <c r="H216" s="28">
        <f>SUM(Ведомственная!I317)</f>
        <v>0</v>
      </c>
    </row>
    <row r="217" spans="1:8" ht="31.5">
      <c r="A217" s="104" t="s">
        <v>834</v>
      </c>
      <c r="B217" s="46" t="s">
        <v>658</v>
      </c>
      <c r="C217" s="27"/>
      <c r="D217" s="27"/>
      <c r="E217" s="27"/>
      <c r="F217" s="48">
        <f>SUM(F218)+F222</f>
        <v>270295.69999999995</v>
      </c>
      <c r="G217" s="48">
        <f>SUM(G218)+G222</f>
        <v>173405.1</v>
      </c>
      <c r="H217" s="48">
        <f>SUM(H218)+H222</f>
        <v>172614.9</v>
      </c>
    </row>
    <row r="218" spans="1:8">
      <c r="A218" s="52" t="s">
        <v>31</v>
      </c>
      <c r="B218" s="27" t="s">
        <v>659</v>
      </c>
      <c r="C218" s="27"/>
      <c r="D218" s="27"/>
      <c r="E218" s="27"/>
      <c r="F218" s="28">
        <f>SUM(F219)+F220</f>
        <v>177138.8</v>
      </c>
      <c r="G218" s="28">
        <f t="shared" ref="G218:H218" si="23">SUM(G219)+G220</f>
        <v>173405.1</v>
      </c>
      <c r="H218" s="28">
        <f t="shared" si="23"/>
        <v>172614.9</v>
      </c>
    </row>
    <row r="219" spans="1:8" ht="31.5">
      <c r="A219" s="52" t="s">
        <v>48</v>
      </c>
      <c r="B219" s="27" t="s">
        <v>659</v>
      </c>
      <c r="C219" s="27" t="s">
        <v>87</v>
      </c>
      <c r="D219" s="27" t="s">
        <v>12</v>
      </c>
      <c r="E219" s="27" t="s">
        <v>168</v>
      </c>
      <c r="F219" s="28">
        <f>SUM(Ведомственная!G198)</f>
        <v>92528.3</v>
      </c>
      <c r="G219" s="28">
        <f>SUM(Ведомственная!H198)</f>
        <v>89600</v>
      </c>
      <c r="H219" s="28">
        <f>SUM(Ведомственная!I198)</f>
        <v>89600</v>
      </c>
    </row>
    <row r="220" spans="1:8" ht="47.25">
      <c r="A220" s="58" t="s">
        <v>926</v>
      </c>
      <c r="B220" s="27" t="s">
        <v>878</v>
      </c>
      <c r="C220" s="27"/>
      <c r="D220" s="27"/>
      <c r="E220" s="27"/>
      <c r="F220" s="28">
        <f>SUM(F221)</f>
        <v>84610.5</v>
      </c>
      <c r="G220" s="28">
        <f>SUM(G221)</f>
        <v>83805.100000000006</v>
      </c>
      <c r="H220" s="28">
        <f>SUM(H221)</f>
        <v>83014.899999999994</v>
      </c>
    </row>
    <row r="221" spans="1:8" ht="31.5">
      <c r="A221" s="58" t="s">
        <v>48</v>
      </c>
      <c r="B221" s="27" t="s">
        <v>878</v>
      </c>
      <c r="C221" s="27" t="s">
        <v>87</v>
      </c>
      <c r="D221" s="27" t="s">
        <v>12</v>
      </c>
      <c r="E221" s="27" t="s">
        <v>168</v>
      </c>
      <c r="F221" s="28">
        <f>SUM(Ведомственная!G200)</f>
        <v>84610.5</v>
      </c>
      <c r="G221" s="28">
        <f>SUM(Ведомственная!H200)</f>
        <v>83805.100000000006</v>
      </c>
      <c r="H221" s="28">
        <f>SUM(Ведомственная!I200)</f>
        <v>83014.899999999994</v>
      </c>
    </row>
    <row r="222" spans="1:8" ht="31.5">
      <c r="A222" s="52" t="s">
        <v>266</v>
      </c>
      <c r="B222" s="27" t="s">
        <v>678</v>
      </c>
      <c r="C222" s="27"/>
      <c r="D222" s="27"/>
      <c r="E222" s="27"/>
      <c r="F222" s="28">
        <f>SUM(F223)+F224</f>
        <v>93156.9</v>
      </c>
      <c r="G222" s="28">
        <f t="shared" ref="G222:H222" si="24">SUM(G223)+G224</f>
        <v>0</v>
      </c>
      <c r="H222" s="28">
        <f t="shared" si="24"/>
        <v>0</v>
      </c>
    </row>
    <row r="223" spans="1:8" ht="31.5">
      <c r="A223" s="52" t="s">
        <v>267</v>
      </c>
      <c r="B223" s="27" t="s">
        <v>678</v>
      </c>
      <c r="C223" s="27" t="s">
        <v>244</v>
      </c>
      <c r="D223" s="27" t="s">
        <v>12</v>
      </c>
      <c r="E223" s="27" t="s">
        <v>168</v>
      </c>
      <c r="F223" s="28">
        <f>SUM(Ведомственная!G202)</f>
        <v>12268.5</v>
      </c>
      <c r="G223" s="28">
        <f>SUM(Ведомственная!H202)</f>
        <v>0</v>
      </c>
      <c r="H223" s="28">
        <f>SUM(Ведомственная!I202)</f>
        <v>0</v>
      </c>
    </row>
    <row r="224" spans="1:8" ht="47.25">
      <c r="A224" s="58" t="s">
        <v>1000</v>
      </c>
      <c r="B224" s="59" t="s">
        <v>999</v>
      </c>
      <c r="C224" s="27"/>
      <c r="D224" s="27"/>
      <c r="E224" s="27"/>
      <c r="F224" s="28">
        <f>SUM(F225)</f>
        <v>80888.399999999994</v>
      </c>
      <c r="G224" s="28">
        <f t="shared" ref="G224:H224" si="25">SUM(G225)</f>
        <v>0</v>
      </c>
      <c r="H224" s="28">
        <f t="shared" si="25"/>
        <v>0</v>
      </c>
    </row>
    <row r="225" spans="1:8" ht="31.5">
      <c r="A225" s="58" t="s">
        <v>267</v>
      </c>
      <c r="B225" s="59" t="s">
        <v>999</v>
      </c>
      <c r="C225" s="27" t="s">
        <v>244</v>
      </c>
      <c r="D225" s="27" t="s">
        <v>12</v>
      </c>
      <c r="E225" s="27" t="s">
        <v>168</v>
      </c>
      <c r="F225" s="28">
        <f>SUM(Ведомственная!G204)</f>
        <v>80888.399999999994</v>
      </c>
      <c r="G225" s="28">
        <f>SUM(Ведомственная!H204)</f>
        <v>0</v>
      </c>
      <c r="H225" s="28">
        <f>SUM(Ведомственная!I204)</f>
        <v>0</v>
      </c>
    </row>
    <row r="226" spans="1:8" s="49" customFormat="1" ht="47.25">
      <c r="A226" s="45" t="s">
        <v>807</v>
      </c>
      <c r="B226" s="53" t="s">
        <v>240</v>
      </c>
      <c r="C226" s="53"/>
      <c r="D226" s="65"/>
      <c r="E226" s="65"/>
      <c r="F226" s="66">
        <f>SUM(F241)+F227+F231</f>
        <v>62578.7</v>
      </c>
      <c r="G226" s="66">
        <f>SUM(G241)+G227+G231</f>
        <v>65432.5</v>
      </c>
      <c r="H226" s="66">
        <f>SUM(H241)+H227+H231</f>
        <v>65369.5</v>
      </c>
    </row>
    <row r="227" spans="1:8" ht="31.5">
      <c r="A227" s="52" t="s">
        <v>265</v>
      </c>
      <c r="B227" s="27" t="s">
        <v>297</v>
      </c>
      <c r="C227" s="27"/>
      <c r="D227" s="27"/>
      <c r="E227" s="27"/>
      <c r="F227" s="28">
        <f>SUM(F228)</f>
        <v>2000</v>
      </c>
      <c r="G227" s="28">
        <f>SUM(G228)</f>
        <v>0</v>
      </c>
      <c r="H227" s="28">
        <f>SUM(H228)</f>
        <v>0</v>
      </c>
    </row>
    <row r="228" spans="1:8" ht="31.5">
      <c r="A228" s="52" t="s">
        <v>266</v>
      </c>
      <c r="B228" s="27" t="s">
        <v>298</v>
      </c>
      <c r="C228" s="27"/>
      <c r="D228" s="27"/>
      <c r="E228" s="27"/>
      <c r="F228" s="28">
        <f>SUM(F229:F230)</f>
        <v>2000</v>
      </c>
      <c r="G228" s="28">
        <f>SUM(G229:G230)</f>
        <v>0</v>
      </c>
      <c r="H228" s="28">
        <f>SUM(H229:H230)</f>
        <v>0</v>
      </c>
    </row>
    <row r="229" spans="1:8" ht="31.5" hidden="1">
      <c r="A229" s="52" t="s">
        <v>267</v>
      </c>
      <c r="B229" s="27" t="s">
        <v>298</v>
      </c>
      <c r="C229" s="27" t="s">
        <v>244</v>
      </c>
      <c r="D229" s="27" t="s">
        <v>12</v>
      </c>
      <c r="E229" s="27" t="s">
        <v>168</v>
      </c>
      <c r="F229" s="28"/>
      <c r="G229" s="28"/>
      <c r="H229" s="28"/>
    </row>
    <row r="230" spans="1:8" ht="31.5">
      <c r="A230" s="52" t="s">
        <v>267</v>
      </c>
      <c r="B230" s="27" t="s">
        <v>298</v>
      </c>
      <c r="C230" s="27" t="s">
        <v>244</v>
      </c>
      <c r="D230" s="27" t="s">
        <v>165</v>
      </c>
      <c r="E230" s="27" t="s">
        <v>165</v>
      </c>
      <c r="F230" s="28">
        <f>SUM(Ведомственная!G349)</f>
        <v>2000</v>
      </c>
      <c r="G230" s="28">
        <f>SUM(Ведомственная!H349)</f>
        <v>0</v>
      </c>
      <c r="H230" s="28">
        <f>SUM(Ведомственная!I349)</f>
        <v>0</v>
      </c>
    </row>
    <row r="231" spans="1:8" ht="31.5">
      <c r="A231" s="52" t="s">
        <v>268</v>
      </c>
      <c r="B231" s="27" t="s">
        <v>299</v>
      </c>
      <c r="C231" s="27"/>
      <c r="D231" s="27"/>
      <c r="E231" s="27"/>
      <c r="F231" s="28">
        <f>SUM(F232+F236)</f>
        <v>48497</v>
      </c>
      <c r="G231" s="28">
        <f>SUM(G232+G236)</f>
        <v>63403.8</v>
      </c>
      <c r="H231" s="28">
        <f>SUM(H232+H236)</f>
        <v>63403.8</v>
      </c>
    </row>
    <row r="232" spans="1:8">
      <c r="A232" s="52" t="s">
        <v>31</v>
      </c>
      <c r="B232" s="27" t="s">
        <v>471</v>
      </c>
      <c r="C232" s="27"/>
      <c r="D232" s="27"/>
      <c r="E232" s="27"/>
      <c r="F232" s="28">
        <f>SUM(F234+F233)</f>
        <v>0</v>
      </c>
      <c r="G232" s="28">
        <f t="shared" ref="G232:H232" si="26">SUM(G234+G233)</f>
        <v>23355.8</v>
      </c>
      <c r="H232" s="28">
        <f t="shared" si="26"/>
        <v>23355.8</v>
      </c>
    </row>
    <row r="233" spans="1:8" ht="31.5">
      <c r="A233" s="52" t="s">
        <v>48</v>
      </c>
      <c r="B233" s="27" t="s">
        <v>471</v>
      </c>
      <c r="C233" s="27" t="s">
        <v>87</v>
      </c>
      <c r="D233" s="27" t="s">
        <v>165</v>
      </c>
      <c r="E233" s="27" t="s">
        <v>40</v>
      </c>
      <c r="F233" s="28">
        <f>SUM(Ведомственная!G276)</f>
        <v>0</v>
      </c>
      <c r="G233" s="28">
        <f>SUM(Ведомственная!H276)</f>
        <v>0</v>
      </c>
      <c r="H233" s="28">
        <f>SUM(Ведомственная!I276)</f>
        <v>0</v>
      </c>
    </row>
    <row r="234" spans="1:8">
      <c r="A234" s="52" t="s">
        <v>930</v>
      </c>
      <c r="B234" s="27" t="s">
        <v>690</v>
      </c>
      <c r="C234" s="27"/>
      <c r="D234" s="27"/>
      <c r="E234" s="27"/>
      <c r="F234" s="28">
        <f>SUM(F235)</f>
        <v>0</v>
      </c>
      <c r="G234" s="28">
        <f>SUM(G235)</f>
        <v>23355.8</v>
      </c>
      <c r="H234" s="28">
        <f>SUM(H235)</f>
        <v>23355.8</v>
      </c>
    </row>
    <row r="235" spans="1:8" ht="31.5">
      <c r="A235" s="52" t="s">
        <v>48</v>
      </c>
      <c r="B235" s="27" t="s">
        <v>690</v>
      </c>
      <c r="C235" s="27" t="s">
        <v>87</v>
      </c>
      <c r="D235" s="27" t="s">
        <v>165</v>
      </c>
      <c r="E235" s="27" t="s">
        <v>40</v>
      </c>
      <c r="F235" s="28">
        <f>SUM(Ведомственная!G278)</f>
        <v>0</v>
      </c>
      <c r="G235" s="28">
        <f>SUM(Ведомственная!H278)</f>
        <v>23355.8</v>
      </c>
      <c r="H235" s="28">
        <f>SUM(Ведомственная!I278)</f>
        <v>23355.8</v>
      </c>
    </row>
    <row r="236" spans="1:8" ht="31.5">
      <c r="A236" s="52" t="s">
        <v>812</v>
      </c>
      <c r="B236" s="27" t="s">
        <v>300</v>
      </c>
      <c r="C236" s="27"/>
      <c r="D236" s="27"/>
      <c r="E236" s="27"/>
      <c r="F236" s="28">
        <f>SUM(F237:F238)+F239</f>
        <v>48497</v>
      </c>
      <c r="G236" s="28">
        <f t="shared" ref="G236:H236" si="27">SUM(G237:G238)+G239</f>
        <v>40048</v>
      </c>
      <c r="H236" s="28">
        <f t="shared" si="27"/>
        <v>40048</v>
      </c>
    </row>
    <row r="237" spans="1:8" ht="31.5">
      <c r="A237" s="52" t="s">
        <v>267</v>
      </c>
      <c r="B237" s="27" t="s">
        <v>300</v>
      </c>
      <c r="C237" s="27" t="s">
        <v>244</v>
      </c>
      <c r="D237" s="27" t="s">
        <v>165</v>
      </c>
      <c r="E237" s="27" t="s">
        <v>40</v>
      </c>
      <c r="F237" s="28">
        <f>SUM(Ведомственная!G280)</f>
        <v>500</v>
      </c>
      <c r="G237" s="28">
        <f>SUM(Ведомственная!H280)</f>
        <v>0</v>
      </c>
      <c r="H237" s="28">
        <f>SUM(Ведомственная!I280)</f>
        <v>0</v>
      </c>
    </row>
    <row r="238" spans="1:8" ht="31.5">
      <c r="A238" s="52" t="s">
        <v>267</v>
      </c>
      <c r="B238" s="27" t="s">
        <v>300</v>
      </c>
      <c r="C238" s="27" t="s">
        <v>244</v>
      </c>
      <c r="D238" s="27" t="s">
        <v>165</v>
      </c>
      <c r="E238" s="27" t="s">
        <v>165</v>
      </c>
      <c r="F238" s="28">
        <f>SUM(Ведомственная!G352)</f>
        <v>440</v>
      </c>
      <c r="G238" s="28">
        <f>SUM(Ведомственная!H352)</f>
        <v>0</v>
      </c>
      <c r="H238" s="28">
        <f>SUM(Ведомственная!I352)</f>
        <v>0</v>
      </c>
    </row>
    <row r="239" spans="1:8">
      <c r="A239" s="52" t="s">
        <v>443</v>
      </c>
      <c r="B239" s="27" t="s">
        <v>702</v>
      </c>
      <c r="C239" s="27"/>
      <c r="D239" s="27"/>
      <c r="E239" s="27"/>
      <c r="F239" s="28">
        <f>SUM(F240)</f>
        <v>47557</v>
      </c>
      <c r="G239" s="28">
        <f>SUM(G240)</f>
        <v>40048</v>
      </c>
      <c r="H239" s="28">
        <f>SUM(H240)</f>
        <v>40048</v>
      </c>
    </row>
    <row r="240" spans="1:8" ht="31.5">
      <c r="A240" s="52" t="s">
        <v>267</v>
      </c>
      <c r="B240" s="27" t="s">
        <v>702</v>
      </c>
      <c r="C240" s="27" t="s">
        <v>244</v>
      </c>
      <c r="D240" s="27" t="s">
        <v>165</v>
      </c>
      <c r="E240" s="27" t="s">
        <v>165</v>
      </c>
      <c r="F240" s="28">
        <f>SUM(Ведомственная!G354)</f>
        <v>47557</v>
      </c>
      <c r="G240" s="28">
        <f>SUM(Ведомственная!H354)</f>
        <v>40048</v>
      </c>
      <c r="H240" s="28">
        <f>SUM(Ведомственная!I354)</f>
        <v>40048</v>
      </c>
    </row>
    <row r="241" spans="1:8" ht="31.5">
      <c r="A241" s="26" t="s">
        <v>248</v>
      </c>
      <c r="B241" s="55" t="s">
        <v>241</v>
      </c>
      <c r="C241" s="55"/>
      <c r="D241" s="31"/>
      <c r="E241" s="31"/>
      <c r="F241" s="30">
        <f>SUM(F242)</f>
        <v>12081.7</v>
      </c>
      <c r="G241" s="30">
        <f t="shared" ref="G241:H242" si="28">SUM(G242)</f>
        <v>2028.6999999999998</v>
      </c>
      <c r="H241" s="30">
        <f t="shared" si="28"/>
        <v>1965.6999999999998</v>
      </c>
    </row>
    <row r="242" spans="1:8" ht="31.5">
      <c r="A242" s="111" t="s">
        <v>996</v>
      </c>
      <c r="B242" s="55" t="s">
        <v>995</v>
      </c>
      <c r="C242" s="31"/>
      <c r="D242" s="31"/>
      <c r="E242" s="31"/>
      <c r="F242" s="30">
        <f>SUM(F243)</f>
        <v>12081.7</v>
      </c>
      <c r="G242" s="30">
        <f t="shared" si="28"/>
        <v>2028.6999999999998</v>
      </c>
      <c r="H242" s="30">
        <f t="shared" si="28"/>
        <v>1965.6999999999998</v>
      </c>
    </row>
    <row r="243" spans="1:8">
      <c r="A243" s="26" t="s">
        <v>38</v>
      </c>
      <c r="B243" s="55" t="s">
        <v>995</v>
      </c>
      <c r="C243" s="31" t="s">
        <v>95</v>
      </c>
      <c r="D243" s="31" t="s">
        <v>27</v>
      </c>
      <c r="E243" s="31" t="s">
        <v>12</v>
      </c>
      <c r="F243" s="30">
        <f>SUM(Ведомственная!G431)</f>
        <v>12081.7</v>
      </c>
      <c r="G243" s="30">
        <f>SUM(Ведомственная!H431)</f>
        <v>2028.6999999999998</v>
      </c>
      <c r="H243" s="30">
        <f>SUM(Ведомственная!I431)</f>
        <v>1965.6999999999998</v>
      </c>
    </row>
    <row r="244" spans="1:8" ht="47.25" hidden="1">
      <c r="A244" s="26" t="s">
        <v>590</v>
      </c>
      <c r="B244" s="55" t="s">
        <v>589</v>
      </c>
      <c r="C244" s="55"/>
      <c r="D244" s="31"/>
      <c r="E244" s="31"/>
      <c r="F244" s="30">
        <f>SUM(F245)</f>
        <v>0</v>
      </c>
      <c r="G244" s="30">
        <f>SUM(G245)</f>
        <v>0</v>
      </c>
      <c r="H244" s="30">
        <f>SUM(H245)</f>
        <v>0</v>
      </c>
    </row>
    <row r="245" spans="1:8" hidden="1">
      <c r="A245" s="26" t="s">
        <v>38</v>
      </c>
      <c r="B245" s="55" t="s">
        <v>589</v>
      </c>
      <c r="C245" s="55">
        <v>300</v>
      </c>
      <c r="D245" s="31" t="s">
        <v>27</v>
      </c>
      <c r="E245" s="31" t="s">
        <v>50</v>
      </c>
      <c r="F245" s="30">
        <f>SUM(Ведомственная!G419)</f>
        <v>0</v>
      </c>
      <c r="G245" s="30">
        <f>SUM(Ведомственная!H419)</f>
        <v>0</v>
      </c>
      <c r="H245" s="30">
        <f>SUM(Ведомственная!I419)</f>
        <v>0</v>
      </c>
    </row>
    <row r="246" spans="1:8" s="49" customFormat="1" ht="31.5">
      <c r="A246" s="103" t="s">
        <v>626</v>
      </c>
      <c r="B246" s="46" t="s">
        <v>289</v>
      </c>
      <c r="C246" s="46"/>
      <c r="D246" s="46"/>
      <c r="E246" s="46"/>
      <c r="F246" s="48">
        <f>SUM(F253)+F247</f>
        <v>12586.2</v>
      </c>
      <c r="G246" s="48">
        <f>SUM(G253)+G247</f>
        <v>6786.2000000000007</v>
      </c>
      <c r="H246" s="48">
        <f>SUM(H253)+H247</f>
        <v>6786.2000000000007</v>
      </c>
    </row>
    <row r="247" spans="1:8" ht="31.5">
      <c r="A247" s="52" t="s">
        <v>266</v>
      </c>
      <c r="B247" s="31" t="s">
        <v>303</v>
      </c>
      <c r="C247" s="31"/>
      <c r="D247" s="31"/>
      <c r="E247" s="31"/>
      <c r="F247" s="30">
        <f>SUM(F248:F252)</f>
        <v>5800</v>
      </c>
      <c r="G247" s="30">
        <f>SUM(G248:G252)</f>
        <v>0</v>
      </c>
      <c r="H247" s="30">
        <f>SUM(H248:H252)</f>
        <v>0</v>
      </c>
    </row>
    <row r="248" spans="1:8" ht="31.5" hidden="1">
      <c r="A248" s="52" t="s">
        <v>267</v>
      </c>
      <c r="B248" s="31" t="s">
        <v>303</v>
      </c>
      <c r="C248" s="31" t="s">
        <v>244</v>
      </c>
      <c r="D248" s="31" t="s">
        <v>12</v>
      </c>
      <c r="E248" s="31" t="s">
        <v>168</v>
      </c>
      <c r="F248" s="30"/>
      <c r="G248" s="30"/>
      <c r="H248" s="30"/>
    </row>
    <row r="249" spans="1:8" ht="31.5">
      <c r="A249" s="52" t="s">
        <v>267</v>
      </c>
      <c r="B249" s="31" t="s">
        <v>303</v>
      </c>
      <c r="C249" s="31" t="s">
        <v>244</v>
      </c>
      <c r="D249" s="31" t="s">
        <v>165</v>
      </c>
      <c r="E249" s="31" t="s">
        <v>165</v>
      </c>
      <c r="F249" s="30">
        <f>SUM(Ведомственная!G357)</f>
        <v>5000</v>
      </c>
      <c r="G249" s="30">
        <f>SUM(Ведомственная!H357)</f>
        <v>0</v>
      </c>
      <c r="H249" s="30">
        <f>SUM(Ведомственная!I357)</f>
        <v>0</v>
      </c>
    </row>
    <row r="250" spans="1:8" ht="31.5" hidden="1">
      <c r="A250" s="52" t="s">
        <v>267</v>
      </c>
      <c r="B250" s="31" t="s">
        <v>303</v>
      </c>
      <c r="C250" s="31" t="s">
        <v>244</v>
      </c>
      <c r="D250" s="31" t="s">
        <v>14</v>
      </c>
      <c r="E250" s="31" t="s">
        <v>12</v>
      </c>
      <c r="F250" s="30">
        <f>SUM(Ведомственная!G413)</f>
        <v>0</v>
      </c>
      <c r="G250" s="30">
        <f>SUM(Ведомственная!H413)</f>
        <v>0</v>
      </c>
      <c r="H250" s="30">
        <f>SUM(Ведомственная!I413)</f>
        <v>0</v>
      </c>
    </row>
    <row r="251" spans="1:8" ht="31.5" hidden="1">
      <c r="A251" s="52" t="s">
        <v>267</v>
      </c>
      <c r="B251" s="31" t="s">
        <v>303</v>
      </c>
      <c r="C251" s="31" t="s">
        <v>244</v>
      </c>
      <c r="D251" s="31" t="s">
        <v>14</v>
      </c>
      <c r="E251" s="31" t="s">
        <v>30</v>
      </c>
      <c r="F251" s="30"/>
      <c r="G251" s="30"/>
      <c r="H251" s="30"/>
    </row>
    <row r="252" spans="1:8" ht="31.5">
      <c r="A252" s="52" t="s">
        <v>267</v>
      </c>
      <c r="B252" s="31" t="s">
        <v>303</v>
      </c>
      <c r="C252" s="31" t="s">
        <v>244</v>
      </c>
      <c r="D252" s="31" t="s">
        <v>166</v>
      </c>
      <c r="E252" s="31" t="s">
        <v>30</v>
      </c>
      <c r="F252" s="30">
        <f>SUM(Ведомственная!G446)</f>
        <v>800</v>
      </c>
      <c r="G252" s="30">
        <f>SUM(Ведомственная!H446)</f>
        <v>0</v>
      </c>
      <c r="H252" s="30">
        <f>SUM(Ведомственная!I446)</f>
        <v>0</v>
      </c>
    </row>
    <row r="253" spans="1:8" ht="31.5">
      <c r="A253" s="52" t="s">
        <v>625</v>
      </c>
      <c r="B253" s="27" t="s">
        <v>290</v>
      </c>
      <c r="C253" s="27"/>
      <c r="D253" s="27"/>
      <c r="E253" s="27"/>
      <c r="F253" s="28">
        <f>SUM(F254)</f>
        <v>6786.2000000000007</v>
      </c>
      <c r="G253" s="28">
        <f>SUM(G254)</f>
        <v>6786.2000000000007</v>
      </c>
      <c r="H253" s="28">
        <f>SUM(H254)</f>
        <v>6786.2000000000007</v>
      </c>
    </row>
    <row r="254" spans="1:8" ht="31.5">
      <c r="A254" s="52" t="s">
        <v>41</v>
      </c>
      <c r="B254" s="27" t="s">
        <v>291</v>
      </c>
      <c r="C254" s="27"/>
      <c r="D254" s="27"/>
      <c r="E254" s="27"/>
      <c r="F254" s="28">
        <f>SUM(F255:F257)</f>
        <v>6786.2000000000007</v>
      </c>
      <c r="G254" s="28">
        <f>SUM(G255:G257)</f>
        <v>6786.2000000000007</v>
      </c>
      <c r="H254" s="28">
        <f>SUM(H255:H257)</f>
        <v>6786.2000000000007</v>
      </c>
    </row>
    <row r="255" spans="1:8" ht="63">
      <c r="A255" s="52" t="s">
        <v>47</v>
      </c>
      <c r="B255" s="27" t="s">
        <v>291</v>
      </c>
      <c r="C255" s="27" t="s">
        <v>85</v>
      </c>
      <c r="D255" s="27" t="s">
        <v>12</v>
      </c>
      <c r="E255" s="27" t="s">
        <v>23</v>
      </c>
      <c r="F255" s="28">
        <f>SUM(Ведомственная!G225)</f>
        <v>5702.5</v>
      </c>
      <c r="G255" s="28">
        <f>SUM(Ведомственная!H225)</f>
        <v>5702.5</v>
      </c>
      <c r="H255" s="28">
        <f>SUM(Ведомственная!I225)</f>
        <v>5702.5</v>
      </c>
    </row>
    <row r="256" spans="1:8" ht="31.5">
      <c r="A256" s="52" t="s">
        <v>48</v>
      </c>
      <c r="B256" s="27" t="s">
        <v>291</v>
      </c>
      <c r="C256" s="27" t="s">
        <v>87</v>
      </c>
      <c r="D256" s="27" t="s">
        <v>12</v>
      </c>
      <c r="E256" s="27" t="s">
        <v>23</v>
      </c>
      <c r="F256" s="28">
        <f>SUM(Ведомственная!G226)</f>
        <v>1062.5999999999999</v>
      </c>
      <c r="G256" s="28">
        <f>SUM(Ведомственная!H226)</f>
        <v>1062.5999999999999</v>
      </c>
      <c r="H256" s="28">
        <f>SUM(Ведомственная!I226)</f>
        <v>1062.5999999999999</v>
      </c>
    </row>
    <row r="257" spans="1:8">
      <c r="A257" s="52" t="s">
        <v>21</v>
      </c>
      <c r="B257" s="27" t="s">
        <v>291</v>
      </c>
      <c r="C257" s="27" t="s">
        <v>92</v>
      </c>
      <c r="D257" s="27" t="s">
        <v>12</v>
      </c>
      <c r="E257" s="27" t="s">
        <v>23</v>
      </c>
      <c r="F257" s="28">
        <f>SUM(Ведомственная!G227)</f>
        <v>21.1</v>
      </c>
      <c r="G257" s="28">
        <f>SUM(Ведомственная!H227)</f>
        <v>21.1</v>
      </c>
      <c r="H257" s="28">
        <f>SUM(Ведомственная!I227)</f>
        <v>21.1</v>
      </c>
    </row>
    <row r="258" spans="1:8" s="105" customFormat="1" ht="51.75" customHeight="1">
      <c r="A258" s="45" t="s">
        <v>629</v>
      </c>
      <c r="B258" s="53" t="s">
        <v>630</v>
      </c>
      <c r="C258" s="46"/>
      <c r="D258" s="46"/>
      <c r="E258" s="46"/>
      <c r="F258" s="48">
        <f>SUM(F263+F265+F267)</f>
        <v>12117.4</v>
      </c>
      <c r="G258" s="48">
        <f t="shared" ref="G258:H258" si="29">SUM(G263+G265+G267)</f>
        <v>1800</v>
      </c>
      <c r="H258" s="48">
        <f t="shared" si="29"/>
        <v>3200</v>
      </c>
    </row>
    <row r="259" spans="1:8" ht="31.5" hidden="1">
      <c r="A259" s="26" t="s">
        <v>492</v>
      </c>
      <c r="B259" s="55" t="s">
        <v>679</v>
      </c>
      <c r="C259" s="27"/>
      <c r="D259" s="27"/>
      <c r="E259" s="27"/>
      <c r="F259" s="28">
        <f>SUM(F260)</f>
        <v>0</v>
      </c>
      <c r="G259" s="28">
        <f>SUM(G260)</f>
        <v>0</v>
      </c>
      <c r="H259" s="28">
        <f>SUM(H260)</f>
        <v>0</v>
      </c>
    </row>
    <row r="260" spans="1:8" ht="31.5" hidden="1">
      <c r="A260" s="26" t="s">
        <v>48</v>
      </c>
      <c r="B260" s="55" t="s">
        <v>679</v>
      </c>
      <c r="C260" s="27" t="s">
        <v>87</v>
      </c>
      <c r="D260" s="27" t="s">
        <v>12</v>
      </c>
      <c r="E260" s="27" t="s">
        <v>23</v>
      </c>
      <c r="F260" s="28">
        <f>SUM(Ведомственная!G232)</f>
        <v>0</v>
      </c>
      <c r="G260" s="28">
        <f>SUM(Ведомственная!H232)</f>
        <v>0</v>
      </c>
      <c r="H260" s="28">
        <f>SUM(Ведомственная!I232)</f>
        <v>0</v>
      </c>
    </row>
    <row r="261" spans="1:8" ht="31.5">
      <c r="A261" s="26" t="s">
        <v>938</v>
      </c>
      <c r="B261" s="55" t="s">
        <v>927</v>
      </c>
      <c r="C261" s="27"/>
      <c r="D261" s="27"/>
      <c r="E261" s="27"/>
      <c r="F261" s="28">
        <f>SUM(F262)</f>
        <v>50</v>
      </c>
      <c r="G261" s="28">
        <f>SUM(G262)</f>
        <v>0</v>
      </c>
      <c r="H261" s="28">
        <f>SUM(H262)</f>
        <v>0</v>
      </c>
    </row>
    <row r="262" spans="1:8" ht="31.5">
      <c r="A262" s="26" t="s">
        <v>48</v>
      </c>
      <c r="B262" s="55" t="s">
        <v>927</v>
      </c>
      <c r="C262" s="27" t="s">
        <v>87</v>
      </c>
      <c r="D262" s="27" t="s">
        <v>12</v>
      </c>
      <c r="E262" s="27" t="s">
        <v>23</v>
      </c>
      <c r="F262" s="28">
        <f>SUM(Ведомственная!G234)</f>
        <v>50</v>
      </c>
      <c r="G262" s="28">
        <f>SUM(Ведомственная!H234)</f>
        <v>0</v>
      </c>
      <c r="H262" s="28">
        <f>SUM(Ведомственная!I234)</f>
        <v>0</v>
      </c>
    </row>
    <row r="263" spans="1:8" s="43" customFormat="1" ht="31.5" hidden="1">
      <c r="A263" s="26" t="s">
        <v>869</v>
      </c>
      <c r="B263" s="55" t="s">
        <v>871</v>
      </c>
      <c r="C263" s="27"/>
      <c r="D263" s="27"/>
      <c r="E263" s="27"/>
      <c r="F263" s="28">
        <f>SUM(F264)</f>
        <v>0</v>
      </c>
      <c r="G263" s="28">
        <f t="shared" ref="G263:H263" si="30">SUM(G264)</f>
        <v>0</v>
      </c>
      <c r="H263" s="28">
        <f t="shared" si="30"/>
        <v>0</v>
      </c>
    </row>
    <row r="264" spans="1:8" s="43" customFormat="1" ht="31.5" hidden="1">
      <c r="A264" s="26" t="s">
        <v>48</v>
      </c>
      <c r="B264" s="55" t="s">
        <v>871</v>
      </c>
      <c r="C264" s="27" t="s">
        <v>87</v>
      </c>
      <c r="D264" s="27" t="s">
        <v>12</v>
      </c>
      <c r="E264" s="27" t="s">
        <v>23</v>
      </c>
      <c r="F264" s="28">
        <f>SUM(Ведомственная!G236)</f>
        <v>0</v>
      </c>
      <c r="G264" s="28">
        <f>SUM(Ведомственная!H236)</f>
        <v>0</v>
      </c>
      <c r="H264" s="28">
        <f>SUM(Ведомственная!I236)</f>
        <v>0</v>
      </c>
    </row>
    <row r="265" spans="1:8" s="43" customFormat="1" ht="31.5">
      <c r="A265" s="26" t="s">
        <v>870</v>
      </c>
      <c r="B265" s="55" t="s">
        <v>872</v>
      </c>
      <c r="C265" s="27"/>
      <c r="D265" s="27"/>
      <c r="E265" s="27"/>
      <c r="F265" s="28">
        <f>SUM(F266)</f>
        <v>500</v>
      </c>
      <c r="G265" s="28">
        <f t="shared" ref="G265:H265" si="31">SUM(G266)</f>
        <v>500</v>
      </c>
      <c r="H265" s="28">
        <f t="shared" si="31"/>
        <v>500</v>
      </c>
    </row>
    <row r="266" spans="1:8" s="43" customFormat="1" ht="31.5">
      <c r="A266" s="26" t="s">
        <v>48</v>
      </c>
      <c r="B266" s="55" t="s">
        <v>872</v>
      </c>
      <c r="C266" s="27" t="s">
        <v>87</v>
      </c>
      <c r="D266" s="27" t="s">
        <v>12</v>
      </c>
      <c r="E266" s="27" t="s">
        <v>23</v>
      </c>
      <c r="F266" s="28">
        <f>SUM(Ведомственная!G238)</f>
        <v>500</v>
      </c>
      <c r="G266" s="28">
        <f>SUM(Ведомственная!H238)</f>
        <v>500</v>
      </c>
      <c r="H266" s="28">
        <f>SUM(Ведомственная!I238)</f>
        <v>500</v>
      </c>
    </row>
    <row r="267" spans="1:8">
      <c r="A267" s="52" t="s">
        <v>31</v>
      </c>
      <c r="B267" s="27" t="s">
        <v>631</v>
      </c>
      <c r="C267" s="27"/>
      <c r="D267" s="27"/>
      <c r="E267" s="27"/>
      <c r="F267" s="28">
        <f>SUM(F268)+F259+F261</f>
        <v>11617.4</v>
      </c>
      <c r="G267" s="28">
        <f>SUM(G268)+G259+G261</f>
        <v>1300</v>
      </c>
      <c r="H267" s="28">
        <f>SUM(H268)+H259+H261</f>
        <v>2700</v>
      </c>
    </row>
    <row r="268" spans="1:8" ht="31.5">
      <c r="A268" s="52" t="s">
        <v>48</v>
      </c>
      <c r="B268" s="27" t="s">
        <v>631</v>
      </c>
      <c r="C268" s="27" t="s">
        <v>87</v>
      </c>
      <c r="D268" s="27" t="s">
        <v>12</v>
      </c>
      <c r="E268" s="27" t="s">
        <v>23</v>
      </c>
      <c r="F268" s="28">
        <f>SUM(Ведомственная!G230)</f>
        <v>11567.4</v>
      </c>
      <c r="G268" s="28">
        <f>SUM(Ведомственная!H230)</f>
        <v>1300</v>
      </c>
      <c r="H268" s="28">
        <f>SUM(Ведомственная!I230)</f>
        <v>2700</v>
      </c>
    </row>
    <row r="269" spans="1:8" s="49" customFormat="1" ht="31.5">
      <c r="A269" s="45" t="s">
        <v>627</v>
      </c>
      <c r="B269" s="53" t="s">
        <v>238</v>
      </c>
      <c r="C269" s="53"/>
      <c r="D269" s="65"/>
      <c r="E269" s="65"/>
      <c r="F269" s="66">
        <f>SUM(F270+F273+F278)</f>
        <v>17683.599999999999</v>
      </c>
      <c r="G269" s="66">
        <f t="shared" ref="G269:H269" si="32">SUM(G270+G273+G278)</f>
        <v>12587.4</v>
      </c>
      <c r="H269" s="66">
        <f t="shared" si="32"/>
        <v>18451.400000000001</v>
      </c>
    </row>
    <row r="270" spans="1:8" ht="14.25" customHeight="1">
      <c r="A270" s="26" t="s">
        <v>31</v>
      </c>
      <c r="B270" s="55" t="s">
        <v>246</v>
      </c>
      <c r="C270" s="55"/>
      <c r="D270" s="31"/>
      <c r="E270" s="31"/>
      <c r="F270" s="30">
        <f>SUM(F271:F272)</f>
        <v>2332.9</v>
      </c>
      <c r="G270" s="30">
        <f t="shared" ref="G270:H270" si="33">SUM(G271:G272)</f>
        <v>1589.6</v>
      </c>
      <c r="H270" s="30">
        <f t="shared" si="33"/>
        <v>2333.6</v>
      </c>
    </row>
    <row r="271" spans="1:8" ht="63">
      <c r="A271" s="26" t="s">
        <v>47</v>
      </c>
      <c r="B271" s="55" t="s">
        <v>270</v>
      </c>
      <c r="C271" s="55">
        <v>100</v>
      </c>
      <c r="D271" s="31" t="s">
        <v>74</v>
      </c>
      <c r="E271" s="31" t="s">
        <v>165</v>
      </c>
      <c r="F271" s="30">
        <f>SUM(Ведомственная!G378)</f>
        <v>0</v>
      </c>
      <c r="G271" s="30">
        <f>SUM(Ведомственная!H378)</f>
        <v>0</v>
      </c>
      <c r="H271" s="30">
        <f>SUM(Ведомственная!I378)</f>
        <v>0</v>
      </c>
    </row>
    <row r="272" spans="1:8" ht="31.5">
      <c r="A272" s="26" t="s">
        <v>48</v>
      </c>
      <c r="B272" s="55" t="s">
        <v>270</v>
      </c>
      <c r="C272" s="31" t="s">
        <v>87</v>
      </c>
      <c r="D272" s="31" t="s">
        <v>74</v>
      </c>
      <c r="E272" s="31" t="s">
        <v>165</v>
      </c>
      <c r="F272" s="30">
        <f>SUM(Ведомственная!G379)</f>
        <v>2332.9</v>
      </c>
      <c r="G272" s="30">
        <f>SUM(Ведомственная!H379)</f>
        <v>1589.6</v>
      </c>
      <c r="H272" s="30">
        <f>SUM(Ведомственная!I379)</f>
        <v>2333.6</v>
      </c>
    </row>
    <row r="273" spans="1:8" ht="31.5">
      <c r="A273" s="26" t="s">
        <v>41</v>
      </c>
      <c r="B273" s="55" t="s">
        <v>239</v>
      </c>
      <c r="C273" s="55"/>
      <c r="D273" s="31"/>
      <c r="E273" s="31"/>
      <c r="F273" s="30">
        <f>SUM(F274:F277)</f>
        <v>8510.7000000000007</v>
      </c>
      <c r="G273" s="30">
        <f>SUM(G274:G277)</f>
        <v>7157.8</v>
      </c>
      <c r="H273" s="30">
        <f>SUM(H274:H277)</f>
        <v>7157.8</v>
      </c>
    </row>
    <row r="274" spans="1:8" ht="63">
      <c r="A274" s="26" t="s">
        <v>47</v>
      </c>
      <c r="B274" s="55" t="s">
        <v>239</v>
      </c>
      <c r="C274" s="31" t="s">
        <v>85</v>
      </c>
      <c r="D274" s="31" t="s">
        <v>74</v>
      </c>
      <c r="E274" s="31" t="s">
        <v>50</v>
      </c>
      <c r="F274" s="30">
        <f>SUM(Ведомственная!G370)</f>
        <v>6086.5</v>
      </c>
      <c r="G274" s="30">
        <f>SUM(Ведомственная!H370)</f>
        <v>6086.5</v>
      </c>
      <c r="H274" s="30">
        <f>SUM(Ведомственная!I370)</f>
        <v>6086.5</v>
      </c>
    </row>
    <row r="275" spans="1:8" ht="31.5">
      <c r="A275" s="26" t="s">
        <v>48</v>
      </c>
      <c r="B275" s="55" t="s">
        <v>239</v>
      </c>
      <c r="C275" s="31" t="s">
        <v>87</v>
      </c>
      <c r="D275" s="31" t="s">
        <v>74</v>
      </c>
      <c r="E275" s="31" t="s">
        <v>50</v>
      </c>
      <c r="F275" s="30">
        <f>SUM(Ведомственная!G371)</f>
        <v>2298.6999999999998</v>
      </c>
      <c r="G275" s="30">
        <f>SUM(Ведомственная!H371)</f>
        <v>988.6</v>
      </c>
      <c r="H275" s="30">
        <f>SUM(Ведомственная!I371)</f>
        <v>988.6</v>
      </c>
    </row>
    <row r="276" spans="1:8" ht="31.5">
      <c r="A276" s="26" t="s">
        <v>48</v>
      </c>
      <c r="B276" s="55" t="s">
        <v>239</v>
      </c>
      <c r="C276" s="31" t="s">
        <v>87</v>
      </c>
      <c r="D276" s="31" t="s">
        <v>109</v>
      </c>
      <c r="E276" s="31" t="s">
        <v>165</v>
      </c>
      <c r="F276" s="30">
        <f>SUM(Ведомственная!G401)</f>
        <v>0</v>
      </c>
      <c r="G276" s="30">
        <f>SUM(Ведомственная!H401)</f>
        <v>0</v>
      </c>
      <c r="H276" s="30">
        <f>SUM(Ведомственная!I401)</f>
        <v>0</v>
      </c>
    </row>
    <row r="277" spans="1:8">
      <c r="A277" s="26" t="s">
        <v>21</v>
      </c>
      <c r="B277" s="55" t="s">
        <v>239</v>
      </c>
      <c r="C277" s="31" t="s">
        <v>92</v>
      </c>
      <c r="D277" s="31" t="s">
        <v>74</v>
      </c>
      <c r="E277" s="31" t="s">
        <v>50</v>
      </c>
      <c r="F277" s="30">
        <f>SUM(Ведомственная!G372)</f>
        <v>125.5</v>
      </c>
      <c r="G277" s="30">
        <f>SUM(Ведомственная!H372)</f>
        <v>82.7</v>
      </c>
      <c r="H277" s="30">
        <f>SUM(Ведомственная!I372)</f>
        <v>82.7</v>
      </c>
    </row>
    <row r="278" spans="1:8">
      <c r="A278" s="26" t="s">
        <v>835</v>
      </c>
      <c r="B278" s="55" t="s">
        <v>676</v>
      </c>
      <c r="C278" s="31"/>
      <c r="D278" s="31"/>
      <c r="E278" s="31"/>
      <c r="F278" s="30">
        <f>SUM(F279)</f>
        <v>6840</v>
      </c>
      <c r="G278" s="30">
        <f t="shared" ref="G278:H278" si="34">SUM(G279)</f>
        <v>3840</v>
      </c>
      <c r="H278" s="30">
        <f t="shared" si="34"/>
        <v>8960</v>
      </c>
    </row>
    <row r="279" spans="1:8" ht="78.75">
      <c r="A279" s="26" t="s">
        <v>955</v>
      </c>
      <c r="B279" s="55" t="s">
        <v>836</v>
      </c>
      <c r="C279" s="31"/>
      <c r="D279" s="31"/>
      <c r="E279" s="31"/>
      <c r="F279" s="30">
        <f>SUM(F280)</f>
        <v>6840</v>
      </c>
      <c r="G279" s="30">
        <f>SUM(G280)</f>
        <v>3840</v>
      </c>
      <c r="H279" s="30">
        <f>SUM(H280)</f>
        <v>8960</v>
      </c>
    </row>
    <row r="280" spans="1:8" ht="31.5">
      <c r="A280" s="26" t="s">
        <v>48</v>
      </c>
      <c r="B280" s="55" t="s">
        <v>836</v>
      </c>
      <c r="C280" s="31" t="s">
        <v>87</v>
      </c>
      <c r="D280" s="31" t="s">
        <v>74</v>
      </c>
      <c r="E280" s="31" t="s">
        <v>165</v>
      </c>
      <c r="F280" s="30">
        <f>SUM(Ведомственная!G382)</f>
        <v>6840</v>
      </c>
      <c r="G280" s="30">
        <f>SUM(Ведомственная!H382)</f>
        <v>3840</v>
      </c>
      <c r="H280" s="30">
        <f>SUM(Ведомственная!I382)</f>
        <v>8960</v>
      </c>
    </row>
    <row r="281" spans="1:8" s="49" customFormat="1" ht="47.25">
      <c r="A281" s="45" t="s">
        <v>628</v>
      </c>
      <c r="B281" s="53" t="s">
        <v>215</v>
      </c>
      <c r="C281" s="53"/>
      <c r="D281" s="65"/>
      <c r="E281" s="65"/>
      <c r="F281" s="66">
        <f>SUM(F282)+F293</f>
        <v>17440.5</v>
      </c>
      <c r="G281" s="66">
        <f>SUM(G282)+G293</f>
        <v>12622.5</v>
      </c>
      <c r="H281" s="66">
        <f>SUM(H282)+H293</f>
        <v>15172.5</v>
      </c>
    </row>
    <row r="282" spans="1:8" ht="47.25">
      <c r="A282" s="26" t="s">
        <v>608</v>
      </c>
      <c r="B282" s="55" t="s">
        <v>216</v>
      </c>
      <c r="C282" s="55"/>
      <c r="D282" s="31"/>
      <c r="E282" s="31"/>
      <c r="F282" s="30">
        <f>SUM(F285)</f>
        <v>16340.500000000002</v>
      </c>
      <c r="G282" s="30">
        <f t="shared" ref="G282:H282" si="35">SUM(G285)</f>
        <v>11522.5</v>
      </c>
      <c r="H282" s="30">
        <f t="shared" si="35"/>
        <v>14072.5</v>
      </c>
    </row>
    <row r="283" spans="1:8" ht="47.25" hidden="1">
      <c r="A283" s="52" t="s">
        <v>401</v>
      </c>
      <c r="B283" s="55" t="s">
        <v>402</v>
      </c>
      <c r="C283" s="31"/>
      <c r="D283" s="30"/>
      <c r="E283" s="63"/>
      <c r="F283" s="30">
        <f>F284</f>
        <v>0</v>
      </c>
      <c r="G283" s="30">
        <f>G284</f>
        <v>0</v>
      </c>
      <c r="H283" s="30">
        <f>H284</f>
        <v>0</v>
      </c>
    </row>
    <row r="284" spans="1:8" ht="31.5" hidden="1">
      <c r="A284" s="52" t="s">
        <v>267</v>
      </c>
      <c r="B284" s="55" t="s">
        <v>402</v>
      </c>
      <c r="C284" s="31" t="s">
        <v>244</v>
      </c>
      <c r="D284" s="31" t="s">
        <v>109</v>
      </c>
      <c r="E284" s="31" t="s">
        <v>30</v>
      </c>
      <c r="F284" s="30"/>
      <c r="G284" s="30"/>
      <c r="H284" s="30"/>
    </row>
    <row r="285" spans="1:8" ht="31.5">
      <c r="A285" s="26" t="s">
        <v>217</v>
      </c>
      <c r="B285" s="55" t="s">
        <v>218</v>
      </c>
      <c r="C285" s="55"/>
      <c r="D285" s="31"/>
      <c r="E285" s="31"/>
      <c r="F285" s="30">
        <f>SUM(F286:F292)</f>
        <v>16340.500000000002</v>
      </c>
      <c r="G285" s="30">
        <f>SUM(G286:G292)</f>
        <v>11522.5</v>
      </c>
      <c r="H285" s="30">
        <f>SUM(H286:H292)</f>
        <v>14072.5</v>
      </c>
    </row>
    <row r="286" spans="1:8" ht="29.25" customHeight="1">
      <c r="A286" s="26" t="s">
        <v>48</v>
      </c>
      <c r="B286" s="55" t="s">
        <v>218</v>
      </c>
      <c r="C286" s="55">
        <v>200</v>
      </c>
      <c r="D286" s="31" t="s">
        <v>30</v>
      </c>
      <c r="E286" s="31">
        <v>13</v>
      </c>
      <c r="F286" s="30">
        <f>SUM(Ведомственная!G107)</f>
        <v>12677.2</v>
      </c>
      <c r="G286" s="30">
        <f>SUM(Ведомственная!H107)</f>
        <v>8609.1999999999989</v>
      </c>
      <c r="H286" s="30">
        <f>SUM(Ведомственная!I107)</f>
        <v>11159.199999999999</v>
      </c>
    </row>
    <row r="287" spans="1:8" ht="29.25" hidden="1" customHeight="1">
      <c r="A287" s="26" t="s">
        <v>48</v>
      </c>
      <c r="B287" s="55" t="s">
        <v>218</v>
      </c>
      <c r="C287" s="55">
        <v>200</v>
      </c>
      <c r="D287" s="31" t="s">
        <v>12</v>
      </c>
      <c r="E287" s="31" t="s">
        <v>23</v>
      </c>
      <c r="F287" s="30">
        <f>SUM(Ведомственная!G242)</f>
        <v>0</v>
      </c>
      <c r="G287" s="30">
        <f>SUM(Ведомственная!H242)</f>
        <v>0</v>
      </c>
      <c r="H287" s="30">
        <f>SUM(Ведомственная!I242)</f>
        <v>0</v>
      </c>
    </row>
    <row r="288" spans="1:8" ht="31.5">
      <c r="A288" s="26" t="s">
        <v>48</v>
      </c>
      <c r="B288" s="55" t="s">
        <v>218</v>
      </c>
      <c r="C288" s="55">
        <v>200</v>
      </c>
      <c r="D288" s="31" t="s">
        <v>165</v>
      </c>
      <c r="E288" s="31" t="s">
        <v>40</v>
      </c>
      <c r="F288" s="30">
        <f>SUM(Ведомственная!G285)</f>
        <v>1904.1</v>
      </c>
      <c r="G288" s="30">
        <f>SUM(Ведомственная!H285)</f>
        <v>1904.1</v>
      </c>
      <c r="H288" s="30">
        <f>SUM(Ведомственная!I285)</f>
        <v>1904.1</v>
      </c>
    </row>
    <row r="289" spans="1:8" ht="31.5">
      <c r="A289" s="26" t="s">
        <v>48</v>
      </c>
      <c r="B289" s="55" t="s">
        <v>218</v>
      </c>
      <c r="C289" s="55">
        <v>200</v>
      </c>
      <c r="D289" s="31" t="s">
        <v>165</v>
      </c>
      <c r="E289" s="31" t="s">
        <v>50</v>
      </c>
      <c r="F289" s="30">
        <f>SUM(Ведомственная!G321)</f>
        <v>1739.2</v>
      </c>
      <c r="G289" s="30">
        <f>SUM(Ведомственная!H321)</f>
        <v>989.2</v>
      </c>
      <c r="H289" s="30">
        <f>SUM(Ведомственная!I321)</f>
        <v>989.2</v>
      </c>
    </row>
    <row r="290" spans="1:8" ht="31.5" hidden="1">
      <c r="A290" s="52" t="s">
        <v>267</v>
      </c>
      <c r="B290" s="55" t="s">
        <v>218</v>
      </c>
      <c r="C290" s="55">
        <v>400</v>
      </c>
      <c r="D290" s="31" t="s">
        <v>165</v>
      </c>
      <c r="E290" s="31" t="s">
        <v>50</v>
      </c>
      <c r="F290" s="30">
        <f>SUM(Ведомственная!G322)</f>
        <v>0</v>
      </c>
      <c r="G290" s="30">
        <f>SUM(Ведомственная!H322)</f>
        <v>0</v>
      </c>
      <c r="H290" s="30">
        <f>SUM(Ведомственная!I322)</f>
        <v>0</v>
      </c>
    </row>
    <row r="291" spans="1:8" ht="31.5" hidden="1">
      <c r="A291" s="52" t="s">
        <v>267</v>
      </c>
      <c r="B291" s="55" t="s">
        <v>218</v>
      </c>
      <c r="C291" s="55">
        <v>400</v>
      </c>
      <c r="D291" s="31" t="s">
        <v>166</v>
      </c>
      <c r="E291" s="31" t="s">
        <v>30</v>
      </c>
      <c r="F291" s="30">
        <f>SUM(Ведомственная!G450)</f>
        <v>0</v>
      </c>
      <c r="G291" s="30"/>
      <c r="H291" s="30"/>
    </row>
    <row r="292" spans="1:8">
      <c r="A292" s="26" t="s">
        <v>21</v>
      </c>
      <c r="B292" s="55" t="s">
        <v>218</v>
      </c>
      <c r="C292" s="55">
        <v>800</v>
      </c>
      <c r="D292" s="31" t="s">
        <v>30</v>
      </c>
      <c r="E292" s="31">
        <v>13</v>
      </c>
      <c r="F292" s="30">
        <f>SUM(Ведомственная!G108)</f>
        <v>20</v>
      </c>
      <c r="G292" s="30">
        <f>SUM(Ведомственная!H108)</f>
        <v>20</v>
      </c>
      <c r="H292" s="30">
        <f>SUM(Ведомственная!I108)</f>
        <v>20</v>
      </c>
    </row>
    <row r="293" spans="1:8" ht="31.5">
      <c r="A293" s="26" t="s">
        <v>609</v>
      </c>
      <c r="B293" s="55" t="s">
        <v>230</v>
      </c>
      <c r="C293" s="55"/>
      <c r="D293" s="31"/>
      <c r="E293" s="31"/>
      <c r="F293" s="30">
        <f>SUM(F294)</f>
        <v>1100</v>
      </c>
      <c r="G293" s="30">
        <f>SUM(G294)</f>
        <v>1100</v>
      </c>
      <c r="H293" s="30">
        <f>SUM(H294)</f>
        <v>1100</v>
      </c>
    </row>
    <row r="294" spans="1:8" ht="31.5">
      <c r="A294" s="26" t="s">
        <v>217</v>
      </c>
      <c r="B294" s="55" t="s">
        <v>632</v>
      </c>
      <c r="C294" s="55"/>
      <c r="D294" s="31"/>
      <c r="E294" s="31"/>
      <c r="F294" s="30">
        <f>SUM(F295:F296)</f>
        <v>1100</v>
      </c>
      <c r="G294" s="30">
        <f>SUM(G295:G296)</f>
        <v>1100</v>
      </c>
      <c r="H294" s="30">
        <f>SUM(H295:H296)</f>
        <v>1100</v>
      </c>
    </row>
    <row r="295" spans="1:8" ht="29.25" customHeight="1">
      <c r="A295" s="26" t="s">
        <v>48</v>
      </c>
      <c r="B295" s="55" t="s">
        <v>632</v>
      </c>
      <c r="C295" s="55">
        <v>200</v>
      </c>
      <c r="D295" s="31" t="s">
        <v>30</v>
      </c>
      <c r="E295" s="31">
        <v>13</v>
      </c>
      <c r="F295" s="30">
        <f>SUM(Ведомственная!G111)</f>
        <v>640</v>
      </c>
      <c r="G295" s="30">
        <f>SUM(Ведомственная!H111)</f>
        <v>640</v>
      </c>
      <c r="H295" s="30">
        <f>SUM(Ведомственная!I111)</f>
        <v>640</v>
      </c>
    </row>
    <row r="296" spans="1:8" ht="29.25" customHeight="1">
      <c r="A296" s="26" t="s">
        <v>21</v>
      </c>
      <c r="B296" s="55" t="s">
        <v>632</v>
      </c>
      <c r="C296" s="55">
        <v>800</v>
      </c>
      <c r="D296" s="31" t="s">
        <v>30</v>
      </c>
      <c r="E296" s="31">
        <v>13</v>
      </c>
      <c r="F296" s="30">
        <f>SUM(Ведомственная!G112)</f>
        <v>460</v>
      </c>
      <c r="G296" s="30">
        <f>SUM(Ведомственная!H112)</f>
        <v>460</v>
      </c>
      <c r="H296" s="30">
        <f>SUM(Ведомственная!I112)</f>
        <v>460</v>
      </c>
    </row>
    <row r="297" spans="1:8" s="49" customFormat="1" ht="29.25" customHeight="1">
      <c r="A297" s="45" t="s">
        <v>638</v>
      </c>
      <c r="B297" s="53" t="s">
        <v>232</v>
      </c>
      <c r="C297" s="65"/>
      <c r="D297" s="65"/>
      <c r="E297" s="65"/>
      <c r="F297" s="66">
        <f>SUM(F298+F313)+F311</f>
        <v>181329.1</v>
      </c>
      <c r="G297" s="66">
        <f t="shared" ref="G297:H297" si="36">SUM(G298+G313)+G311</f>
        <v>119057.4</v>
      </c>
      <c r="H297" s="66">
        <f t="shared" si="36"/>
        <v>384232.80000000005</v>
      </c>
    </row>
    <row r="298" spans="1:8" ht="31.5">
      <c r="A298" s="26" t="s">
        <v>233</v>
      </c>
      <c r="B298" s="55" t="s">
        <v>235</v>
      </c>
      <c r="C298" s="31"/>
      <c r="D298" s="31"/>
      <c r="E298" s="31"/>
      <c r="F298" s="30">
        <f>SUM(F299)+F309</f>
        <v>125853.6</v>
      </c>
      <c r="G298" s="30">
        <f t="shared" ref="G298:H298" si="37">SUM(G299)+G309</f>
        <v>66240</v>
      </c>
      <c r="H298" s="30">
        <f t="shared" si="37"/>
        <v>331415.40000000002</v>
      </c>
    </row>
    <row r="299" spans="1:8" ht="31.5">
      <c r="A299" s="26" t="s">
        <v>824</v>
      </c>
      <c r="B299" s="55" t="s">
        <v>825</v>
      </c>
      <c r="C299" s="31"/>
      <c r="D299" s="31"/>
      <c r="E299" s="31"/>
      <c r="F299" s="30">
        <f>SUM(F302)+F304+F300</f>
        <v>125603.6</v>
      </c>
      <c r="G299" s="30">
        <f t="shared" ref="G299:H299" si="38">SUM(G302)+G304+G300</f>
        <v>66240</v>
      </c>
      <c r="H299" s="30">
        <f t="shared" si="38"/>
        <v>331415.40000000002</v>
      </c>
    </row>
    <row r="300" spans="1:8" ht="47.25">
      <c r="A300" s="26" t="s">
        <v>831</v>
      </c>
      <c r="B300" s="55" t="s">
        <v>830</v>
      </c>
      <c r="C300" s="31"/>
      <c r="D300" s="31"/>
      <c r="E300" s="31"/>
      <c r="F300" s="30">
        <f>SUM(F301)</f>
        <v>100382.5</v>
      </c>
      <c r="G300" s="30">
        <f t="shared" ref="G300:H300" si="39">SUM(G301)</f>
        <v>52912</v>
      </c>
      <c r="H300" s="30">
        <f t="shared" si="39"/>
        <v>265052.3</v>
      </c>
    </row>
    <row r="301" spans="1:8" ht="31.5">
      <c r="A301" s="52" t="s">
        <v>267</v>
      </c>
      <c r="B301" s="55" t="s">
        <v>830</v>
      </c>
      <c r="C301" s="31" t="s">
        <v>244</v>
      </c>
      <c r="D301" s="31"/>
      <c r="E301" s="31"/>
      <c r="F301" s="30">
        <f>SUM(Ведомственная!G260)</f>
        <v>100382.5</v>
      </c>
      <c r="G301" s="30">
        <f>SUM(Ведомственная!H260)</f>
        <v>52912</v>
      </c>
      <c r="H301" s="30">
        <f>SUM(Ведомственная!I260)</f>
        <v>265052.3</v>
      </c>
    </row>
    <row r="302" spans="1:8" ht="31.5">
      <c r="A302" s="26" t="s">
        <v>822</v>
      </c>
      <c r="B302" s="55" t="s">
        <v>823</v>
      </c>
      <c r="C302" s="31"/>
      <c r="D302" s="31"/>
      <c r="E302" s="31"/>
      <c r="F302" s="30">
        <f>SUM(F303)</f>
        <v>25095.599999999999</v>
      </c>
      <c r="G302" s="30">
        <f>SUM(G303)</f>
        <v>13228</v>
      </c>
      <c r="H302" s="30">
        <f>SUM(H303)</f>
        <v>66263.100000000006</v>
      </c>
    </row>
    <row r="303" spans="1:8" ht="31.5">
      <c r="A303" s="52" t="s">
        <v>267</v>
      </c>
      <c r="B303" s="55" t="s">
        <v>823</v>
      </c>
      <c r="C303" s="31" t="s">
        <v>244</v>
      </c>
      <c r="D303" s="31" t="s">
        <v>165</v>
      </c>
      <c r="E303" s="31" t="s">
        <v>30</v>
      </c>
      <c r="F303" s="30">
        <f>SUM(Ведомственная!G262)</f>
        <v>25095.599999999999</v>
      </c>
      <c r="G303" s="30">
        <f>SUM(Ведомственная!H262)</f>
        <v>13228</v>
      </c>
      <c r="H303" s="30">
        <f>SUM(Ведомственная!I262)</f>
        <v>66263.100000000006</v>
      </c>
    </row>
    <row r="304" spans="1:8" ht="31.5">
      <c r="A304" s="26" t="s">
        <v>862</v>
      </c>
      <c r="B304" s="55" t="s">
        <v>863</v>
      </c>
      <c r="C304" s="31"/>
      <c r="D304" s="31"/>
      <c r="E304" s="31"/>
      <c r="F304" s="30">
        <f>SUM(F305)</f>
        <v>125.5</v>
      </c>
      <c r="G304" s="30">
        <f>SUM(G305)</f>
        <v>100</v>
      </c>
      <c r="H304" s="30">
        <f>SUM(H305)</f>
        <v>100</v>
      </c>
    </row>
    <row r="305" spans="1:8" ht="31.5">
      <c r="A305" s="52" t="s">
        <v>267</v>
      </c>
      <c r="B305" s="55" t="s">
        <v>863</v>
      </c>
      <c r="C305" s="31" t="s">
        <v>244</v>
      </c>
      <c r="D305" s="31" t="s">
        <v>165</v>
      </c>
      <c r="E305" s="31" t="s">
        <v>30</v>
      </c>
      <c r="F305" s="30">
        <f>SUM(Ведомственная!G264)</f>
        <v>125.5</v>
      </c>
      <c r="G305" s="30">
        <f>SUM(Ведомственная!H264)</f>
        <v>100</v>
      </c>
      <c r="H305" s="30">
        <f>SUM(Ведомственная!I264)</f>
        <v>100</v>
      </c>
    </row>
    <row r="306" spans="1:8" ht="31.5" hidden="1">
      <c r="A306" s="52" t="s">
        <v>361</v>
      </c>
      <c r="B306" s="31" t="s">
        <v>362</v>
      </c>
      <c r="C306" s="31"/>
      <c r="D306" s="31"/>
      <c r="E306" s="31"/>
      <c r="F306" s="30">
        <f>SUM(F307)</f>
        <v>0</v>
      </c>
      <c r="G306" s="30">
        <f>SUM(G307)</f>
        <v>0</v>
      </c>
      <c r="H306" s="30">
        <f>SUM(H307)</f>
        <v>0</v>
      </c>
    </row>
    <row r="307" spans="1:8" ht="31.5" hidden="1">
      <c r="A307" s="52" t="s">
        <v>267</v>
      </c>
      <c r="B307" s="31" t="s">
        <v>362</v>
      </c>
      <c r="C307" s="31" t="s">
        <v>244</v>
      </c>
      <c r="D307" s="31" t="s">
        <v>165</v>
      </c>
      <c r="E307" s="31" t="s">
        <v>165</v>
      </c>
      <c r="F307" s="30"/>
      <c r="G307" s="30"/>
      <c r="H307" s="30"/>
    </row>
    <row r="308" spans="1:8" ht="32.25" hidden="1" customHeight="1">
      <c r="A308" s="52" t="s">
        <v>267</v>
      </c>
      <c r="B308" s="55" t="s">
        <v>242</v>
      </c>
      <c r="C308" s="55">
        <v>400</v>
      </c>
      <c r="D308" s="31" t="s">
        <v>27</v>
      </c>
      <c r="E308" s="31" t="s">
        <v>74</v>
      </c>
      <c r="F308" s="30"/>
      <c r="G308" s="30"/>
      <c r="H308" s="30"/>
    </row>
    <row r="309" spans="1:8" ht="32.25" customHeight="1">
      <c r="A309" s="58" t="s">
        <v>31</v>
      </c>
      <c r="B309" s="31" t="s">
        <v>687</v>
      </c>
      <c r="C309" s="55"/>
      <c r="D309" s="31"/>
      <c r="E309" s="31"/>
      <c r="F309" s="30">
        <f>SUM(F310)</f>
        <v>250</v>
      </c>
      <c r="G309" s="30">
        <f>SUM(G310)</f>
        <v>0</v>
      </c>
      <c r="H309" s="30">
        <f>SUM(H310)</f>
        <v>0</v>
      </c>
    </row>
    <row r="310" spans="1:8" ht="32.25" customHeight="1">
      <c r="A310" s="52" t="s">
        <v>48</v>
      </c>
      <c r="B310" s="31" t="s">
        <v>687</v>
      </c>
      <c r="C310" s="55">
        <v>200</v>
      </c>
      <c r="D310" s="31" t="s">
        <v>165</v>
      </c>
      <c r="E310" s="31" t="s">
        <v>30</v>
      </c>
      <c r="F310" s="30">
        <f>SUM(Ведомственная!G361)</f>
        <v>250</v>
      </c>
      <c r="G310" s="30">
        <f>SUM(Ведомственная!H361)</f>
        <v>0</v>
      </c>
      <c r="H310" s="30">
        <f>SUM(Ведомственная!I361)</f>
        <v>0</v>
      </c>
    </row>
    <row r="311" spans="1:8" ht="87" customHeight="1">
      <c r="A311" s="26" t="s">
        <v>454</v>
      </c>
      <c r="B311" s="55" t="s">
        <v>242</v>
      </c>
      <c r="C311" s="63"/>
      <c r="D311" s="31"/>
      <c r="E311" s="31"/>
      <c r="F311" s="30">
        <f>SUM(F312)</f>
        <v>2090.6</v>
      </c>
      <c r="G311" s="30">
        <f t="shared" ref="G311:H311" si="40">SUM(G312)</f>
        <v>0</v>
      </c>
      <c r="H311" s="30">
        <f t="shared" si="40"/>
        <v>0</v>
      </c>
    </row>
    <row r="312" spans="1:8" ht="32.25" customHeight="1">
      <c r="A312" s="26" t="s">
        <v>243</v>
      </c>
      <c r="B312" s="55" t="s">
        <v>242</v>
      </c>
      <c r="C312" s="55">
        <v>400</v>
      </c>
      <c r="D312" s="31" t="s">
        <v>27</v>
      </c>
      <c r="E312" s="31" t="s">
        <v>74</v>
      </c>
      <c r="F312" s="30">
        <f>SUM(Ведомственная!G441)</f>
        <v>2090.6</v>
      </c>
      <c r="G312" s="30">
        <f>SUM(Ведомственная!H441)</f>
        <v>0</v>
      </c>
      <c r="H312" s="30">
        <f>SUM(Ведомственная!I441)</f>
        <v>0</v>
      </c>
    </row>
    <row r="313" spans="1:8" ht="63">
      <c r="A313" s="26" t="s">
        <v>356</v>
      </c>
      <c r="B313" s="55" t="s">
        <v>359</v>
      </c>
      <c r="C313" s="55"/>
      <c r="D313" s="31"/>
      <c r="E313" s="31"/>
      <c r="F313" s="30">
        <f>SUM(F314+F316)</f>
        <v>53384.899999999994</v>
      </c>
      <c r="G313" s="30">
        <f>SUM(G314+G316)</f>
        <v>52817.399999999994</v>
      </c>
      <c r="H313" s="30">
        <f>SUM(H314+H316)</f>
        <v>52817.399999999994</v>
      </c>
    </row>
    <row r="314" spans="1:8">
      <c r="A314" s="52" t="s">
        <v>578</v>
      </c>
      <c r="B314" s="55" t="s">
        <v>539</v>
      </c>
      <c r="C314" s="55"/>
      <c r="D314" s="31"/>
      <c r="E314" s="31"/>
      <c r="F314" s="30">
        <f>SUM(F315)</f>
        <v>25010.799999999999</v>
      </c>
      <c r="G314" s="30">
        <f>SUM(G315)</f>
        <v>24443.3</v>
      </c>
      <c r="H314" s="30">
        <f>SUM(H315)</f>
        <v>24443.3</v>
      </c>
    </row>
    <row r="315" spans="1:8" ht="31.5">
      <c r="A315" s="26" t="s">
        <v>243</v>
      </c>
      <c r="B315" s="55" t="s">
        <v>539</v>
      </c>
      <c r="C315" s="55">
        <v>400</v>
      </c>
      <c r="D315" s="31" t="s">
        <v>27</v>
      </c>
      <c r="E315" s="31" t="s">
        <v>12</v>
      </c>
      <c r="F315" s="30">
        <f>SUM(Ведомственная!G435)</f>
        <v>25010.799999999999</v>
      </c>
      <c r="G315" s="30">
        <f>SUM(Ведомственная!H435)</f>
        <v>24443.3</v>
      </c>
      <c r="H315" s="30">
        <f>SUM(Ведомственная!I435)</f>
        <v>24443.3</v>
      </c>
    </row>
    <row r="316" spans="1:8" ht="47.25">
      <c r="A316" s="26" t="s">
        <v>245</v>
      </c>
      <c r="B316" s="31" t="s">
        <v>540</v>
      </c>
      <c r="C316" s="55"/>
      <c r="D316" s="31"/>
      <c r="E316" s="31"/>
      <c r="F316" s="30">
        <f>SUM(F317)</f>
        <v>28374.1</v>
      </c>
      <c r="G316" s="30">
        <f>SUM(G317)</f>
        <v>28374.1</v>
      </c>
      <c r="H316" s="30">
        <f>SUM(H317)</f>
        <v>28374.1</v>
      </c>
    </row>
    <row r="317" spans="1:8" ht="31.5">
      <c r="A317" s="26" t="s">
        <v>243</v>
      </c>
      <c r="B317" s="31" t="s">
        <v>540</v>
      </c>
      <c r="C317" s="31" t="s">
        <v>244</v>
      </c>
      <c r="D317" s="31" t="s">
        <v>27</v>
      </c>
      <c r="E317" s="31" t="s">
        <v>12</v>
      </c>
      <c r="F317" s="30">
        <f>SUM(Ведомственная!G437)</f>
        <v>28374.1</v>
      </c>
      <c r="G317" s="30">
        <f>SUM(Ведомственная!H437)</f>
        <v>28374.1</v>
      </c>
      <c r="H317" s="30">
        <f>SUM(Ведомственная!I437)</f>
        <v>28374.1</v>
      </c>
    </row>
    <row r="318" spans="1:8" s="49" customFormat="1" ht="31.5">
      <c r="A318" s="45" t="s">
        <v>639</v>
      </c>
      <c r="B318" s="65" t="s">
        <v>219</v>
      </c>
      <c r="C318" s="65"/>
      <c r="D318" s="65"/>
      <c r="E318" s="65"/>
      <c r="F318" s="66">
        <f t="shared" ref="F318:H320" si="41">F319</f>
        <v>78</v>
      </c>
      <c r="G318" s="66">
        <f t="shared" si="41"/>
        <v>78</v>
      </c>
      <c r="H318" s="66">
        <f t="shared" si="41"/>
        <v>78</v>
      </c>
    </row>
    <row r="319" spans="1:8">
      <c r="A319" s="26" t="s">
        <v>31</v>
      </c>
      <c r="B319" s="31" t="s">
        <v>334</v>
      </c>
      <c r="C319" s="31"/>
      <c r="D319" s="31"/>
      <c r="E319" s="31"/>
      <c r="F319" s="30">
        <f t="shared" si="41"/>
        <v>78</v>
      </c>
      <c r="G319" s="30">
        <f t="shared" si="41"/>
        <v>78</v>
      </c>
      <c r="H319" s="30">
        <f t="shared" si="41"/>
        <v>78</v>
      </c>
    </row>
    <row r="320" spans="1:8">
      <c r="A320" s="57" t="s">
        <v>149</v>
      </c>
      <c r="B320" s="31" t="s">
        <v>335</v>
      </c>
      <c r="C320" s="31"/>
      <c r="D320" s="31"/>
      <c r="E320" s="31"/>
      <c r="F320" s="30">
        <f t="shared" si="41"/>
        <v>78</v>
      </c>
      <c r="G320" s="30">
        <f t="shared" si="41"/>
        <v>78</v>
      </c>
      <c r="H320" s="30">
        <f t="shared" si="41"/>
        <v>78</v>
      </c>
    </row>
    <row r="321" spans="1:12" ht="31.5">
      <c r="A321" s="26" t="s">
        <v>48</v>
      </c>
      <c r="B321" s="31" t="s">
        <v>335</v>
      </c>
      <c r="C321" s="31" t="s">
        <v>87</v>
      </c>
      <c r="D321" s="31" t="s">
        <v>109</v>
      </c>
      <c r="E321" s="31" t="s">
        <v>109</v>
      </c>
      <c r="F321" s="30">
        <f>SUM(Ведомственная!G1057)</f>
        <v>78</v>
      </c>
      <c r="G321" s="30">
        <f>SUM(Ведомственная!H1057)</f>
        <v>78</v>
      </c>
      <c r="H321" s="30">
        <f>SUM(Ведомственная!I1057)</f>
        <v>78</v>
      </c>
    </row>
    <row r="322" spans="1:12" ht="63">
      <c r="A322" s="45" t="s">
        <v>696</v>
      </c>
      <c r="B322" s="65" t="s">
        <v>695</v>
      </c>
      <c r="C322" s="31"/>
      <c r="D322" s="31"/>
      <c r="E322" s="31"/>
      <c r="F322" s="66">
        <f>SUM(F323+F328)</f>
        <v>100</v>
      </c>
      <c r="G322" s="66">
        <f>SUM(G323+G328)</f>
        <v>0</v>
      </c>
      <c r="H322" s="66">
        <f>SUM(H323+H328)</f>
        <v>0</v>
      </c>
    </row>
    <row r="323" spans="1:12">
      <c r="A323" s="26" t="s">
        <v>31</v>
      </c>
      <c r="B323" s="27" t="s">
        <v>697</v>
      </c>
      <c r="C323" s="31"/>
      <c r="D323" s="31"/>
      <c r="E323" s="31"/>
      <c r="F323" s="30">
        <f>SUM(F324+F326)</f>
        <v>100</v>
      </c>
      <c r="G323" s="30">
        <f t="shared" ref="G323:H323" si="42">SUM(G324+G326)</f>
        <v>0</v>
      </c>
      <c r="H323" s="30">
        <f t="shared" si="42"/>
        <v>0</v>
      </c>
    </row>
    <row r="324" spans="1:12" hidden="1">
      <c r="A324" s="26" t="s">
        <v>124</v>
      </c>
      <c r="B324" s="27" t="s">
        <v>698</v>
      </c>
      <c r="C324" s="31"/>
      <c r="D324" s="31"/>
      <c r="E324" s="31"/>
      <c r="F324" s="30">
        <f t="shared" ref="F324:H324" si="43">SUM(F325)</f>
        <v>0</v>
      </c>
      <c r="G324" s="30">
        <f t="shared" si="43"/>
        <v>0</v>
      </c>
      <c r="H324" s="30">
        <f t="shared" si="43"/>
        <v>0</v>
      </c>
    </row>
    <row r="325" spans="1:12" ht="31.5" hidden="1">
      <c r="A325" s="26" t="s">
        <v>48</v>
      </c>
      <c r="B325" s="27" t="s">
        <v>698</v>
      </c>
      <c r="C325" s="31" t="s">
        <v>87</v>
      </c>
      <c r="D325" s="31" t="s">
        <v>14</v>
      </c>
      <c r="E325" s="31" t="s">
        <v>30</v>
      </c>
      <c r="F325" s="30">
        <f>SUM(Ведомственная!G1212)</f>
        <v>0</v>
      </c>
      <c r="G325" s="30">
        <f>SUM(Ведомственная!H1212)</f>
        <v>0</v>
      </c>
      <c r="H325" s="30">
        <f>SUM(Ведомственная!I1212)</f>
        <v>0</v>
      </c>
    </row>
    <row r="326" spans="1:12">
      <c r="A326" s="26" t="s">
        <v>528</v>
      </c>
      <c r="B326" s="27" t="s">
        <v>957</v>
      </c>
      <c r="C326" s="27"/>
      <c r="D326" s="31"/>
      <c r="E326" s="31"/>
      <c r="F326" s="30">
        <f>SUM(F327)</f>
        <v>100</v>
      </c>
      <c r="G326" s="30">
        <f t="shared" ref="G326:H326" si="44">SUM(G327)</f>
        <v>0</v>
      </c>
      <c r="H326" s="30">
        <f t="shared" si="44"/>
        <v>0</v>
      </c>
    </row>
    <row r="327" spans="1:12" ht="31.5">
      <c r="A327" s="26" t="s">
        <v>48</v>
      </c>
      <c r="B327" s="27" t="s">
        <v>957</v>
      </c>
      <c r="C327" s="27" t="s">
        <v>87</v>
      </c>
      <c r="D327" s="31" t="s">
        <v>14</v>
      </c>
      <c r="E327" s="31" t="s">
        <v>30</v>
      </c>
      <c r="F327" s="30">
        <f>SUM(Ведомственная!G1214)</f>
        <v>100</v>
      </c>
      <c r="G327" s="30">
        <f>SUM(Ведомственная!H1214)</f>
        <v>0</v>
      </c>
      <c r="H327" s="30">
        <f>SUM(Ведомственная!I1214)</f>
        <v>0</v>
      </c>
    </row>
    <row r="328" spans="1:12" hidden="1">
      <c r="A328" s="26" t="s">
        <v>147</v>
      </c>
      <c r="B328" s="27" t="s">
        <v>699</v>
      </c>
      <c r="C328" s="31"/>
      <c r="D328" s="31"/>
      <c r="E328" s="31"/>
      <c r="F328" s="30">
        <f t="shared" ref="F328:H330" si="45">SUM(F329)</f>
        <v>0</v>
      </c>
      <c r="G328" s="30">
        <f t="shared" si="45"/>
        <v>0</v>
      </c>
      <c r="H328" s="30">
        <f t="shared" si="45"/>
        <v>0</v>
      </c>
    </row>
    <row r="329" spans="1:12" ht="31.5" hidden="1">
      <c r="A329" s="26" t="s">
        <v>258</v>
      </c>
      <c r="B329" s="27" t="s">
        <v>700</v>
      </c>
      <c r="C329" s="31"/>
      <c r="D329" s="31"/>
      <c r="E329" s="31"/>
      <c r="F329" s="30">
        <f t="shared" si="45"/>
        <v>0</v>
      </c>
      <c r="G329" s="30">
        <f t="shared" si="45"/>
        <v>0</v>
      </c>
      <c r="H329" s="30">
        <f t="shared" si="45"/>
        <v>0</v>
      </c>
    </row>
    <row r="330" spans="1:12" hidden="1">
      <c r="A330" s="26" t="s">
        <v>137</v>
      </c>
      <c r="B330" s="27" t="s">
        <v>701</v>
      </c>
      <c r="C330" s="31"/>
      <c r="D330" s="31"/>
      <c r="E330" s="31"/>
      <c r="F330" s="30">
        <f t="shared" si="45"/>
        <v>0</v>
      </c>
      <c r="G330" s="30">
        <f t="shared" si="45"/>
        <v>0</v>
      </c>
      <c r="H330" s="30">
        <f t="shared" si="45"/>
        <v>0</v>
      </c>
    </row>
    <row r="331" spans="1:12" ht="31.5" hidden="1">
      <c r="A331" s="26" t="s">
        <v>117</v>
      </c>
      <c r="B331" s="27" t="s">
        <v>701</v>
      </c>
      <c r="C331" s="31" t="s">
        <v>118</v>
      </c>
      <c r="D331" s="31" t="s">
        <v>14</v>
      </c>
      <c r="E331" s="31" t="s">
        <v>30</v>
      </c>
      <c r="F331" s="30">
        <f>SUM(Ведомственная!G1218)</f>
        <v>0</v>
      </c>
      <c r="G331" s="30">
        <f>SUM(Ведомственная!H1218)</f>
        <v>0</v>
      </c>
      <c r="H331" s="30">
        <f>SUM(Ведомственная!I1218)</f>
        <v>0</v>
      </c>
    </row>
    <row r="332" spans="1:12" ht="47.25">
      <c r="A332" s="45" t="s">
        <v>640</v>
      </c>
      <c r="B332" s="65" t="s">
        <v>336</v>
      </c>
      <c r="C332" s="65"/>
      <c r="D332" s="65"/>
      <c r="E332" s="65"/>
      <c r="F332" s="66">
        <f t="shared" ref="F332:H334" si="46">F333</f>
        <v>78.5</v>
      </c>
      <c r="G332" s="66">
        <f t="shared" si="46"/>
        <v>78.5</v>
      </c>
      <c r="H332" s="66">
        <f t="shared" si="46"/>
        <v>78.5</v>
      </c>
    </row>
    <row r="333" spans="1:12">
      <c r="A333" s="26" t="s">
        <v>31</v>
      </c>
      <c r="B333" s="31" t="s">
        <v>337</v>
      </c>
      <c r="C333" s="31"/>
      <c r="D333" s="31"/>
      <c r="E333" s="31"/>
      <c r="F333" s="30">
        <f t="shared" si="46"/>
        <v>78.5</v>
      </c>
      <c r="G333" s="30">
        <f t="shared" si="46"/>
        <v>78.5</v>
      </c>
      <c r="H333" s="30">
        <f t="shared" si="46"/>
        <v>78.5</v>
      </c>
    </row>
    <row r="334" spans="1:12">
      <c r="A334" s="57" t="s">
        <v>149</v>
      </c>
      <c r="B334" s="31" t="s">
        <v>338</v>
      </c>
      <c r="C334" s="31"/>
      <c r="D334" s="31"/>
      <c r="E334" s="31"/>
      <c r="F334" s="30">
        <f t="shared" si="46"/>
        <v>78.5</v>
      </c>
      <c r="G334" s="30">
        <f t="shared" si="46"/>
        <v>78.5</v>
      </c>
      <c r="H334" s="30">
        <f t="shared" si="46"/>
        <v>78.5</v>
      </c>
    </row>
    <row r="335" spans="1:12" ht="31.5">
      <c r="A335" s="26" t="s">
        <v>48</v>
      </c>
      <c r="B335" s="31" t="s">
        <v>338</v>
      </c>
      <c r="C335" s="31" t="s">
        <v>87</v>
      </c>
      <c r="D335" s="31" t="s">
        <v>109</v>
      </c>
      <c r="E335" s="31" t="s">
        <v>109</v>
      </c>
      <c r="F335" s="30">
        <f>SUM(Ведомственная!G1060)</f>
        <v>78.5</v>
      </c>
      <c r="G335" s="30">
        <f>SUM(Ведомственная!H1060)</f>
        <v>78.5</v>
      </c>
      <c r="H335" s="30">
        <f>SUM(Ведомственная!I1060)</f>
        <v>78.5</v>
      </c>
    </row>
    <row r="336" spans="1:12" ht="31.5">
      <c r="A336" s="45" t="s">
        <v>649</v>
      </c>
      <c r="B336" s="46" t="s">
        <v>111</v>
      </c>
      <c r="C336" s="46"/>
      <c r="D336" s="46"/>
      <c r="E336" s="46"/>
      <c r="F336" s="48">
        <f>F337+F349+F353+F359+F364+F387+F421</f>
        <v>282594.10000000003</v>
      </c>
      <c r="G336" s="48">
        <f>G337+G349+G353+G359+G364+G387+G421</f>
        <v>260008.19999999998</v>
      </c>
      <c r="H336" s="48">
        <f>H337+H349+H353+H359+H364+H387+H421</f>
        <v>281573.5</v>
      </c>
      <c r="J336" s="106"/>
      <c r="K336" s="106"/>
      <c r="L336" s="106"/>
    </row>
    <row r="337" spans="1:8">
      <c r="A337" s="26" t="s">
        <v>121</v>
      </c>
      <c r="B337" s="27" t="s">
        <v>122</v>
      </c>
      <c r="C337" s="27"/>
      <c r="D337" s="27"/>
      <c r="E337" s="27"/>
      <c r="F337" s="28">
        <f>F338+F344+F341</f>
        <v>63109.2</v>
      </c>
      <c r="G337" s="28">
        <f>G338+G344+G341</f>
        <v>63109.2</v>
      </c>
      <c r="H337" s="28">
        <f>H338+H344+H341</f>
        <v>63109.2</v>
      </c>
    </row>
    <row r="338" spans="1:8" ht="47.25">
      <c r="A338" s="26" t="s">
        <v>24</v>
      </c>
      <c r="B338" s="27" t="s">
        <v>123</v>
      </c>
      <c r="C338" s="27"/>
      <c r="D338" s="27"/>
      <c r="E338" s="27"/>
      <c r="F338" s="28">
        <f t="shared" ref="F338:H339" si="47">F339</f>
        <v>42446.1</v>
      </c>
      <c r="G338" s="28">
        <f t="shared" si="47"/>
        <v>42446.1</v>
      </c>
      <c r="H338" s="28">
        <f t="shared" si="47"/>
        <v>42446.1</v>
      </c>
    </row>
    <row r="339" spans="1:8">
      <c r="A339" s="26" t="s">
        <v>124</v>
      </c>
      <c r="B339" s="27" t="s">
        <v>125</v>
      </c>
      <c r="C339" s="27"/>
      <c r="D339" s="27"/>
      <c r="E339" s="27"/>
      <c r="F339" s="28">
        <f t="shared" si="47"/>
        <v>42446.1</v>
      </c>
      <c r="G339" s="28">
        <f t="shared" si="47"/>
        <v>42446.1</v>
      </c>
      <c r="H339" s="28">
        <f t="shared" si="47"/>
        <v>42446.1</v>
      </c>
    </row>
    <row r="340" spans="1:8" ht="31.5">
      <c r="A340" s="26" t="s">
        <v>117</v>
      </c>
      <c r="B340" s="27" t="s">
        <v>125</v>
      </c>
      <c r="C340" s="27" t="s">
        <v>118</v>
      </c>
      <c r="D340" s="27" t="s">
        <v>14</v>
      </c>
      <c r="E340" s="27" t="s">
        <v>30</v>
      </c>
      <c r="F340" s="28">
        <f>SUM(Ведомственная!G1223)</f>
        <v>42446.1</v>
      </c>
      <c r="G340" s="28">
        <f>SUM(Ведомственная!H1223)</f>
        <v>42446.1</v>
      </c>
      <c r="H340" s="28">
        <f>SUM(Ведомственная!I1223)</f>
        <v>42446.1</v>
      </c>
    </row>
    <row r="341" spans="1:8">
      <c r="A341" s="26" t="s">
        <v>147</v>
      </c>
      <c r="B341" s="27" t="s">
        <v>585</v>
      </c>
      <c r="C341" s="27"/>
      <c r="D341" s="27"/>
      <c r="E341" s="27"/>
      <c r="F341" s="28">
        <f t="shared" ref="F341:H342" si="48">SUM(F342)</f>
        <v>0</v>
      </c>
      <c r="G341" s="28">
        <f t="shared" si="48"/>
        <v>0</v>
      </c>
      <c r="H341" s="28">
        <f t="shared" si="48"/>
        <v>0</v>
      </c>
    </row>
    <row r="342" spans="1:8" ht="31.5">
      <c r="A342" s="26" t="s">
        <v>327</v>
      </c>
      <c r="B342" s="27" t="s">
        <v>587</v>
      </c>
      <c r="C342" s="27"/>
      <c r="D342" s="27"/>
      <c r="E342" s="27"/>
      <c r="F342" s="28">
        <f t="shared" si="48"/>
        <v>0</v>
      </c>
      <c r="G342" s="28">
        <f t="shared" si="48"/>
        <v>0</v>
      </c>
      <c r="H342" s="28">
        <f t="shared" si="48"/>
        <v>0</v>
      </c>
    </row>
    <row r="343" spans="1:8" ht="31.5">
      <c r="A343" s="26" t="s">
        <v>117</v>
      </c>
      <c r="B343" s="27" t="s">
        <v>587</v>
      </c>
      <c r="C343" s="27" t="s">
        <v>118</v>
      </c>
      <c r="D343" s="27" t="s">
        <v>14</v>
      </c>
      <c r="E343" s="27" t="s">
        <v>30</v>
      </c>
      <c r="F343" s="28">
        <f>SUM(Ведомственная!G1227)</f>
        <v>0</v>
      </c>
      <c r="G343" s="28">
        <f>SUM(Ведомственная!H1227)</f>
        <v>0</v>
      </c>
      <c r="H343" s="28">
        <f>SUM(Ведомственная!I1227)</f>
        <v>0</v>
      </c>
    </row>
    <row r="344" spans="1:8" ht="31.5">
      <c r="A344" s="26" t="s">
        <v>41</v>
      </c>
      <c r="B344" s="27" t="s">
        <v>126</v>
      </c>
      <c r="C344" s="27"/>
      <c r="D344" s="27"/>
      <c r="E344" s="27"/>
      <c r="F344" s="28">
        <f>F345</f>
        <v>20663.100000000002</v>
      </c>
      <c r="G344" s="28">
        <f>G345</f>
        <v>20663.100000000002</v>
      </c>
      <c r="H344" s="28">
        <f>H345</f>
        <v>20663.100000000002</v>
      </c>
    </row>
    <row r="345" spans="1:8">
      <c r="A345" s="26" t="s">
        <v>124</v>
      </c>
      <c r="B345" s="27" t="s">
        <v>127</v>
      </c>
      <c r="C345" s="27"/>
      <c r="D345" s="27"/>
      <c r="E345" s="27"/>
      <c r="F345" s="28">
        <f>F346+F347+F348</f>
        <v>20663.100000000002</v>
      </c>
      <c r="G345" s="28">
        <f>G346+G347+G348</f>
        <v>20663.100000000002</v>
      </c>
      <c r="H345" s="28">
        <f>H346+H347+H348</f>
        <v>20663.100000000002</v>
      </c>
    </row>
    <row r="346" spans="1:8" ht="63">
      <c r="A346" s="26" t="s">
        <v>47</v>
      </c>
      <c r="B346" s="27" t="s">
        <v>127</v>
      </c>
      <c r="C346" s="27" t="s">
        <v>85</v>
      </c>
      <c r="D346" s="27" t="s">
        <v>14</v>
      </c>
      <c r="E346" s="27" t="s">
        <v>30</v>
      </c>
      <c r="F346" s="28">
        <f>SUM(Ведомственная!G1230)</f>
        <v>17565.900000000001</v>
      </c>
      <c r="G346" s="28">
        <f>SUM(Ведомственная!H1230)</f>
        <v>17565.900000000001</v>
      </c>
      <c r="H346" s="28">
        <f>SUM(Ведомственная!I1230)</f>
        <v>17565.900000000001</v>
      </c>
    </row>
    <row r="347" spans="1:8" ht="31.5">
      <c r="A347" s="26" t="s">
        <v>48</v>
      </c>
      <c r="B347" s="27" t="s">
        <v>127</v>
      </c>
      <c r="C347" s="27" t="s">
        <v>87</v>
      </c>
      <c r="D347" s="27" t="s">
        <v>14</v>
      </c>
      <c r="E347" s="27" t="s">
        <v>30</v>
      </c>
      <c r="F347" s="28">
        <f>SUM(Ведомственная!G1231)</f>
        <v>2816.2</v>
      </c>
      <c r="G347" s="28">
        <f>SUM(Ведомственная!H1231)</f>
        <v>2816.2</v>
      </c>
      <c r="H347" s="28">
        <f>SUM(Ведомственная!I1231)</f>
        <v>2816.2</v>
      </c>
    </row>
    <row r="348" spans="1:8">
      <c r="A348" s="26" t="s">
        <v>21</v>
      </c>
      <c r="B348" s="27" t="s">
        <v>127</v>
      </c>
      <c r="C348" s="27" t="s">
        <v>92</v>
      </c>
      <c r="D348" s="27" t="s">
        <v>14</v>
      </c>
      <c r="E348" s="27" t="s">
        <v>30</v>
      </c>
      <c r="F348" s="28">
        <f>SUM(Ведомственная!G1232)</f>
        <v>281</v>
      </c>
      <c r="G348" s="28">
        <f>SUM(Ведомственная!H1232)</f>
        <v>281</v>
      </c>
      <c r="H348" s="28">
        <f>SUM(Ведомственная!I1232)</f>
        <v>281</v>
      </c>
    </row>
    <row r="349" spans="1:8">
      <c r="A349" s="26" t="s">
        <v>112</v>
      </c>
      <c r="B349" s="27" t="s">
        <v>113</v>
      </c>
      <c r="C349" s="27"/>
      <c r="D349" s="27"/>
      <c r="E349" s="27"/>
      <c r="F349" s="28">
        <f t="shared" ref="F349:H351" si="49">F350</f>
        <v>89137.2</v>
      </c>
      <c r="G349" s="28">
        <f t="shared" si="49"/>
        <v>89137.2</v>
      </c>
      <c r="H349" s="28">
        <f t="shared" si="49"/>
        <v>89137.2</v>
      </c>
    </row>
    <row r="350" spans="1:8" ht="47.25">
      <c r="A350" s="26" t="s">
        <v>24</v>
      </c>
      <c r="B350" s="27" t="s">
        <v>114</v>
      </c>
      <c r="C350" s="27"/>
      <c r="D350" s="27"/>
      <c r="E350" s="27"/>
      <c r="F350" s="28">
        <f t="shared" si="49"/>
        <v>89137.2</v>
      </c>
      <c r="G350" s="28">
        <f t="shared" si="49"/>
        <v>89137.2</v>
      </c>
      <c r="H350" s="28">
        <f t="shared" si="49"/>
        <v>89137.2</v>
      </c>
    </row>
    <row r="351" spans="1:8">
      <c r="A351" s="26" t="s">
        <v>115</v>
      </c>
      <c r="B351" s="27" t="s">
        <v>116</v>
      </c>
      <c r="C351" s="27"/>
      <c r="D351" s="27"/>
      <c r="E351" s="27"/>
      <c r="F351" s="28">
        <f t="shared" si="49"/>
        <v>89137.2</v>
      </c>
      <c r="G351" s="28">
        <f t="shared" si="49"/>
        <v>89137.2</v>
      </c>
      <c r="H351" s="28">
        <f t="shared" si="49"/>
        <v>89137.2</v>
      </c>
    </row>
    <row r="352" spans="1:8" ht="31.5">
      <c r="A352" s="26" t="s">
        <v>117</v>
      </c>
      <c r="B352" s="27" t="s">
        <v>116</v>
      </c>
      <c r="C352" s="27" t="s">
        <v>118</v>
      </c>
      <c r="D352" s="27" t="s">
        <v>109</v>
      </c>
      <c r="E352" s="27" t="s">
        <v>50</v>
      </c>
      <c r="F352" s="28">
        <f>SUM(Ведомственная!G1177)</f>
        <v>89137.2</v>
      </c>
      <c r="G352" s="28">
        <f>SUM(Ведомственная!H1177)</f>
        <v>89137.2</v>
      </c>
      <c r="H352" s="28">
        <f>SUM(Ведомственная!I1177)</f>
        <v>89137.2</v>
      </c>
    </row>
    <row r="353" spans="1:8" ht="31.5">
      <c r="A353" s="26" t="s">
        <v>129</v>
      </c>
      <c r="B353" s="27" t="s">
        <v>130</v>
      </c>
      <c r="C353" s="27"/>
      <c r="D353" s="27"/>
      <c r="E353" s="27"/>
      <c r="F353" s="28">
        <f t="shared" ref="F353:H354" si="50">F354</f>
        <v>52138</v>
      </c>
      <c r="G353" s="28">
        <f t="shared" si="50"/>
        <v>52138</v>
      </c>
      <c r="H353" s="28">
        <f t="shared" si="50"/>
        <v>52138</v>
      </c>
    </row>
    <row r="354" spans="1:8" ht="31.5">
      <c r="A354" s="26" t="s">
        <v>41</v>
      </c>
      <c r="B354" s="27" t="s">
        <v>131</v>
      </c>
      <c r="C354" s="27"/>
      <c r="D354" s="27"/>
      <c r="E354" s="27"/>
      <c r="F354" s="28">
        <f t="shared" si="50"/>
        <v>52138</v>
      </c>
      <c r="G354" s="28">
        <f t="shared" si="50"/>
        <v>52138</v>
      </c>
      <c r="H354" s="28">
        <f t="shared" si="50"/>
        <v>52138</v>
      </c>
    </row>
    <row r="355" spans="1:8">
      <c r="A355" s="26" t="s">
        <v>132</v>
      </c>
      <c r="B355" s="27" t="s">
        <v>133</v>
      </c>
      <c r="C355" s="27"/>
      <c r="D355" s="27"/>
      <c r="E355" s="27"/>
      <c r="F355" s="28">
        <f>F356+F357+F358</f>
        <v>52138</v>
      </c>
      <c r="G355" s="28">
        <f>G356+G357+G358</f>
        <v>52138</v>
      </c>
      <c r="H355" s="28">
        <f>H356+H357+H358</f>
        <v>52138</v>
      </c>
    </row>
    <row r="356" spans="1:8" ht="63">
      <c r="A356" s="26" t="s">
        <v>47</v>
      </c>
      <c r="B356" s="27" t="s">
        <v>133</v>
      </c>
      <c r="C356" s="27" t="s">
        <v>85</v>
      </c>
      <c r="D356" s="27" t="s">
        <v>14</v>
      </c>
      <c r="E356" s="27" t="s">
        <v>30</v>
      </c>
      <c r="F356" s="28">
        <f>SUM(Ведомственная!G1236)</f>
        <v>46031.5</v>
      </c>
      <c r="G356" s="28">
        <f>SUM(Ведомственная!H1236)</f>
        <v>46031.5</v>
      </c>
      <c r="H356" s="28">
        <f>SUM(Ведомственная!I1236)</f>
        <v>46031.5</v>
      </c>
    </row>
    <row r="357" spans="1:8" ht="31.5">
      <c r="A357" s="26" t="s">
        <v>48</v>
      </c>
      <c r="B357" s="27" t="s">
        <v>133</v>
      </c>
      <c r="C357" s="27" t="s">
        <v>87</v>
      </c>
      <c r="D357" s="27" t="s">
        <v>14</v>
      </c>
      <c r="E357" s="27" t="s">
        <v>30</v>
      </c>
      <c r="F357" s="28">
        <f>SUM(Ведомственная!G1237)</f>
        <v>5648.1</v>
      </c>
      <c r="G357" s="28">
        <f>SUM(Ведомственная!H1237)</f>
        <v>5648.1</v>
      </c>
      <c r="H357" s="28">
        <f>SUM(Ведомственная!I1237)</f>
        <v>5648.1</v>
      </c>
    </row>
    <row r="358" spans="1:8">
      <c r="A358" s="26" t="s">
        <v>21</v>
      </c>
      <c r="B358" s="27" t="s">
        <v>133</v>
      </c>
      <c r="C358" s="27" t="s">
        <v>92</v>
      </c>
      <c r="D358" s="27" t="s">
        <v>14</v>
      </c>
      <c r="E358" s="27" t="s">
        <v>30</v>
      </c>
      <c r="F358" s="28">
        <f>SUM(Ведомственная!G1238)</f>
        <v>458.4</v>
      </c>
      <c r="G358" s="28">
        <f>SUM(Ведомственная!H1238)</f>
        <v>458.4</v>
      </c>
      <c r="H358" s="28">
        <f>SUM(Ведомственная!I1238)</f>
        <v>458.4</v>
      </c>
    </row>
    <row r="359" spans="1:8" ht="31.5">
      <c r="A359" s="26" t="s">
        <v>134</v>
      </c>
      <c r="B359" s="27" t="s">
        <v>135</v>
      </c>
      <c r="C359" s="27"/>
      <c r="D359" s="27"/>
      <c r="E359" s="27"/>
      <c r="F359" s="28">
        <f t="shared" ref="F359:H361" si="51">F360</f>
        <v>10070.5</v>
      </c>
      <c r="G359" s="28">
        <f t="shared" si="51"/>
        <v>10070.5</v>
      </c>
      <c r="H359" s="28">
        <f t="shared" si="51"/>
        <v>10070.5</v>
      </c>
    </row>
    <row r="360" spans="1:8" ht="47.25">
      <c r="A360" s="26" t="s">
        <v>24</v>
      </c>
      <c r="B360" s="27" t="s">
        <v>136</v>
      </c>
      <c r="C360" s="27"/>
      <c r="D360" s="27"/>
      <c r="E360" s="27"/>
      <c r="F360" s="28">
        <f t="shared" si="51"/>
        <v>10070.5</v>
      </c>
      <c r="G360" s="28">
        <f t="shared" si="51"/>
        <v>10070.5</v>
      </c>
      <c r="H360" s="28">
        <f t="shared" si="51"/>
        <v>10070.5</v>
      </c>
    </row>
    <row r="361" spans="1:8">
      <c r="A361" s="26" t="s">
        <v>137</v>
      </c>
      <c r="B361" s="27" t="s">
        <v>138</v>
      </c>
      <c r="C361" s="27"/>
      <c r="D361" s="27"/>
      <c r="E361" s="27"/>
      <c r="F361" s="28">
        <f t="shared" si="51"/>
        <v>10070.5</v>
      </c>
      <c r="G361" s="28">
        <f t="shared" si="51"/>
        <v>10070.5</v>
      </c>
      <c r="H361" s="28">
        <f t="shared" si="51"/>
        <v>10070.5</v>
      </c>
    </row>
    <row r="362" spans="1:8" ht="31.5">
      <c r="A362" s="26" t="s">
        <v>117</v>
      </c>
      <c r="B362" s="27" t="s">
        <v>138</v>
      </c>
      <c r="C362" s="27" t="s">
        <v>118</v>
      </c>
      <c r="D362" s="27" t="s">
        <v>14</v>
      </c>
      <c r="E362" s="27" t="s">
        <v>30</v>
      </c>
      <c r="F362" s="28">
        <f>SUM(Ведомственная!G1242)</f>
        <v>10070.5</v>
      </c>
      <c r="G362" s="28">
        <f>SUM(Ведомственная!H1242)</f>
        <v>10070.5</v>
      </c>
      <c r="H362" s="28">
        <f>SUM(Ведомственная!I1242)</f>
        <v>10070.5</v>
      </c>
    </row>
    <row r="363" spans="1:8" ht="31.5" hidden="1">
      <c r="A363" s="26" t="s">
        <v>68</v>
      </c>
      <c r="B363" s="27" t="s">
        <v>405</v>
      </c>
      <c r="C363" s="27" t="s">
        <v>118</v>
      </c>
      <c r="D363" s="27" t="s">
        <v>14</v>
      </c>
      <c r="E363" s="27" t="s">
        <v>12</v>
      </c>
      <c r="F363" s="28"/>
      <c r="G363" s="28"/>
      <c r="H363" s="28"/>
    </row>
    <row r="364" spans="1:8">
      <c r="A364" s="26" t="s">
        <v>150</v>
      </c>
      <c r="B364" s="27" t="s">
        <v>151</v>
      </c>
      <c r="C364" s="27"/>
      <c r="D364" s="27"/>
      <c r="E364" s="27"/>
      <c r="F364" s="28">
        <f>F365+F376</f>
        <v>4235.1000000000004</v>
      </c>
      <c r="G364" s="28">
        <f>G365+G376</f>
        <v>2805.5</v>
      </c>
      <c r="H364" s="28">
        <f>H365+H376</f>
        <v>3119.4</v>
      </c>
    </row>
    <row r="365" spans="1:8">
      <c r="A365" s="26" t="s">
        <v>31</v>
      </c>
      <c r="B365" s="27" t="s">
        <v>408</v>
      </c>
      <c r="C365" s="27"/>
      <c r="D365" s="27"/>
      <c r="E365" s="27"/>
      <c r="F365" s="28">
        <f>SUM(F366+F368+F371+F373)</f>
        <v>4235.1000000000004</v>
      </c>
      <c r="G365" s="28">
        <f t="shared" ref="G365:H365" si="52">SUM(G366+G368+G371+G373)</f>
        <v>2805.5</v>
      </c>
      <c r="H365" s="28">
        <f t="shared" si="52"/>
        <v>3119.4</v>
      </c>
    </row>
    <row r="366" spans="1:8">
      <c r="A366" s="26" t="s">
        <v>115</v>
      </c>
      <c r="B366" s="27" t="s">
        <v>859</v>
      </c>
      <c r="C366" s="27"/>
      <c r="D366" s="27"/>
      <c r="E366" s="27"/>
      <c r="F366" s="28">
        <f>SUM(F367)</f>
        <v>179.6</v>
      </c>
      <c r="G366" s="28">
        <f t="shared" ref="G366:H366" si="53">SUM(G367)</f>
        <v>0</v>
      </c>
      <c r="H366" s="28">
        <f t="shared" si="53"/>
        <v>0</v>
      </c>
    </row>
    <row r="367" spans="1:8" ht="31.5">
      <c r="A367" s="26" t="s">
        <v>117</v>
      </c>
      <c r="B367" s="27" t="s">
        <v>859</v>
      </c>
      <c r="C367" s="27" t="s">
        <v>118</v>
      </c>
      <c r="D367" s="27" t="s">
        <v>109</v>
      </c>
      <c r="E367" s="27" t="s">
        <v>50</v>
      </c>
      <c r="F367" s="28">
        <f>SUM(Ведомственная!G1181)</f>
        <v>179.6</v>
      </c>
      <c r="G367" s="28">
        <f>SUM(Ведомственная!H1181)</f>
        <v>0</v>
      </c>
      <c r="H367" s="28">
        <f>SUM(Ведомственная!I1181)</f>
        <v>0</v>
      </c>
    </row>
    <row r="368" spans="1:8">
      <c r="A368" s="26" t="s">
        <v>124</v>
      </c>
      <c r="B368" s="27" t="s">
        <v>958</v>
      </c>
      <c r="C368" s="27"/>
      <c r="D368" s="27"/>
      <c r="E368" s="27"/>
      <c r="F368" s="28">
        <f>F369+F370</f>
        <v>3305.5</v>
      </c>
      <c r="G368" s="28">
        <f>G369+G370</f>
        <v>2805.5</v>
      </c>
      <c r="H368" s="28">
        <f>H369+H370</f>
        <v>2969.4</v>
      </c>
    </row>
    <row r="369" spans="1:8" ht="31.5">
      <c r="A369" s="26" t="s">
        <v>48</v>
      </c>
      <c r="B369" s="27" t="s">
        <v>958</v>
      </c>
      <c r="C369" s="27" t="s">
        <v>87</v>
      </c>
      <c r="D369" s="27" t="s">
        <v>14</v>
      </c>
      <c r="E369" s="27" t="s">
        <v>12</v>
      </c>
      <c r="F369" s="28">
        <f>SUM(Ведомственная!G1284)</f>
        <v>500</v>
      </c>
      <c r="G369" s="28">
        <f>SUM(Ведомственная!H1284)</f>
        <v>0</v>
      </c>
      <c r="H369" s="28">
        <f>SUM(Ведомственная!I1284)</f>
        <v>0</v>
      </c>
    </row>
    <row r="370" spans="1:8" ht="31.5">
      <c r="A370" s="26" t="s">
        <v>117</v>
      </c>
      <c r="B370" s="27" t="s">
        <v>958</v>
      </c>
      <c r="C370" s="27" t="s">
        <v>118</v>
      </c>
      <c r="D370" s="27" t="s">
        <v>14</v>
      </c>
      <c r="E370" s="27" t="s">
        <v>12</v>
      </c>
      <c r="F370" s="28">
        <f>SUM(Ведомственная!G1285)</f>
        <v>2805.5</v>
      </c>
      <c r="G370" s="28">
        <f>SUM(Ведомственная!H1285)</f>
        <v>2805.5</v>
      </c>
      <c r="H370" s="28">
        <f>SUM(Ведомственная!I1285)</f>
        <v>2969.4</v>
      </c>
    </row>
    <row r="371" spans="1:8">
      <c r="A371" s="26" t="s">
        <v>593</v>
      </c>
      <c r="B371" s="27" t="s">
        <v>959</v>
      </c>
      <c r="C371" s="27"/>
      <c r="D371" s="27"/>
      <c r="E371" s="27"/>
      <c r="F371" s="28">
        <f>SUM(F372)</f>
        <v>100</v>
      </c>
      <c r="G371" s="28">
        <f t="shared" ref="G371:H371" si="54">SUM(G372)</f>
        <v>0</v>
      </c>
      <c r="H371" s="28">
        <f t="shared" si="54"/>
        <v>0</v>
      </c>
    </row>
    <row r="372" spans="1:8" ht="31.5">
      <c r="A372" s="26" t="s">
        <v>117</v>
      </c>
      <c r="B372" s="27" t="s">
        <v>959</v>
      </c>
      <c r="C372" s="27" t="s">
        <v>118</v>
      </c>
      <c r="D372" s="27" t="s">
        <v>14</v>
      </c>
      <c r="E372" s="27" t="s">
        <v>12</v>
      </c>
      <c r="F372" s="28">
        <f>SUM(Ведомственная!G1288)</f>
        <v>100</v>
      </c>
      <c r="G372" s="28">
        <f>SUM(Ведомственная!H1288)</f>
        <v>0</v>
      </c>
      <c r="H372" s="28">
        <f>SUM(Ведомственная!I1288)</f>
        <v>0</v>
      </c>
    </row>
    <row r="373" spans="1:8">
      <c r="A373" s="94" t="s">
        <v>528</v>
      </c>
      <c r="B373" s="27" t="s">
        <v>960</v>
      </c>
      <c r="C373" s="92"/>
      <c r="D373" s="27"/>
      <c r="E373" s="27"/>
      <c r="F373" s="28">
        <f>SUM(F374:F375)</f>
        <v>650</v>
      </c>
      <c r="G373" s="28">
        <f t="shared" ref="G373:H373" si="55">SUM(G374:G375)</f>
        <v>0</v>
      </c>
      <c r="H373" s="28">
        <f t="shared" si="55"/>
        <v>150</v>
      </c>
    </row>
    <row r="374" spans="1:8" ht="31.5">
      <c r="A374" s="26" t="s">
        <v>48</v>
      </c>
      <c r="B374" s="27" t="s">
        <v>960</v>
      </c>
      <c r="C374" s="27" t="s">
        <v>87</v>
      </c>
      <c r="D374" s="27" t="s">
        <v>14</v>
      </c>
      <c r="E374" s="27" t="s">
        <v>12</v>
      </c>
      <c r="F374" s="28">
        <f>SUM(Ведомственная!G1290)</f>
        <v>500</v>
      </c>
      <c r="G374" s="28">
        <f>SUM(Ведомственная!H1290)</f>
        <v>0</v>
      </c>
      <c r="H374" s="28">
        <f>SUM(Ведомственная!I1290)</f>
        <v>0</v>
      </c>
    </row>
    <row r="375" spans="1:8">
      <c r="A375" s="26" t="s">
        <v>38</v>
      </c>
      <c r="B375" s="27" t="s">
        <v>960</v>
      </c>
      <c r="C375" s="27" t="s">
        <v>95</v>
      </c>
      <c r="D375" s="27" t="s">
        <v>14</v>
      </c>
      <c r="E375" s="27" t="s">
        <v>12</v>
      </c>
      <c r="F375" s="28">
        <f>SUM(Ведомственная!G1291)</f>
        <v>150</v>
      </c>
      <c r="G375" s="28">
        <f>SUM(Ведомственная!H1291)</f>
        <v>0</v>
      </c>
      <c r="H375" s="28">
        <f>SUM(Ведомственная!I1291)</f>
        <v>150</v>
      </c>
    </row>
    <row r="376" spans="1:8" hidden="1">
      <c r="A376" s="26" t="s">
        <v>147</v>
      </c>
      <c r="B376" s="27" t="s">
        <v>526</v>
      </c>
      <c r="C376" s="27"/>
      <c r="D376" s="27"/>
      <c r="E376" s="27"/>
      <c r="F376" s="28">
        <f>SUM(F382)+F377</f>
        <v>0</v>
      </c>
      <c r="G376" s="28">
        <f t="shared" ref="G376:H376" si="56">SUM(G382)+G377</f>
        <v>0</v>
      </c>
      <c r="H376" s="28">
        <f t="shared" si="56"/>
        <v>0</v>
      </c>
    </row>
    <row r="377" spans="1:8" ht="31.5" hidden="1">
      <c r="A377" s="26" t="s">
        <v>259</v>
      </c>
      <c r="B377" s="27" t="s">
        <v>896</v>
      </c>
      <c r="C377" s="92"/>
      <c r="D377" s="27"/>
      <c r="E377" s="27"/>
      <c r="F377" s="28">
        <f>SUM(F378+F380)</f>
        <v>0</v>
      </c>
      <c r="G377" s="28">
        <f t="shared" ref="G377:H377" si="57">SUM(G378+G380)</f>
        <v>0</v>
      </c>
      <c r="H377" s="28">
        <f t="shared" si="57"/>
        <v>0</v>
      </c>
    </row>
    <row r="378" spans="1:8" hidden="1">
      <c r="A378" s="26" t="s">
        <v>124</v>
      </c>
      <c r="B378" s="27" t="s">
        <v>897</v>
      </c>
      <c r="C378" s="92"/>
      <c r="D378" s="27"/>
      <c r="E378" s="27"/>
      <c r="F378" s="28">
        <f>SUM(F379)</f>
        <v>0</v>
      </c>
      <c r="G378" s="28">
        <f t="shared" ref="G378:H378" si="58">SUM(G379)</f>
        <v>0</v>
      </c>
      <c r="H378" s="28">
        <f t="shared" si="58"/>
        <v>0</v>
      </c>
    </row>
    <row r="379" spans="1:8" ht="31.5" hidden="1">
      <c r="A379" s="26" t="s">
        <v>117</v>
      </c>
      <c r="B379" s="27" t="s">
        <v>897</v>
      </c>
      <c r="C379" s="27" t="s">
        <v>118</v>
      </c>
      <c r="D379" s="27" t="s">
        <v>14</v>
      </c>
      <c r="E379" s="27" t="s">
        <v>12</v>
      </c>
      <c r="F379" s="28">
        <f>SUM(Ведомственная!G1294)</f>
        <v>0</v>
      </c>
      <c r="G379" s="28">
        <f>SUM(Ведомственная!H1294)</f>
        <v>0</v>
      </c>
      <c r="H379" s="28">
        <f>SUM(Ведомственная!I1294)</f>
        <v>0</v>
      </c>
    </row>
    <row r="380" spans="1:8" hidden="1">
      <c r="A380" s="26" t="s">
        <v>593</v>
      </c>
      <c r="B380" s="27" t="s">
        <v>899</v>
      </c>
      <c r="C380" s="27"/>
      <c r="D380" s="27"/>
      <c r="E380" s="27"/>
      <c r="F380" s="28">
        <f>SUM(F381)</f>
        <v>0</v>
      </c>
      <c r="G380" s="28">
        <f t="shared" ref="G380:H380" si="59">SUM(G381)</f>
        <v>0</v>
      </c>
      <c r="H380" s="28">
        <f t="shared" si="59"/>
        <v>0</v>
      </c>
    </row>
    <row r="381" spans="1:8" ht="31.5" hidden="1">
      <c r="A381" s="26" t="s">
        <v>117</v>
      </c>
      <c r="B381" s="27" t="s">
        <v>899</v>
      </c>
      <c r="C381" s="27" t="s">
        <v>118</v>
      </c>
      <c r="D381" s="27" t="s">
        <v>14</v>
      </c>
      <c r="E381" s="27" t="s">
        <v>12</v>
      </c>
      <c r="F381" s="28">
        <f>SUM(Ведомственная!G1296)</f>
        <v>0</v>
      </c>
      <c r="G381" s="28">
        <f>SUM(Ведомственная!H1296)</f>
        <v>0</v>
      </c>
      <c r="H381" s="28">
        <f>SUM(Ведомственная!I1296)</f>
        <v>0</v>
      </c>
    </row>
    <row r="382" spans="1:8" ht="31.5" hidden="1">
      <c r="A382" s="26" t="s">
        <v>327</v>
      </c>
      <c r="B382" s="27" t="s">
        <v>898</v>
      </c>
      <c r="C382" s="27"/>
      <c r="D382" s="27"/>
      <c r="E382" s="27"/>
      <c r="F382" s="28">
        <f>SUM(F383)+F385</f>
        <v>0</v>
      </c>
      <c r="G382" s="28">
        <f t="shared" ref="G382:H382" si="60">SUM(G383)+G385</f>
        <v>0</v>
      </c>
      <c r="H382" s="28">
        <f t="shared" si="60"/>
        <v>0</v>
      </c>
    </row>
    <row r="383" spans="1:8" hidden="1">
      <c r="A383" s="26" t="s">
        <v>124</v>
      </c>
      <c r="B383" s="27" t="s">
        <v>527</v>
      </c>
      <c r="C383" s="27"/>
      <c r="D383" s="27"/>
      <c r="E383" s="27"/>
      <c r="F383" s="28">
        <f t="shared" ref="F383:H383" si="61">SUM(F384)</f>
        <v>0</v>
      </c>
      <c r="G383" s="28">
        <f t="shared" si="61"/>
        <v>0</v>
      </c>
      <c r="H383" s="28">
        <f t="shared" si="61"/>
        <v>0</v>
      </c>
    </row>
    <row r="384" spans="1:8" ht="31.5" hidden="1">
      <c r="A384" s="26" t="s">
        <v>117</v>
      </c>
      <c r="B384" s="27" t="s">
        <v>527</v>
      </c>
      <c r="C384" s="27" t="s">
        <v>118</v>
      </c>
      <c r="D384" s="27" t="s">
        <v>14</v>
      </c>
      <c r="E384" s="27" t="s">
        <v>12</v>
      </c>
      <c r="F384" s="28">
        <f>SUM(Ведомственная!G1299)</f>
        <v>0</v>
      </c>
      <c r="G384" s="28">
        <f>SUM(Ведомственная!H1299)</f>
        <v>0</v>
      </c>
      <c r="H384" s="28">
        <f>SUM(Ведомственная!I1299)</f>
        <v>0</v>
      </c>
    </row>
    <row r="385" spans="1:8" hidden="1">
      <c r="A385" s="26" t="s">
        <v>137</v>
      </c>
      <c r="B385" s="27" t="s">
        <v>594</v>
      </c>
      <c r="C385" s="27"/>
      <c r="D385" s="27"/>
      <c r="E385" s="27"/>
      <c r="F385" s="28">
        <f t="shared" ref="F385:H385" si="62">SUM(F386)</f>
        <v>0</v>
      </c>
      <c r="G385" s="28">
        <f t="shared" si="62"/>
        <v>0</v>
      </c>
      <c r="H385" s="28">
        <f t="shared" si="62"/>
        <v>0</v>
      </c>
    </row>
    <row r="386" spans="1:8" ht="31.5" hidden="1">
      <c r="A386" s="26" t="s">
        <v>117</v>
      </c>
      <c r="B386" s="27" t="s">
        <v>594</v>
      </c>
      <c r="C386" s="27" t="s">
        <v>118</v>
      </c>
      <c r="D386" s="27" t="s">
        <v>14</v>
      </c>
      <c r="E386" s="27" t="s">
        <v>12</v>
      </c>
      <c r="F386" s="28">
        <f>SUM(Ведомственная!G1301)</f>
        <v>0</v>
      </c>
      <c r="G386" s="28">
        <f>SUM(Ведомственная!H1301)</f>
        <v>0</v>
      </c>
      <c r="H386" s="28">
        <f>SUM(Ведомственная!I1301)</f>
        <v>0</v>
      </c>
    </row>
    <row r="387" spans="1:8" ht="31.5">
      <c r="A387" s="26" t="s">
        <v>152</v>
      </c>
      <c r="B387" s="27" t="s">
        <v>153</v>
      </c>
      <c r="C387" s="27"/>
      <c r="D387" s="27"/>
      <c r="E387" s="27"/>
      <c r="F387" s="28">
        <f>SUM(F388+F397+F416)</f>
        <v>21600.2</v>
      </c>
      <c r="G387" s="28">
        <f>SUM(G388+G397+G416)</f>
        <v>443.9</v>
      </c>
      <c r="H387" s="28">
        <f>SUM(H388+H397+H416)</f>
        <v>21695.3</v>
      </c>
    </row>
    <row r="388" spans="1:8">
      <c r="A388" s="26" t="s">
        <v>31</v>
      </c>
      <c r="B388" s="27" t="s">
        <v>409</v>
      </c>
      <c r="C388" s="27"/>
      <c r="D388" s="27"/>
      <c r="E388" s="27"/>
      <c r="F388" s="28">
        <f>SUM(F389+F391+F393+F395)</f>
        <v>6923.4000000000005</v>
      </c>
      <c r="G388" s="28">
        <f t="shared" ref="G388:H388" si="63">SUM(G389+G391+G393+G395)</f>
        <v>0</v>
      </c>
      <c r="H388" s="28">
        <f t="shared" si="63"/>
        <v>3233.8</v>
      </c>
    </row>
    <row r="389" spans="1:8">
      <c r="A389" s="26" t="s">
        <v>124</v>
      </c>
      <c r="B389" s="27" t="s">
        <v>410</v>
      </c>
      <c r="C389" s="27"/>
      <c r="D389" s="27"/>
      <c r="E389" s="27"/>
      <c r="F389" s="28">
        <f>F390</f>
        <v>297.60000000000002</v>
      </c>
      <c r="G389" s="28">
        <f>G390</f>
        <v>0</v>
      </c>
      <c r="H389" s="28">
        <f>H390</f>
        <v>0</v>
      </c>
    </row>
    <row r="390" spans="1:8" ht="31.5">
      <c r="A390" s="26" t="s">
        <v>48</v>
      </c>
      <c r="B390" s="27" t="s">
        <v>410</v>
      </c>
      <c r="C390" s="27" t="s">
        <v>87</v>
      </c>
      <c r="D390" s="27" t="s">
        <v>14</v>
      </c>
      <c r="E390" s="27" t="s">
        <v>30</v>
      </c>
      <c r="F390" s="28">
        <f>SUM(Ведомственная!G1246)</f>
        <v>297.60000000000002</v>
      </c>
      <c r="G390" s="28">
        <f>SUM(Ведомственная!H1246)</f>
        <v>0</v>
      </c>
      <c r="H390" s="28">
        <f>SUM(Ведомственная!I1246)</f>
        <v>0</v>
      </c>
    </row>
    <row r="391" spans="1:8">
      <c r="A391" s="26" t="s">
        <v>132</v>
      </c>
      <c r="B391" s="27" t="s">
        <v>411</v>
      </c>
      <c r="C391" s="27"/>
      <c r="D391" s="27"/>
      <c r="E391" s="27"/>
      <c r="F391" s="28">
        <f>SUM(F392)</f>
        <v>634</v>
      </c>
      <c r="G391" s="28">
        <f>SUM(G392)</f>
        <v>0</v>
      </c>
      <c r="H391" s="28">
        <f>SUM(H392)</f>
        <v>0</v>
      </c>
    </row>
    <row r="392" spans="1:8" ht="29.25" customHeight="1">
      <c r="A392" s="26" t="s">
        <v>48</v>
      </c>
      <c r="B392" s="27" t="s">
        <v>411</v>
      </c>
      <c r="C392" s="27" t="s">
        <v>87</v>
      </c>
      <c r="D392" s="27" t="s">
        <v>14</v>
      </c>
      <c r="E392" s="27" t="s">
        <v>30</v>
      </c>
      <c r="F392" s="28">
        <f>SUM(Ведомственная!G1248)</f>
        <v>634</v>
      </c>
      <c r="G392" s="28">
        <f>SUM(Ведомственная!H1248)</f>
        <v>0</v>
      </c>
      <c r="H392" s="28">
        <f>SUM(Ведомственная!I1248)</f>
        <v>0</v>
      </c>
    </row>
    <row r="393" spans="1:8" ht="63">
      <c r="A393" s="112" t="s">
        <v>997</v>
      </c>
      <c r="B393" s="27" t="s">
        <v>998</v>
      </c>
      <c r="C393" s="27"/>
      <c r="D393" s="27"/>
      <c r="E393" s="27"/>
      <c r="F393" s="28">
        <f>SUM(F394)</f>
        <v>5991.8</v>
      </c>
      <c r="G393" s="28">
        <f t="shared" ref="G393:H393" si="64">SUM(G394)</f>
        <v>0</v>
      </c>
      <c r="H393" s="28">
        <f t="shared" si="64"/>
        <v>0</v>
      </c>
    </row>
    <row r="394" spans="1:8" ht="31.5">
      <c r="A394" s="26" t="s">
        <v>117</v>
      </c>
      <c r="B394" s="27" t="s">
        <v>998</v>
      </c>
      <c r="C394" s="27" t="s">
        <v>118</v>
      </c>
      <c r="D394" s="27" t="s">
        <v>109</v>
      </c>
      <c r="E394" s="27" t="s">
        <v>50</v>
      </c>
      <c r="F394" s="28">
        <f>SUM(Ведомственная!G1185)</f>
        <v>5991.8</v>
      </c>
      <c r="G394" s="28">
        <f>SUM(Ведомственная!H1185)</f>
        <v>0</v>
      </c>
      <c r="H394" s="28">
        <f>SUM(Ведомственная!I1185)</f>
        <v>0</v>
      </c>
    </row>
    <row r="395" spans="1:8" ht="47.25">
      <c r="A395" s="26" t="s">
        <v>918</v>
      </c>
      <c r="B395" s="27" t="s">
        <v>956</v>
      </c>
      <c r="C395" s="27"/>
      <c r="D395" s="27"/>
      <c r="E395" s="27"/>
      <c r="F395" s="28">
        <f>SUM(F396)</f>
        <v>0</v>
      </c>
      <c r="G395" s="28">
        <f t="shared" ref="G395:H395" si="65">SUM(G396)</f>
        <v>0</v>
      </c>
      <c r="H395" s="28">
        <f t="shared" si="65"/>
        <v>3233.8</v>
      </c>
    </row>
    <row r="396" spans="1:8" ht="31.5">
      <c r="A396" s="26" t="s">
        <v>48</v>
      </c>
      <c r="B396" s="27" t="s">
        <v>956</v>
      </c>
      <c r="C396" s="27" t="s">
        <v>87</v>
      </c>
      <c r="D396" s="27" t="s">
        <v>14</v>
      </c>
      <c r="E396" s="27" t="s">
        <v>30</v>
      </c>
      <c r="F396" s="28">
        <f>SUM(Ведомственная!G1250)</f>
        <v>0</v>
      </c>
      <c r="G396" s="28">
        <f>SUM(Ведомственная!H1250)</f>
        <v>0</v>
      </c>
      <c r="H396" s="28">
        <f>SUM(Ведомственная!I1250)</f>
        <v>3233.8</v>
      </c>
    </row>
    <row r="397" spans="1:8">
      <c r="A397" s="26" t="s">
        <v>147</v>
      </c>
      <c r="B397" s="27" t="s">
        <v>154</v>
      </c>
      <c r="C397" s="27"/>
      <c r="D397" s="27"/>
      <c r="E397" s="27"/>
      <c r="F397" s="28">
        <f>F398+F409+F404</f>
        <v>3117.1</v>
      </c>
      <c r="G397" s="28">
        <f>G398+G409+G404</f>
        <v>443.9</v>
      </c>
      <c r="H397" s="28">
        <f>H398+H409+H404</f>
        <v>0</v>
      </c>
    </row>
    <row r="398" spans="1:8" ht="31.5">
      <c r="A398" s="26" t="s">
        <v>412</v>
      </c>
      <c r="B398" s="27" t="s">
        <v>413</v>
      </c>
      <c r="C398" s="27"/>
      <c r="D398" s="27"/>
      <c r="E398" s="27"/>
      <c r="F398" s="28">
        <f>F399+F401</f>
        <v>1395.5</v>
      </c>
      <c r="G398" s="28">
        <f>G399+G401</f>
        <v>443.9</v>
      </c>
      <c r="H398" s="28">
        <f>H399+H401</f>
        <v>0</v>
      </c>
    </row>
    <row r="399" spans="1:8" hidden="1">
      <c r="A399" s="26" t="s">
        <v>115</v>
      </c>
      <c r="B399" s="27" t="s">
        <v>414</v>
      </c>
      <c r="C399" s="27"/>
      <c r="D399" s="27"/>
      <c r="E399" s="27"/>
      <c r="F399" s="28">
        <f>F400</f>
        <v>0</v>
      </c>
      <c r="G399" s="28">
        <f>G400</f>
        <v>0</v>
      </c>
      <c r="H399" s="28">
        <f>H400</f>
        <v>0</v>
      </c>
    </row>
    <row r="400" spans="1:8" ht="31.5" hidden="1">
      <c r="A400" s="26" t="s">
        <v>117</v>
      </c>
      <c r="B400" s="27" t="s">
        <v>414</v>
      </c>
      <c r="C400" s="27" t="s">
        <v>118</v>
      </c>
      <c r="D400" s="27" t="s">
        <v>109</v>
      </c>
      <c r="E400" s="27" t="s">
        <v>50</v>
      </c>
      <c r="F400" s="28">
        <f>SUM(Ведомственная!G1189)</f>
        <v>0</v>
      </c>
      <c r="G400" s="28">
        <f>SUM(Ведомственная!H1189)</f>
        <v>0</v>
      </c>
      <c r="H400" s="28">
        <f>SUM(Ведомственная!I1189)</f>
        <v>0</v>
      </c>
    </row>
    <row r="401" spans="1:8">
      <c r="A401" s="26" t="s">
        <v>124</v>
      </c>
      <c r="B401" s="27" t="s">
        <v>428</v>
      </c>
      <c r="C401" s="27"/>
      <c r="D401" s="27"/>
      <c r="E401" s="27"/>
      <c r="F401" s="28">
        <f>F403+F402</f>
        <v>1395.5</v>
      </c>
      <c r="G401" s="28">
        <f>G403+G402</f>
        <v>443.9</v>
      </c>
      <c r="H401" s="28">
        <f>H403+H402</f>
        <v>0</v>
      </c>
    </row>
    <row r="402" spans="1:8" ht="31.5">
      <c r="A402" s="26" t="s">
        <v>117</v>
      </c>
      <c r="B402" s="27" t="s">
        <v>428</v>
      </c>
      <c r="C402" s="27" t="s">
        <v>118</v>
      </c>
      <c r="D402" s="27" t="s">
        <v>14</v>
      </c>
      <c r="E402" s="27" t="s">
        <v>30</v>
      </c>
      <c r="F402" s="28">
        <f>SUM(Ведомственная!G1254)</f>
        <v>1395.5</v>
      </c>
      <c r="G402" s="28">
        <f>SUM(Ведомственная!H1254)</f>
        <v>443.9</v>
      </c>
      <c r="H402" s="28">
        <f>SUM(Ведомственная!I1254)</f>
        <v>0</v>
      </c>
    </row>
    <row r="403" spans="1:8" ht="36.75" hidden="1" customHeight="1">
      <c r="A403" s="26" t="s">
        <v>117</v>
      </c>
      <c r="B403" s="27" t="s">
        <v>428</v>
      </c>
      <c r="C403" s="27" t="s">
        <v>118</v>
      </c>
      <c r="D403" s="27" t="s">
        <v>14</v>
      </c>
      <c r="E403" s="27" t="s">
        <v>12</v>
      </c>
      <c r="F403" s="28">
        <v>0</v>
      </c>
      <c r="G403" s="28">
        <v>0</v>
      </c>
      <c r="H403" s="28">
        <v>0</v>
      </c>
    </row>
    <row r="404" spans="1:8" ht="31.5" hidden="1">
      <c r="A404" s="26" t="s">
        <v>259</v>
      </c>
      <c r="B404" s="27" t="s">
        <v>429</v>
      </c>
      <c r="C404" s="27"/>
      <c r="D404" s="27"/>
      <c r="E404" s="27"/>
      <c r="F404" s="28">
        <f>F405+F407</f>
        <v>0</v>
      </c>
      <c r="G404" s="28">
        <f>G405+G407</f>
        <v>0</v>
      </c>
      <c r="H404" s="28">
        <f>H405+H407</f>
        <v>0</v>
      </c>
    </row>
    <row r="405" spans="1:8" hidden="1">
      <c r="A405" s="26" t="s">
        <v>115</v>
      </c>
      <c r="B405" s="27" t="s">
        <v>430</v>
      </c>
      <c r="C405" s="27"/>
      <c r="D405" s="27"/>
      <c r="E405" s="27"/>
      <c r="F405" s="28">
        <f>F406</f>
        <v>0</v>
      </c>
      <c r="G405" s="28">
        <f>G406</f>
        <v>0</v>
      </c>
      <c r="H405" s="28">
        <f>H406</f>
        <v>0</v>
      </c>
    </row>
    <row r="406" spans="1:8" ht="31.5" hidden="1">
      <c r="A406" s="26" t="s">
        <v>117</v>
      </c>
      <c r="B406" s="27" t="s">
        <v>430</v>
      </c>
      <c r="C406" s="27" t="s">
        <v>118</v>
      </c>
      <c r="D406" s="27" t="s">
        <v>109</v>
      </c>
      <c r="E406" s="27" t="s">
        <v>50</v>
      </c>
      <c r="F406" s="28">
        <f>SUM(Ведомственная!G1191)</f>
        <v>0</v>
      </c>
      <c r="G406" s="28">
        <f>SUM(Ведомственная!H1191)</f>
        <v>0</v>
      </c>
      <c r="H406" s="28">
        <f>SUM(Ведомственная!I1191)</f>
        <v>0</v>
      </c>
    </row>
    <row r="407" spans="1:8" hidden="1">
      <c r="A407" s="26" t="s">
        <v>124</v>
      </c>
      <c r="B407" s="27" t="s">
        <v>431</v>
      </c>
      <c r="C407" s="27"/>
      <c r="D407" s="27"/>
      <c r="E407" s="27"/>
      <c r="F407" s="28">
        <f>F408</f>
        <v>0</v>
      </c>
      <c r="G407" s="28">
        <f>G408</f>
        <v>0</v>
      </c>
      <c r="H407" s="28">
        <f>H408</f>
        <v>0</v>
      </c>
    </row>
    <row r="408" spans="1:8" ht="31.5" hidden="1">
      <c r="A408" s="26" t="s">
        <v>117</v>
      </c>
      <c r="B408" s="27" t="s">
        <v>431</v>
      </c>
      <c r="C408" s="27" t="s">
        <v>118</v>
      </c>
      <c r="D408" s="27" t="s">
        <v>14</v>
      </c>
      <c r="E408" s="27" t="s">
        <v>30</v>
      </c>
      <c r="F408" s="28">
        <f>SUM(Ведомственная!G1257)</f>
        <v>0</v>
      </c>
      <c r="G408" s="28">
        <f>SUM(Ведомственная!H1257)</f>
        <v>0</v>
      </c>
      <c r="H408" s="28">
        <f>SUM(Ведомственная!I1257)</f>
        <v>0</v>
      </c>
    </row>
    <row r="409" spans="1:8" ht="31.5">
      <c r="A409" s="26" t="s">
        <v>327</v>
      </c>
      <c r="B409" s="27" t="s">
        <v>415</v>
      </c>
      <c r="C409" s="27"/>
      <c r="D409" s="27"/>
      <c r="E409" s="27"/>
      <c r="F409" s="28">
        <f>SUM(F410+F412+F414)</f>
        <v>1721.6</v>
      </c>
      <c r="G409" s="28">
        <f>SUM(G410+G412+G414)</f>
        <v>0</v>
      </c>
      <c r="H409" s="28">
        <f>SUM(H410+H412+H414)</f>
        <v>0</v>
      </c>
    </row>
    <row r="410" spans="1:8">
      <c r="A410" s="26" t="s">
        <v>115</v>
      </c>
      <c r="B410" s="27" t="s">
        <v>416</v>
      </c>
      <c r="C410" s="27"/>
      <c r="D410" s="27"/>
      <c r="E410" s="27"/>
      <c r="F410" s="28">
        <f>F411</f>
        <v>1453.6</v>
      </c>
      <c r="G410" s="28">
        <f>G411</f>
        <v>0</v>
      </c>
      <c r="H410" s="28">
        <f>H411</f>
        <v>0</v>
      </c>
    </row>
    <row r="411" spans="1:8" ht="31.5">
      <c r="A411" s="26" t="s">
        <v>117</v>
      </c>
      <c r="B411" s="27" t="s">
        <v>416</v>
      </c>
      <c r="C411" s="27" t="s">
        <v>118</v>
      </c>
      <c r="D411" s="27" t="s">
        <v>109</v>
      </c>
      <c r="E411" s="27" t="s">
        <v>50</v>
      </c>
      <c r="F411" s="28">
        <f>SUM(Ведомственная!G1194)</f>
        <v>1453.6</v>
      </c>
      <c r="G411" s="28">
        <f>SUM(Ведомственная!H1194)</f>
        <v>0</v>
      </c>
      <c r="H411" s="28">
        <f>SUM(Ведомственная!I1194)</f>
        <v>0</v>
      </c>
    </row>
    <row r="412" spans="1:8">
      <c r="A412" s="26" t="s">
        <v>124</v>
      </c>
      <c r="B412" s="27" t="s">
        <v>467</v>
      </c>
      <c r="C412" s="27"/>
      <c r="D412" s="27"/>
      <c r="E412" s="27"/>
      <c r="F412" s="28">
        <f>F413</f>
        <v>229</v>
      </c>
      <c r="G412" s="28">
        <f>G413</f>
        <v>0</v>
      </c>
      <c r="H412" s="28">
        <f>H413</f>
        <v>0</v>
      </c>
    </row>
    <row r="413" spans="1:8" ht="31.5">
      <c r="A413" s="26" t="s">
        <v>117</v>
      </c>
      <c r="B413" s="27" t="s">
        <v>467</v>
      </c>
      <c r="C413" s="27" t="s">
        <v>118</v>
      </c>
      <c r="D413" s="27" t="s">
        <v>14</v>
      </c>
      <c r="E413" s="27" t="s">
        <v>30</v>
      </c>
      <c r="F413" s="28">
        <f>SUM(Ведомственная!G1260)</f>
        <v>229</v>
      </c>
      <c r="G413" s="28">
        <f>SUM(Ведомственная!H1260)</f>
        <v>0</v>
      </c>
      <c r="H413" s="28">
        <f>SUM(Ведомственная!I1260)</f>
        <v>0</v>
      </c>
    </row>
    <row r="414" spans="1:8">
      <c r="A414" s="26" t="s">
        <v>137</v>
      </c>
      <c r="B414" s="27" t="s">
        <v>601</v>
      </c>
      <c r="C414" s="27"/>
      <c r="D414" s="27"/>
      <c r="E414" s="27"/>
      <c r="F414" s="28">
        <f>SUM(F415)</f>
        <v>39</v>
      </c>
      <c r="G414" s="28">
        <f>SUM(G415)</f>
        <v>0</v>
      </c>
      <c r="H414" s="28">
        <f>SUM(H415)</f>
        <v>0</v>
      </c>
    </row>
    <row r="415" spans="1:8" ht="31.5">
      <c r="A415" s="26" t="s">
        <v>117</v>
      </c>
      <c r="B415" s="27" t="s">
        <v>601</v>
      </c>
      <c r="C415" s="27" t="s">
        <v>118</v>
      </c>
      <c r="D415" s="27" t="s">
        <v>14</v>
      </c>
      <c r="E415" s="27" t="s">
        <v>30</v>
      </c>
      <c r="F415" s="28">
        <f>SUM(Ведомственная!G1262)</f>
        <v>39</v>
      </c>
      <c r="G415" s="28">
        <f>SUM(Ведомственная!H1262)</f>
        <v>0</v>
      </c>
      <c r="H415" s="28">
        <f>SUM(Ведомственная!I1262)</f>
        <v>0</v>
      </c>
    </row>
    <row r="416" spans="1:8">
      <c r="A416" s="26" t="s">
        <v>855</v>
      </c>
      <c r="B416" s="27" t="s">
        <v>577</v>
      </c>
      <c r="C416" s="27"/>
      <c r="D416" s="27"/>
      <c r="E416" s="27"/>
      <c r="F416" s="28">
        <f>SUM(F417+F419)</f>
        <v>11559.7</v>
      </c>
      <c r="G416" s="28">
        <f t="shared" ref="G416:H416" si="66">SUM(G417+G419)</f>
        <v>0</v>
      </c>
      <c r="H416" s="28">
        <f t="shared" si="66"/>
        <v>18461.5</v>
      </c>
    </row>
    <row r="417" spans="1:8" ht="78.75">
      <c r="A417" s="26" t="s">
        <v>705</v>
      </c>
      <c r="B417" s="27" t="s">
        <v>703</v>
      </c>
      <c r="C417" s="27"/>
      <c r="D417" s="27"/>
      <c r="E417" s="27"/>
      <c r="F417" s="28">
        <f>SUM(F418)</f>
        <v>11559.7</v>
      </c>
      <c r="G417" s="28">
        <f>SUM(G418)</f>
        <v>0</v>
      </c>
      <c r="H417" s="28">
        <f>SUM(H418)</f>
        <v>13421.5</v>
      </c>
    </row>
    <row r="418" spans="1:8" ht="31.5">
      <c r="A418" s="26" t="s">
        <v>117</v>
      </c>
      <c r="B418" s="27" t="s">
        <v>703</v>
      </c>
      <c r="C418" s="27" t="s">
        <v>118</v>
      </c>
      <c r="D418" s="27" t="s">
        <v>109</v>
      </c>
      <c r="E418" s="27" t="s">
        <v>50</v>
      </c>
      <c r="F418" s="28">
        <f>SUM(Ведомственная!G1197)</f>
        <v>11559.7</v>
      </c>
      <c r="G418" s="28">
        <f>SUM(Ведомственная!H1197)</f>
        <v>0</v>
      </c>
      <c r="H418" s="28">
        <f>SUM(Ведомственная!I1197)</f>
        <v>13421.5</v>
      </c>
    </row>
    <row r="419" spans="1:8" ht="31.5">
      <c r="A419" s="26" t="s">
        <v>833</v>
      </c>
      <c r="B419" s="27" t="s">
        <v>832</v>
      </c>
      <c r="C419" s="27"/>
      <c r="D419" s="27"/>
      <c r="E419" s="27"/>
      <c r="F419" s="28">
        <f>SUM(F420)</f>
        <v>0</v>
      </c>
      <c r="G419" s="28">
        <f t="shared" ref="G419:H419" si="67">SUM(G420)</f>
        <v>0</v>
      </c>
      <c r="H419" s="28">
        <f t="shared" si="67"/>
        <v>5040</v>
      </c>
    </row>
    <row r="420" spans="1:8" ht="31.5">
      <c r="A420" s="26" t="s">
        <v>48</v>
      </c>
      <c r="B420" s="27" t="s">
        <v>832</v>
      </c>
      <c r="C420" s="27" t="s">
        <v>87</v>
      </c>
      <c r="D420" s="27" t="s">
        <v>14</v>
      </c>
      <c r="E420" s="27" t="s">
        <v>30</v>
      </c>
      <c r="F420" s="28">
        <f>SUM(Ведомственная!G1265)</f>
        <v>0</v>
      </c>
      <c r="G420" s="28">
        <f>SUM(Ведомственная!H1265)</f>
        <v>0</v>
      </c>
      <c r="H420" s="28">
        <f>SUM(Ведомственная!I1265)</f>
        <v>5040</v>
      </c>
    </row>
    <row r="421" spans="1:8" ht="31.5">
      <c r="A421" s="26" t="s">
        <v>584</v>
      </c>
      <c r="B421" s="27" t="s">
        <v>142</v>
      </c>
      <c r="C421" s="27"/>
      <c r="D421" s="27"/>
      <c r="E421" s="27"/>
      <c r="F421" s="28">
        <f>SUM(F422+F425+F427)</f>
        <v>42303.9</v>
      </c>
      <c r="G421" s="28">
        <f>SUM(G422+G425+G427)</f>
        <v>42303.9</v>
      </c>
      <c r="H421" s="28">
        <f>SUM(H422+H425+H427)</f>
        <v>42303.9</v>
      </c>
    </row>
    <row r="422" spans="1:8">
      <c r="A422" s="80" t="s">
        <v>76</v>
      </c>
      <c r="B422" s="88" t="s">
        <v>510</v>
      </c>
      <c r="C422" s="81"/>
      <c r="D422" s="27"/>
      <c r="E422" s="27"/>
      <c r="F422" s="83">
        <f>+F423+F424</f>
        <v>3511.3999999999996</v>
      </c>
      <c r="G422" s="83">
        <f>+G423+G424</f>
        <v>3511.3999999999996</v>
      </c>
      <c r="H422" s="83">
        <f>+H423+H424</f>
        <v>3511.3999999999996</v>
      </c>
    </row>
    <row r="423" spans="1:8" ht="63">
      <c r="A423" s="80" t="s">
        <v>47</v>
      </c>
      <c r="B423" s="88" t="s">
        <v>510</v>
      </c>
      <c r="C423" s="81" t="s">
        <v>85</v>
      </c>
      <c r="D423" s="27" t="s">
        <v>14</v>
      </c>
      <c r="E423" s="27" t="s">
        <v>12</v>
      </c>
      <c r="F423" s="83">
        <f>SUM(Ведомственная!G1315)</f>
        <v>3511.2</v>
      </c>
      <c r="G423" s="83">
        <f>SUM(Ведомственная!H1315)</f>
        <v>3511.2</v>
      </c>
      <c r="H423" s="83">
        <f>SUM(Ведомственная!I1315)</f>
        <v>3511.2</v>
      </c>
    </row>
    <row r="424" spans="1:8" ht="29.25" customHeight="1">
      <c r="A424" s="80" t="s">
        <v>48</v>
      </c>
      <c r="B424" s="88" t="s">
        <v>510</v>
      </c>
      <c r="C424" s="81" t="s">
        <v>87</v>
      </c>
      <c r="D424" s="27" t="s">
        <v>14</v>
      </c>
      <c r="E424" s="27" t="s">
        <v>12</v>
      </c>
      <c r="F424" s="83">
        <f>SUM(Ведомственная!G1316)</f>
        <v>0.2</v>
      </c>
      <c r="G424" s="83">
        <f>SUM(Ведомственная!H1316)</f>
        <v>0.2</v>
      </c>
      <c r="H424" s="83">
        <f>SUM(Ведомственная!I1316)</f>
        <v>0.2</v>
      </c>
    </row>
    <row r="425" spans="1:8" ht="29.25" customHeight="1">
      <c r="A425" s="26" t="s">
        <v>94</v>
      </c>
      <c r="B425" s="88" t="s">
        <v>588</v>
      </c>
      <c r="C425" s="81"/>
      <c r="D425" s="27"/>
      <c r="E425" s="27"/>
      <c r="F425" s="83">
        <f>SUM(F426)</f>
        <v>26.6</v>
      </c>
      <c r="G425" s="83">
        <f>SUM(G426)</f>
        <v>26.6</v>
      </c>
      <c r="H425" s="83">
        <f>SUM(H426)</f>
        <v>26.6</v>
      </c>
    </row>
    <row r="426" spans="1:8" ht="29.25" customHeight="1">
      <c r="A426" s="80" t="s">
        <v>48</v>
      </c>
      <c r="B426" s="88" t="s">
        <v>588</v>
      </c>
      <c r="C426" s="81" t="s">
        <v>87</v>
      </c>
      <c r="D426" s="27" t="s">
        <v>14</v>
      </c>
      <c r="E426" s="27" t="s">
        <v>12</v>
      </c>
      <c r="F426" s="83">
        <f>SUM(Ведомственная!G1318)</f>
        <v>26.6</v>
      </c>
      <c r="G426" s="83">
        <f>SUM(Ведомственная!H1318)</f>
        <v>26.6</v>
      </c>
      <c r="H426" s="83">
        <f>SUM(Ведомственная!I1318)</f>
        <v>26.6</v>
      </c>
    </row>
    <row r="427" spans="1:8" ht="31.5">
      <c r="A427" s="26" t="s">
        <v>41</v>
      </c>
      <c r="B427" s="27" t="s">
        <v>143</v>
      </c>
      <c r="C427" s="27"/>
      <c r="D427" s="27"/>
      <c r="E427" s="27"/>
      <c r="F427" s="28">
        <f>F428</f>
        <v>38765.9</v>
      </c>
      <c r="G427" s="28">
        <f>G428</f>
        <v>38765.9</v>
      </c>
      <c r="H427" s="28">
        <f>H428</f>
        <v>38765.9</v>
      </c>
    </row>
    <row r="428" spans="1:8">
      <c r="A428" s="26" t="s">
        <v>528</v>
      </c>
      <c r="B428" s="27" t="s">
        <v>144</v>
      </c>
      <c r="C428" s="27"/>
      <c r="D428" s="27"/>
      <c r="E428" s="27"/>
      <c r="F428" s="28">
        <f>F429+F430+F431</f>
        <v>38765.9</v>
      </c>
      <c r="G428" s="28">
        <f>G429+G430+G431</f>
        <v>38765.9</v>
      </c>
      <c r="H428" s="28">
        <f>H429+H430+H431</f>
        <v>38765.9</v>
      </c>
    </row>
    <row r="429" spans="1:8" ht="63">
      <c r="A429" s="26" t="s">
        <v>128</v>
      </c>
      <c r="B429" s="27" t="s">
        <v>144</v>
      </c>
      <c r="C429" s="27" t="s">
        <v>85</v>
      </c>
      <c r="D429" s="27" t="s">
        <v>14</v>
      </c>
      <c r="E429" s="27" t="s">
        <v>12</v>
      </c>
      <c r="F429" s="28">
        <f>SUM(Ведомственная!G1321)</f>
        <v>37147.699999999997</v>
      </c>
      <c r="G429" s="28">
        <f>SUM(Ведомственная!H1321)</f>
        <v>37147.699999999997</v>
      </c>
      <c r="H429" s="28">
        <f>SUM(Ведомственная!I1321)</f>
        <v>37147.699999999997</v>
      </c>
    </row>
    <row r="430" spans="1:8" ht="31.5">
      <c r="A430" s="26" t="s">
        <v>48</v>
      </c>
      <c r="B430" s="27" t="s">
        <v>144</v>
      </c>
      <c r="C430" s="27" t="s">
        <v>87</v>
      </c>
      <c r="D430" s="27" t="s">
        <v>14</v>
      </c>
      <c r="E430" s="27" t="s">
        <v>12</v>
      </c>
      <c r="F430" s="28">
        <f>SUM(Ведомственная!G1322)</f>
        <v>1614.8</v>
      </c>
      <c r="G430" s="28">
        <f>SUM(Ведомственная!H1322)</f>
        <v>1614.8</v>
      </c>
      <c r="H430" s="28">
        <f>SUM(Ведомственная!I1322)</f>
        <v>1614.8</v>
      </c>
    </row>
    <row r="431" spans="1:8">
      <c r="A431" s="26" t="s">
        <v>21</v>
      </c>
      <c r="B431" s="27" t="s">
        <v>144</v>
      </c>
      <c r="C431" s="27" t="s">
        <v>92</v>
      </c>
      <c r="D431" s="27" t="s">
        <v>14</v>
      </c>
      <c r="E431" s="27" t="s">
        <v>12</v>
      </c>
      <c r="F431" s="28">
        <f>SUM(Ведомственная!G1323)</f>
        <v>3.4</v>
      </c>
      <c r="G431" s="28">
        <f>SUM(Ведомственная!H1323)</f>
        <v>3.4</v>
      </c>
      <c r="H431" s="28">
        <f>SUM(Ведомственная!I1323)</f>
        <v>3.4</v>
      </c>
    </row>
    <row r="432" spans="1:8">
      <c r="A432" s="104" t="s">
        <v>668</v>
      </c>
      <c r="B432" s="107" t="s">
        <v>666</v>
      </c>
      <c r="C432" s="27"/>
      <c r="D432" s="27"/>
      <c r="E432" s="27"/>
      <c r="F432" s="48">
        <f>SUM(F433+F435)+F437+F439</f>
        <v>8518.7000000000007</v>
      </c>
      <c r="G432" s="48">
        <f t="shared" ref="G432:H432" si="68">SUM(G433+G435)+G437+G439</f>
        <v>0</v>
      </c>
      <c r="H432" s="48">
        <f t="shared" si="68"/>
        <v>0</v>
      </c>
    </row>
    <row r="433" spans="1:8">
      <c r="A433" s="58" t="s">
        <v>31</v>
      </c>
      <c r="B433" s="59" t="s">
        <v>667</v>
      </c>
      <c r="C433" s="27"/>
      <c r="D433" s="27"/>
      <c r="E433" s="27"/>
      <c r="F433" s="28">
        <f>SUM(F434)</f>
        <v>4200</v>
      </c>
      <c r="G433" s="28">
        <f>SUM(G434)</f>
        <v>0</v>
      </c>
      <c r="H433" s="28">
        <f>SUM(H434)</f>
        <v>0</v>
      </c>
    </row>
    <row r="434" spans="1:8" ht="31.5">
      <c r="A434" s="58" t="s">
        <v>48</v>
      </c>
      <c r="B434" s="59" t="s">
        <v>667</v>
      </c>
      <c r="C434" s="27" t="s">
        <v>87</v>
      </c>
      <c r="D434" s="27" t="s">
        <v>165</v>
      </c>
      <c r="E434" s="27" t="s">
        <v>50</v>
      </c>
      <c r="F434" s="28">
        <f>SUM(Ведомственная!G325)</f>
        <v>4200</v>
      </c>
      <c r="G434" s="28">
        <f>SUM(Ведомственная!H325)</f>
        <v>0</v>
      </c>
      <c r="H434" s="28">
        <f>SUM(Ведомственная!I325)</f>
        <v>0</v>
      </c>
    </row>
    <row r="435" spans="1:8" ht="47.25">
      <c r="A435" s="58" t="s">
        <v>24</v>
      </c>
      <c r="B435" s="59" t="s">
        <v>675</v>
      </c>
      <c r="C435" s="27"/>
      <c r="D435" s="27"/>
      <c r="E435" s="27"/>
      <c r="F435" s="28">
        <f>SUM(F436)</f>
        <v>4318.7</v>
      </c>
      <c r="G435" s="28">
        <f>SUM(G436)</f>
        <v>0</v>
      </c>
      <c r="H435" s="28">
        <f>SUM(H436)</f>
        <v>0</v>
      </c>
    </row>
    <row r="436" spans="1:8" ht="31.5">
      <c r="A436" s="58" t="s">
        <v>224</v>
      </c>
      <c r="B436" s="59" t="s">
        <v>675</v>
      </c>
      <c r="C436" s="27" t="s">
        <v>118</v>
      </c>
      <c r="D436" s="27" t="s">
        <v>165</v>
      </c>
      <c r="E436" s="27" t="s">
        <v>50</v>
      </c>
      <c r="F436" s="28">
        <f>SUM(Ведомственная!G327)</f>
        <v>4318.7</v>
      </c>
      <c r="G436" s="28">
        <f>SUM(Ведомственная!H327)</f>
        <v>0</v>
      </c>
      <c r="H436" s="28">
        <f>SUM(Ведомственная!I327)</f>
        <v>0</v>
      </c>
    </row>
    <row r="437" spans="1:8" ht="31.5">
      <c r="A437" s="58" t="s">
        <v>259</v>
      </c>
      <c r="B437" s="59" t="s">
        <v>685</v>
      </c>
      <c r="C437" s="27"/>
      <c r="D437" s="27"/>
      <c r="E437" s="27"/>
      <c r="F437" s="28">
        <f>SUM(F438)</f>
        <v>0</v>
      </c>
      <c r="G437" s="28">
        <f>SUM(G438)</f>
        <v>0</v>
      </c>
      <c r="H437" s="28">
        <f>SUM(H438)</f>
        <v>0</v>
      </c>
    </row>
    <row r="438" spans="1:8" ht="31.5">
      <c r="A438" s="58" t="s">
        <v>224</v>
      </c>
      <c r="B438" s="59" t="s">
        <v>685</v>
      </c>
      <c r="C438" s="27" t="s">
        <v>118</v>
      </c>
      <c r="D438" s="27" t="s">
        <v>165</v>
      </c>
      <c r="E438" s="27" t="s">
        <v>50</v>
      </c>
      <c r="F438" s="28">
        <f>SUM(Ведомственная!G329)</f>
        <v>0</v>
      </c>
      <c r="G438" s="28">
        <f>SUM(Ведомственная!H329)</f>
        <v>0</v>
      </c>
      <c r="H438" s="28">
        <f>SUM(Ведомственная!I329)</f>
        <v>0</v>
      </c>
    </row>
    <row r="439" spans="1:8" ht="31.5">
      <c r="A439" s="26" t="s">
        <v>260</v>
      </c>
      <c r="B439" s="59" t="s">
        <v>880</v>
      </c>
      <c r="C439" s="27"/>
      <c r="D439" s="27"/>
      <c r="E439" s="27"/>
      <c r="F439" s="28">
        <f>SUM(F440)</f>
        <v>0</v>
      </c>
      <c r="G439" s="28">
        <f t="shared" ref="G439:H439" si="69">SUM(G440)</f>
        <v>0</v>
      </c>
      <c r="H439" s="28">
        <f t="shared" si="69"/>
        <v>0</v>
      </c>
    </row>
    <row r="440" spans="1:8" ht="31.5">
      <c r="A440" s="58" t="s">
        <v>224</v>
      </c>
      <c r="B440" s="59" t="s">
        <v>880</v>
      </c>
      <c r="C440" s="27" t="s">
        <v>118</v>
      </c>
      <c r="D440" s="27" t="s">
        <v>165</v>
      </c>
      <c r="E440" s="27" t="s">
        <v>50</v>
      </c>
      <c r="F440" s="28">
        <f>SUM(Ведомственная!G331)</f>
        <v>0</v>
      </c>
      <c r="G440" s="28">
        <f>SUM(Ведомственная!H331)</f>
        <v>0</v>
      </c>
      <c r="H440" s="28">
        <f>SUM(Ведомственная!I331)</f>
        <v>0</v>
      </c>
    </row>
    <row r="441" spans="1:8">
      <c r="A441" s="104" t="s">
        <v>669</v>
      </c>
      <c r="B441" s="107" t="s">
        <v>673</v>
      </c>
      <c r="C441" s="27"/>
      <c r="D441" s="27"/>
      <c r="E441" s="27"/>
      <c r="F441" s="48">
        <f>SUM(F442)+F444+F446+F448</f>
        <v>29077.8</v>
      </c>
      <c r="G441" s="48">
        <f t="shared" ref="G441:H441" si="70">SUM(G442)+G444+G446+G448</f>
        <v>2000</v>
      </c>
      <c r="H441" s="48">
        <f t="shared" si="70"/>
        <v>6318.7</v>
      </c>
    </row>
    <row r="442" spans="1:8">
      <c r="A442" s="58" t="s">
        <v>31</v>
      </c>
      <c r="B442" s="59" t="s">
        <v>674</v>
      </c>
      <c r="C442" s="27"/>
      <c r="D442" s="27"/>
      <c r="E442" s="27"/>
      <c r="F442" s="28">
        <f>SUM(F443)</f>
        <v>7933.5</v>
      </c>
      <c r="G442" s="28">
        <f>SUM(G443)</f>
        <v>2000</v>
      </c>
      <c r="H442" s="28">
        <f>SUM(H443)</f>
        <v>6318.7</v>
      </c>
    </row>
    <row r="443" spans="1:8" ht="31.5">
      <c r="A443" s="58" t="s">
        <v>48</v>
      </c>
      <c r="B443" s="59" t="s">
        <v>674</v>
      </c>
      <c r="C443" s="27" t="s">
        <v>87</v>
      </c>
      <c r="D443" s="27" t="s">
        <v>165</v>
      </c>
      <c r="E443" s="27" t="s">
        <v>50</v>
      </c>
      <c r="F443" s="28">
        <f>SUM(Ведомственная!G334)</f>
        <v>7933.5</v>
      </c>
      <c r="G443" s="28">
        <f>SUM(Ведомственная!H334)</f>
        <v>2000</v>
      </c>
      <c r="H443" s="28">
        <f>SUM(Ведомственная!I334)</f>
        <v>6318.7</v>
      </c>
    </row>
    <row r="444" spans="1:8" ht="47.25">
      <c r="A444" s="58" t="s">
        <v>24</v>
      </c>
      <c r="B444" s="59" t="s">
        <v>684</v>
      </c>
      <c r="C444" s="27"/>
      <c r="D444" s="27"/>
      <c r="E444" s="27"/>
      <c r="F444" s="28">
        <f>SUM(F445)</f>
        <v>20966.7</v>
      </c>
      <c r="G444" s="28">
        <f>SUM(G445)</f>
        <v>0</v>
      </c>
      <c r="H444" s="28">
        <f>SUM(H445)</f>
        <v>0</v>
      </c>
    </row>
    <row r="445" spans="1:8" ht="31.5">
      <c r="A445" s="58" t="s">
        <v>224</v>
      </c>
      <c r="B445" s="59" t="s">
        <v>684</v>
      </c>
      <c r="C445" s="27" t="s">
        <v>118</v>
      </c>
      <c r="D445" s="27" t="s">
        <v>165</v>
      </c>
      <c r="E445" s="27" t="s">
        <v>50</v>
      </c>
      <c r="F445" s="28">
        <f>SUM(Ведомственная!G336)</f>
        <v>20966.7</v>
      </c>
      <c r="G445" s="28">
        <f>SUM(Ведомственная!H336)</f>
        <v>0</v>
      </c>
      <c r="H445" s="28">
        <f>SUM(Ведомственная!I336)</f>
        <v>0</v>
      </c>
    </row>
    <row r="446" spans="1:8" ht="31.5">
      <c r="A446" s="58" t="s">
        <v>259</v>
      </c>
      <c r="B446" s="59" t="s">
        <v>838</v>
      </c>
      <c r="C446" s="27"/>
      <c r="D446" s="27"/>
      <c r="E446" s="27"/>
      <c r="F446" s="28">
        <f>SUM(F447)</f>
        <v>0</v>
      </c>
      <c r="G446" s="28">
        <f t="shared" ref="G446:H446" si="71">SUM(G447)</f>
        <v>0</v>
      </c>
      <c r="H446" s="28">
        <f t="shared" si="71"/>
        <v>0</v>
      </c>
    </row>
    <row r="447" spans="1:8" ht="31.5">
      <c r="A447" s="58" t="s">
        <v>224</v>
      </c>
      <c r="B447" s="59" t="s">
        <v>838</v>
      </c>
      <c r="C447" s="27" t="s">
        <v>118</v>
      </c>
      <c r="D447" s="27" t="s">
        <v>165</v>
      </c>
      <c r="E447" s="27" t="s">
        <v>50</v>
      </c>
      <c r="F447" s="28">
        <f>SUM(Ведомственная!G338)</f>
        <v>0</v>
      </c>
      <c r="G447" s="28">
        <f>SUM(Ведомственная!H338)</f>
        <v>0</v>
      </c>
      <c r="H447" s="28">
        <f>SUM(Ведомственная!I338)</f>
        <v>0</v>
      </c>
    </row>
    <row r="448" spans="1:8" ht="31.5">
      <c r="A448" s="58" t="s">
        <v>883</v>
      </c>
      <c r="B448" s="59" t="s">
        <v>882</v>
      </c>
      <c r="C448" s="27"/>
      <c r="D448" s="27"/>
      <c r="E448" s="27"/>
      <c r="F448" s="28">
        <f>SUM(F449)</f>
        <v>177.6</v>
      </c>
      <c r="G448" s="28">
        <f t="shared" ref="G448:H448" si="72">SUM(G449)</f>
        <v>0</v>
      </c>
      <c r="H448" s="28">
        <f t="shared" si="72"/>
        <v>0</v>
      </c>
    </row>
    <row r="449" spans="1:8" ht="31.5">
      <c r="A449" s="58" t="s">
        <v>884</v>
      </c>
      <c r="B449" s="59" t="s">
        <v>881</v>
      </c>
      <c r="C449" s="27"/>
      <c r="D449" s="27"/>
      <c r="E449" s="27"/>
      <c r="F449" s="28">
        <f>SUM(F450)</f>
        <v>177.6</v>
      </c>
      <c r="G449" s="28">
        <f t="shared" ref="G449:H449" si="73">SUM(G450)</f>
        <v>0</v>
      </c>
      <c r="H449" s="28">
        <f t="shared" si="73"/>
        <v>0</v>
      </c>
    </row>
    <row r="450" spans="1:8" ht="31.5">
      <c r="A450" s="58" t="s">
        <v>48</v>
      </c>
      <c r="B450" s="59" t="s">
        <v>881</v>
      </c>
      <c r="C450" s="27" t="s">
        <v>87</v>
      </c>
      <c r="D450" s="27" t="s">
        <v>165</v>
      </c>
      <c r="E450" s="27" t="s">
        <v>50</v>
      </c>
      <c r="F450" s="28">
        <f>SUM(Ведомственная!G341)</f>
        <v>177.6</v>
      </c>
      <c r="G450" s="28">
        <f>SUM(Ведомственная!H341)</f>
        <v>0</v>
      </c>
      <c r="H450" s="28">
        <f>SUM(Ведомственная!I341)</f>
        <v>0</v>
      </c>
    </row>
    <row r="451" spans="1:8">
      <c r="A451" s="104" t="s">
        <v>670</v>
      </c>
      <c r="B451" s="107" t="s">
        <v>671</v>
      </c>
      <c r="C451" s="59"/>
      <c r="D451" s="27"/>
      <c r="E451" s="27"/>
      <c r="F451" s="48">
        <f t="shared" ref="F451:H452" si="74">SUM(F452)</f>
        <v>56254.3</v>
      </c>
      <c r="G451" s="48">
        <f t="shared" si="74"/>
        <v>51662.1</v>
      </c>
      <c r="H451" s="48">
        <f t="shared" si="74"/>
        <v>54100.1</v>
      </c>
    </row>
    <row r="452" spans="1:8">
      <c r="A452" s="58" t="s">
        <v>31</v>
      </c>
      <c r="B452" s="59" t="s">
        <v>672</v>
      </c>
      <c r="C452" s="59"/>
      <c r="D452" s="27"/>
      <c r="E452" s="27"/>
      <c r="F452" s="28">
        <f t="shared" si="74"/>
        <v>56254.3</v>
      </c>
      <c r="G452" s="28">
        <f t="shared" si="74"/>
        <v>51662.1</v>
      </c>
      <c r="H452" s="28">
        <f t="shared" si="74"/>
        <v>54100.1</v>
      </c>
    </row>
    <row r="453" spans="1:8" ht="31.5">
      <c r="A453" s="58" t="s">
        <v>48</v>
      </c>
      <c r="B453" s="59" t="s">
        <v>672</v>
      </c>
      <c r="C453" s="59" t="s">
        <v>87</v>
      </c>
      <c r="D453" s="27" t="s">
        <v>165</v>
      </c>
      <c r="E453" s="27" t="s">
        <v>50</v>
      </c>
      <c r="F453" s="28">
        <f>SUM(Ведомственная!G344)</f>
        <v>56254.3</v>
      </c>
      <c r="G453" s="28">
        <f>SUM(Ведомственная!H344)</f>
        <v>51662.1</v>
      </c>
      <c r="H453" s="28">
        <f>SUM(Ведомственная!I344)</f>
        <v>54100.1</v>
      </c>
    </row>
    <row r="454" spans="1:8" ht="47.25">
      <c r="A454" s="104" t="s">
        <v>664</v>
      </c>
      <c r="B454" s="107" t="s">
        <v>660</v>
      </c>
      <c r="C454" s="27"/>
      <c r="D454" s="27"/>
      <c r="E454" s="27"/>
      <c r="F454" s="48">
        <f>SUM(F455)+F457</f>
        <v>3300</v>
      </c>
      <c r="G454" s="48">
        <f t="shared" ref="G454:H454" si="75">SUM(G455)+G457</f>
        <v>2500</v>
      </c>
      <c r="H454" s="48">
        <f t="shared" si="75"/>
        <v>12500</v>
      </c>
    </row>
    <row r="455" spans="1:8">
      <c r="A455" s="26" t="s">
        <v>31</v>
      </c>
      <c r="B455" s="59" t="s">
        <v>661</v>
      </c>
      <c r="C455" s="27"/>
      <c r="D455" s="27"/>
      <c r="E455" s="27"/>
      <c r="F455" s="28">
        <f t="shared" ref="F455:H455" si="76">SUM(F456)</f>
        <v>3300</v>
      </c>
      <c r="G455" s="28">
        <f t="shared" si="76"/>
        <v>2500</v>
      </c>
      <c r="H455" s="28">
        <f t="shared" si="76"/>
        <v>2500</v>
      </c>
    </row>
    <row r="456" spans="1:8" ht="31.5">
      <c r="A456" s="26" t="s">
        <v>48</v>
      </c>
      <c r="B456" s="59" t="s">
        <v>661</v>
      </c>
      <c r="C456" s="27" t="s">
        <v>87</v>
      </c>
      <c r="D456" s="27" t="s">
        <v>165</v>
      </c>
      <c r="E456" s="27" t="s">
        <v>50</v>
      </c>
      <c r="F456" s="28">
        <f>SUM(Ведомственная!G288)</f>
        <v>3300</v>
      </c>
      <c r="G456" s="28">
        <f>SUM(Ведомственная!H288)</f>
        <v>2500</v>
      </c>
      <c r="H456" s="28">
        <f>SUM(Ведомственная!I288)</f>
        <v>2500</v>
      </c>
    </row>
    <row r="457" spans="1:8" ht="47.25">
      <c r="A457" s="58" t="s">
        <v>936</v>
      </c>
      <c r="B457" s="59" t="s">
        <v>937</v>
      </c>
      <c r="C457" s="59"/>
      <c r="D457" s="27"/>
      <c r="E457" s="27"/>
      <c r="F457" s="28">
        <f>SUM(F458)</f>
        <v>0</v>
      </c>
      <c r="G457" s="28">
        <f t="shared" ref="G457" si="77">SUM(G458)</f>
        <v>0</v>
      </c>
      <c r="H457" s="28">
        <f t="shared" ref="H457" si="78">SUM(H458)</f>
        <v>10000</v>
      </c>
    </row>
    <row r="458" spans="1:8" ht="31.5">
      <c r="A458" s="58" t="s">
        <v>48</v>
      </c>
      <c r="B458" s="59" t="s">
        <v>937</v>
      </c>
      <c r="C458" s="59" t="s">
        <v>87</v>
      </c>
      <c r="D458" s="27"/>
      <c r="E458" s="27"/>
      <c r="F458" s="28">
        <f>SUM(Ведомственная!G290)</f>
        <v>0</v>
      </c>
      <c r="G458" s="28">
        <f>SUM(Ведомственная!H290)</f>
        <v>0</v>
      </c>
      <c r="H458" s="28">
        <f>SUM(Ведомственная!I290)</f>
        <v>10000</v>
      </c>
    </row>
    <row r="459" spans="1:8" ht="47.25">
      <c r="A459" s="104" t="s">
        <v>665</v>
      </c>
      <c r="B459" s="107" t="s">
        <v>662</v>
      </c>
      <c r="C459" s="27"/>
      <c r="D459" s="27"/>
      <c r="E459" s="27"/>
      <c r="F459" s="48">
        <f t="shared" ref="F459:H460" si="79">SUM(F460)</f>
        <v>3776.8</v>
      </c>
      <c r="G459" s="48">
        <f t="shared" si="79"/>
        <v>2776.8</v>
      </c>
      <c r="H459" s="48">
        <f t="shared" si="79"/>
        <v>2776.8</v>
      </c>
    </row>
    <row r="460" spans="1:8">
      <c r="A460" s="26" t="s">
        <v>31</v>
      </c>
      <c r="B460" s="59" t="s">
        <v>663</v>
      </c>
      <c r="C460" s="27"/>
      <c r="D460" s="27"/>
      <c r="E460" s="27"/>
      <c r="F460" s="28">
        <f t="shared" si="79"/>
        <v>3776.8</v>
      </c>
      <c r="G460" s="28">
        <f t="shared" si="79"/>
        <v>2776.8</v>
      </c>
      <c r="H460" s="28">
        <f t="shared" si="79"/>
        <v>2776.8</v>
      </c>
    </row>
    <row r="461" spans="1:8" ht="31.5">
      <c r="A461" s="26" t="s">
        <v>48</v>
      </c>
      <c r="B461" s="59" t="s">
        <v>663</v>
      </c>
      <c r="C461" s="27" t="s">
        <v>87</v>
      </c>
      <c r="D461" s="27"/>
      <c r="E461" s="27"/>
      <c r="F461" s="28">
        <f>SUM(Ведомственная!G293)</f>
        <v>3776.8</v>
      </c>
      <c r="G461" s="28">
        <f>SUM(Ведомственная!H293)</f>
        <v>2776.8</v>
      </c>
      <c r="H461" s="28">
        <f>SUM(Ведомственная!I293)</f>
        <v>2776.8</v>
      </c>
    </row>
    <row r="462" spans="1:8" s="49" customFormat="1" ht="47.25">
      <c r="A462" s="103" t="s">
        <v>648</v>
      </c>
      <c r="B462" s="46" t="s">
        <v>478</v>
      </c>
      <c r="C462" s="46"/>
      <c r="D462" s="46"/>
      <c r="E462" s="46"/>
      <c r="F462" s="48">
        <f>SUM(F463+F465+F470+F473)</f>
        <v>3900</v>
      </c>
      <c r="G462" s="48">
        <f t="shared" ref="G462:H462" si="80">SUM(G463+G465+G470+G473)</f>
        <v>872600.4</v>
      </c>
      <c r="H462" s="48">
        <f t="shared" si="80"/>
        <v>10400.4</v>
      </c>
    </row>
    <row r="463" spans="1:8" s="49" customFormat="1">
      <c r="A463" s="52" t="s">
        <v>843</v>
      </c>
      <c r="B463" s="55" t="s">
        <v>837</v>
      </c>
      <c r="C463" s="31"/>
      <c r="D463" s="46"/>
      <c r="E463" s="46"/>
      <c r="F463" s="28">
        <f>SUM(F464)</f>
        <v>0</v>
      </c>
      <c r="G463" s="28">
        <f t="shared" ref="G463:H463" si="81">SUM(G464)</f>
        <v>859010</v>
      </c>
      <c r="H463" s="28">
        <f t="shared" si="81"/>
        <v>0</v>
      </c>
    </row>
    <row r="464" spans="1:8" s="49" customFormat="1" ht="31.5">
      <c r="A464" s="52" t="s">
        <v>267</v>
      </c>
      <c r="B464" s="55" t="s">
        <v>837</v>
      </c>
      <c r="C464" s="31" t="s">
        <v>244</v>
      </c>
      <c r="D464" s="27" t="s">
        <v>109</v>
      </c>
      <c r="E464" s="27" t="s">
        <v>40</v>
      </c>
      <c r="F464" s="28">
        <f>SUM(Ведомственная!G387)</f>
        <v>0</v>
      </c>
      <c r="G464" s="28">
        <f>SUM(Ведомственная!H387)</f>
        <v>859010</v>
      </c>
      <c r="H464" s="28">
        <f>SUM(Ведомственная!I387)</f>
        <v>0</v>
      </c>
    </row>
    <row r="465" spans="1:8" s="49" customFormat="1">
      <c r="A465" s="26" t="s">
        <v>31</v>
      </c>
      <c r="B465" s="82" t="s">
        <v>579</v>
      </c>
      <c r="C465" s="27"/>
      <c r="D465" s="27"/>
      <c r="E465" s="27"/>
      <c r="F465" s="28">
        <f>SUM(F468)+F466</f>
        <v>0</v>
      </c>
      <c r="G465" s="28">
        <f t="shared" ref="G465:H465" si="82">SUM(G468)+G466</f>
        <v>10400.4</v>
      </c>
      <c r="H465" s="28">
        <f t="shared" si="82"/>
        <v>5200.2</v>
      </c>
    </row>
    <row r="466" spans="1:8" s="49" customFormat="1" ht="31.5">
      <c r="A466" s="26" t="s">
        <v>48</v>
      </c>
      <c r="B466" s="82" t="s">
        <v>891</v>
      </c>
      <c r="C466" s="27"/>
      <c r="D466" s="27"/>
      <c r="E466" s="27"/>
      <c r="F466" s="28">
        <f>SUM(F467)</f>
        <v>0</v>
      </c>
      <c r="G466" s="28">
        <f t="shared" ref="G466:H466" si="83">SUM(G467)</f>
        <v>0</v>
      </c>
      <c r="H466" s="28">
        <f t="shared" si="83"/>
        <v>0</v>
      </c>
    </row>
    <row r="467" spans="1:8" s="49" customFormat="1" ht="31.5">
      <c r="A467" s="80" t="s">
        <v>736</v>
      </c>
      <c r="B467" s="82" t="s">
        <v>735</v>
      </c>
      <c r="C467" s="27" t="s">
        <v>87</v>
      </c>
      <c r="D467" s="27" t="s">
        <v>109</v>
      </c>
      <c r="E467" s="27" t="s">
        <v>40</v>
      </c>
      <c r="F467" s="28">
        <f>SUM(Ведомственная!G935)</f>
        <v>0</v>
      </c>
      <c r="G467" s="28">
        <f>SUM(Ведомственная!H935)</f>
        <v>0</v>
      </c>
      <c r="H467" s="28">
        <f>SUM(Ведомственная!I935)</f>
        <v>0</v>
      </c>
    </row>
    <row r="468" spans="1:8" s="49" customFormat="1" ht="31.5">
      <c r="A468" s="80" t="s">
        <v>736</v>
      </c>
      <c r="B468" s="82" t="s">
        <v>735</v>
      </c>
      <c r="C468" s="27"/>
      <c r="D468" s="27"/>
      <c r="E468" s="27"/>
      <c r="F468" s="28">
        <f t="shared" ref="F468:H468" si="84">SUM(F469)</f>
        <v>0</v>
      </c>
      <c r="G468" s="28">
        <f t="shared" si="84"/>
        <v>10400.4</v>
      </c>
      <c r="H468" s="28">
        <f t="shared" si="84"/>
        <v>5200.2</v>
      </c>
    </row>
    <row r="469" spans="1:8" s="49" customFormat="1" ht="31.5">
      <c r="A469" s="26" t="s">
        <v>48</v>
      </c>
      <c r="B469" s="82" t="s">
        <v>735</v>
      </c>
      <c r="C469" s="27" t="s">
        <v>87</v>
      </c>
      <c r="D469" s="27" t="s">
        <v>109</v>
      </c>
      <c r="E469" s="27" t="s">
        <v>40</v>
      </c>
      <c r="F469" s="28">
        <f>SUM(Ведомственная!G937)</f>
        <v>0</v>
      </c>
      <c r="G469" s="28">
        <f>SUM(Ведомственная!H937)</f>
        <v>10400.4</v>
      </c>
      <c r="H469" s="28">
        <f>SUM(Ведомственная!I937)</f>
        <v>5200.2</v>
      </c>
    </row>
    <row r="470" spans="1:8" s="49" customFormat="1" ht="31.5">
      <c r="A470" s="52" t="s">
        <v>266</v>
      </c>
      <c r="B470" s="55" t="s">
        <v>686</v>
      </c>
      <c r="C470" s="27"/>
      <c r="D470" s="27"/>
      <c r="E470" s="27"/>
      <c r="F470" s="28">
        <f>SUM(F471)</f>
        <v>3900</v>
      </c>
      <c r="G470" s="28">
        <f>SUM(G471)</f>
        <v>3190</v>
      </c>
      <c r="H470" s="28">
        <f>SUM(H471)</f>
        <v>0</v>
      </c>
    </row>
    <row r="471" spans="1:8" s="49" customFormat="1" ht="31.5">
      <c r="A471" s="52" t="s">
        <v>267</v>
      </c>
      <c r="B471" s="55" t="s">
        <v>686</v>
      </c>
      <c r="C471" s="27" t="s">
        <v>244</v>
      </c>
      <c r="D471" s="27" t="s">
        <v>109</v>
      </c>
      <c r="E471" s="27" t="s">
        <v>168</v>
      </c>
      <c r="F471" s="28">
        <f>SUM(Ведомственная!G408)</f>
        <v>3900</v>
      </c>
      <c r="G471" s="28">
        <f>SUM(Ведомственная!H408)</f>
        <v>3190</v>
      </c>
      <c r="H471" s="28">
        <f>SUM(Ведомственная!I408)</f>
        <v>0</v>
      </c>
    </row>
    <row r="472" spans="1:8">
      <c r="A472" s="80" t="s">
        <v>147</v>
      </c>
      <c r="B472" s="82" t="s">
        <v>512</v>
      </c>
      <c r="C472" s="81"/>
      <c r="D472" s="27"/>
      <c r="E472" s="27"/>
      <c r="F472" s="28">
        <f t="shared" ref="F472:H473" si="85">F473</f>
        <v>0</v>
      </c>
      <c r="G472" s="28">
        <f t="shared" si="85"/>
        <v>0</v>
      </c>
      <c r="H472" s="28">
        <f t="shared" si="85"/>
        <v>5200.2</v>
      </c>
    </row>
    <row r="473" spans="1:8" ht="31.5">
      <c r="A473" s="26" t="s">
        <v>730</v>
      </c>
      <c r="B473" s="55" t="s">
        <v>738</v>
      </c>
      <c r="C473" s="81"/>
      <c r="D473" s="27"/>
      <c r="E473" s="27"/>
      <c r="F473" s="28">
        <f t="shared" si="85"/>
        <v>0</v>
      </c>
      <c r="G473" s="28">
        <f t="shared" si="85"/>
        <v>0</v>
      </c>
      <c r="H473" s="28">
        <f t="shared" si="85"/>
        <v>5200.2</v>
      </c>
    </row>
    <row r="474" spans="1:8" ht="31.5">
      <c r="A474" s="80" t="s">
        <v>736</v>
      </c>
      <c r="B474" s="55" t="s">
        <v>737</v>
      </c>
      <c r="C474" s="81"/>
      <c r="D474" s="27"/>
      <c r="E474" s="27"/>
      <c r="F474" s="28">
        <f>SUM(F475:F475)</f>
        <v>0</v>
      </c>
      <c r="G474" s="28">
        <f>SUM(G475:G475)</f>
        <v>0</v>
      </c>
      <c r="H474" s="28">
        <f>SUM(H475:H475)</f>
        <v>5200.2</v>
      </c>
    </row>
    <row r="475" spans="1:8" ht="31.5">
      <c r="A475" s="26" t="s">
        <v>224</v>
      </c>
      <c r="B475" s="55" t="s">
        <v>737</v>
      </c>
      <c r="C475" s="81" t="s">
        <v>118</v>
      </c>
      <c r="D475" s="27" t="s">
        <v>109</v>
      </c>
      <c r="E475" s="27" t="s">
        <v>40</v>
      </c>
      <c r="F475" s="28">
        <f>SUM(Ведомственная!G941)</f>
        <v>0</v>
      </c>
      <c r="G475" s="28">
        <f>SUM(Ведомственная!H941)</f>
        <v>0</v>
      </c>
      <c r="H475" s="28">
        <f>SUM(Ведомственная!I941)</f>
        <v>5200.2</v>
      </c>
    </row>
    <row r="476" spans="1:8" s="49" customFormat="1" ht="31.5">
      <c r="A476" s="45" t="s">
        <v>644</v>
      </c>
      <c r="B476" s="53" t="s">
        <v>318</v>
      </c>
      <c r="C476" s="46"/>
      <c r="D476" s="46"/>
      <c r="E476" s="46"/>
      <c r="F476" s="48">
        <f>SUM(F477+F598+F617+F638)</f>
        <v>2630249.3000000003</v>
      </c>
      <c r="G476" s="48">
        <f>SUM(G477+G598+G617+G638)</f>
        <v>2540527.8000000003</v>
      </c>
      <c r="H476" s="48">
        <f>SUM(H477+H598+H617+H638)</f>
        <v>2555330.2999999998</v>
      </c>
    </row>
    <row r="477" spans="1:8" s="49" customFormat="1" ht="47.25">
      <c r="A477" s="26" t="s">
        <v>739</v>
      </c>
      <c r="B477" s="55" t="s">
        <v>709</v>
      </c>
      <c r="C477" s="46"/>
      <c r="D477" s="46"/>
      <c r="E477" s="46"/>
      <c r="F477" s="28">
        <f>SUM(F478+F530+F541+F556+F586+F591)+F511+F594</f>
        <v>2543005.8000000003</v>
      </c>
      <c r="G477" s="28">
        <f>SUM(G478+G530+G541+G556+G586+G591)+G511+G594</f>
        <v>2469902.1000000006</v>
      </c>
      <c r="H477" s="28">
        <f>SUM(H478+H530+H541+H556+H586+H591)+H511+H594</f>
        <v>2468824.5</v>
      </c>
    </row>
    <row r="478" spans="1:8" s="49" customFormat="1">
      <c r="A478" s="26" t="s">
        <v>31</v>
      </c>
      <c r="B478" s="44" t="s">
        <v>710</v>
      </c>
      <c r="C478" s="44"/>
      <c r="D478" s="27"/>
      <c r="E478" s="27"/>
      <c r="F478" s="28">
        <f>SUM(F487)+F496+F479+F482+F505+F515+F522+F491+F518+F528+F500+F525+F508+F520+F502+F498</f>
        <v>237204.19999999998</v>
      </c>
      <c r="G478" s="28">
        <f>SUM(G487)+G496+G479+G482+G505+G515+G522+G491+G518+G528+G500+G525+G508+G520+G502+G498</f>
        <v>227706.1</v>
      </c>
      <c r="H478" s="28">
        <f>SUM(H487)+H496+H479+H482+H505+H515+H522+H491+H518+H528+H500+H525+H508+H520+H502+H498</f>
        <v>223046.2</v>
      </c>
    </row>
    <row r="479" spans="1:8" s="49" customFormat="1">
      <c r="A479" s="57" t="s">
        <v>339</v>
      </c>
      <c r="B479" s="27" t="s">
        <v>763</v>
      </c>
      <c r="C479" s="31"/>
      <c r="D479" s="30"/>
      <c r="E479" s="27"/>
      <c r="F479" s="30">
        <f>SUM(F480:F481)</f>
        <v>2882.7</v>
      </c>
      <c r="G479" s="30">
        <f>SUM(G480:G481)</f>
        <v>2882.7</v>
      </c>
      <c r="H479" s="30">
        <f>SUM(H480:H481)</f>
        <v>2882.7</v>
      </c>
    </row>
    <row r="480" spans="1:8" s="49" customFormat="1" ht="31.5">
      <c r="A480" s="26" t="s">
        <v>48</v>
      </c>
      <c r="B480" s="44" t="s">
        <v>763</v>
      </c>
      <c r="C480" s="31" t="s">
        <v>87</v>
      </c>
      <c r="D480" s="27" t="s">
        <v>109</v>
      </c>
      <c r="E480" s="27" t="s">
        <v>50</v>
      </c>
      <c r="F480" s="30">
        <f>SUM(Ведомственная!G1065)</f>
        <v>2882.7</v>
      </c>
      <c r="G480" s="30">
        <f>SUM(Ведомственная!H1065)</f>
        <v>2882.7</v>
      </c>
      <c r="H480" s="30">
        <f>SUM(Ведомственная!I1065)</f>
        <v>2882.7</v>
      </c>
    </row>
    <row r="481" spans="1:8" s="49" customFormat="1" ht="31.5">
      <c r="A481" s="26" t="s">
        <v>224</v>
      </c>
      <c r="B481" s="44" t="s">
        <v>763</v>
      </c>
      <c r="C481" s="31" t="s">
        <v>118</v>
      </c>
      <c r="D481" s="27" t="s">
        <v>109</v>
      </c>
      <c r="E481" s="27" t="s">
        <v>50</v>
      </c>
      <c r="F481" s="30">
        <f>SUM(Ведомственная!G1066)</f>
        <v>0</v>
      </c>
      <c r="G481" s="30">
        <f>SUM(Ведомственная!H1066)</f>
        <v>0</v>
      </c>
      <c r="H481" s="30">
        <f>SUM(Ведомственная!I1066)</f>
        <v>0</v>
      </c>
    </row>
    <row r="482" spans="1:8" s="49" customFormat="1">
      <c r="A482" s="26" t="s">
        <v>322</v>
      </c>
      <c r="B482" s="55" t="s">
        <v>711</v>
      </c>
      <c r="C482" s="27"/>
      <c r="D482" s="28"/>
      <c r="E482" s="27"/>
      <c r="F482" s="28">
        <f>SUM(F483:F485)</f>
        <v>4671.6000000000004</v>
      </c>
      <c r="G482" s="28">
        <f>SUM(G483:G485)</f>
        <v>0</v>
      </c>
      <c r="H482" s="28">
        <f>SUM(H483:H485)</f>
        <v>0</v>
      </c>
    </row>
    <row r="483" spans="1:8" s="49" customFormat="1" ht="63">
      <c r="A483" s="26" t="s">
        <v>47</v>
      </c>
      <c r="B483" s="55" t="s">
        <v>711</v>
      </c>
      <c r="C483" s="27" t="s">
        <v>87</v>
      </c>
      <c r="D483" s="27" t="s">
        <v>109</v>
      </c>
      <c r="E483" s="27" t="s">
        <v>30</v>
      </c>
      <c r="F483" s="28">
        <f>SUM(Ведомственная!G872)</f>
        <v>2319.6</v>
      </c>
      <c r="G483" s="28">
        <f>SUM(Ведомственная!H872)</f>
        <v>0</v>
      </c>
      <c r="H483" s="28">
        <f>SUM(Ведомственная!I872)</f>
        <v>0</v>
      </c>
    </row>
    <row r="484" spans="1:8" s="49" customFormat="1" hidden="1">
      <c r="A484" s="26" t="s">
        <v>38</v>
      </c>
      <c r="B484" s="55" t="s">
        <v>711</v>
      </c>
      <c r="C484" s="27" t="s">
        <v>95</v>
      </c>
      <c r="D484" s="27" t="s">
        <v>109</v>
      </c>
      <c r="E484" s="27" t="s">
        <v>30</v>
      </c>
      <c r="F484" s="28">
        <f>SUM(Ведомственная!G873)</f>
        <v>0</v>
      </c>
      <c r="G484" s="28">
        <f>SUM(Ведомственная!H873)</f>
        <v>0</v>
      </c>
      <c r="H484" s="28">
        <f>SUM(Ведомственная!I873)</f>
        <v>0</v>
      </c>
    </row>
    <row r="485" spans="1:8" s="49" customFormat="1" ht="31.5">
      <c r="A485" s="26" t="s">
        <v>48</v>
      </c>
      <c r="B485" s="55" t="s">
        <v>711</v>
      </c>
      <c r="C485" s="27" t="s">
        <v>118</v>
      </c>
      <c r="D485" s="27" t="s">
        <v>109</v>
      </c>
      <c r="E485" s="27" t="s">
        <v>30</v>
      </c>
      <c r="F485" s="28">
        <f>SUM(Ведомственная!G874)</f>
        <v>2352</v>
      </c>
      <c r="G485" s="28">
        <f>SUM(Ведомственная!H874)</f>
        <v>0</v>
      </c>
      <c r="H485" s="28">
        <f>SUM(Ведомственная!I874)</f>
        <v>0</v>
      </c>
    </row>
    <row r="486" spans="1:8" s="49" customFormat="1">
      <c r="A486" s="80" t="s">
        <v>331</v>
      </c>
      <c r="B486" s="62" t="s">
        <v>725</v>
      </c>
      <c r="C486" s="31"/>
      <c r="D486" s="27"/>
      <c r="E486" s="27"/>
      <c r="F486" s="30">
        <f>SUM(F487)</f>
        <v>5956</v>
      </c>
      <c r="G486" s="30">
        <f>SUM(G487)</f>
        <v>2630</v>
      </c>
      <c r="H486" s="30">
        <f>SUM(H487)</f>
        <v>2135</v>
      </c>
    </row>
    <row r="487" spans="1:8" s="49" customFormat="1" ht="31.5">
      <c r="A487" s="26" t="s">
        <v>224</v>
      </c>
      <c r="B487" s="62" t="s">
        <v>725</v>
      </c>
      <c r="C487" s="44">
        <v>600</v>
      </c>
      <c r="D487" s="27"/>
      <c r="E487" s="27"/>
      <c r="F487" s="28">
        <f>SUM(F488:F490)</f>
        <v>5956</v>
      </c>
      <c r="G487" s="28">
        <f>SUM(G488:G490)</f>
        <v>2630</v>
      </c>
      <c r="H487" s="28">
        <f>SUM(H488:H490)</f>
        <v>2135</v>
      </c>
    </row>
    <row r="488" spans="1:8" s="49" customFormat="1" ht="31.5">
      <c r="A488" s="26" t="s">
        <v>48</v>
      </c>
      <c r="B488" s="62" t="s">
        <v>725</v>
      </c>
      <c r="C488" s="44">
        <v>200</v>
      </c>
      <c r="D488" s="27" t="s">
        <v>109</v>
      </c>
      <c r="E488" s="27" t="s">
        <v>40</v>
      </c>
      <c r="F488" s="28">
        <f>SUM(Ведомственная!G946)</f>
        <v>4318</v>
      </c>
      <c r="G488" s="28">
        <f>SUM(Ведомственная!H946)</f>
        <v>2630</v>
      </c>
      <c r="H488" s="28">
        <f>SUM(Ведомственная!I946)</f>
        <v>2135</v>
      </c>
    </row>
    <row r="489" spans="1:8" s="49" customFormat="1">
      <c r="A489" s="26" t="s">
        <v>38</v>
      </c>
      <c r="B489" s="62" t="s">
        <v>725</v>
      </c>
      <c r="C489" s="44">
        <v>300</v>
      </c>
      <c r="D489" s="27" t="s">
        <v>109</v>
      </c>
      <c r="E489" s="27" t="s">
        <v>40</v>
      </c>
      <c r="F489" s="28">
        <f>SUM(Ведомственная!G947)</f>
        <v>180</v>
      </c>
      <c r="G489" s="28">
        <f>SUM(Ведомственная!H947)</f>
        <v>0</v>
      </c>
      <c r="H489" s="28">
        <f>SUM(Ведомственная!I947)</f>
        <v>0</v>
      </c>
    </row>
    <row r="490" spans="1:8" s="49" customFormat="1" ht="31.5">
      <c r="A490" s="26" t="s">
        <v>68</v>
      </c>
      <c r="B490" s="62" t="s">
        <v>725</v>
      </c>
      <c r="C490" s="44">
        <v>600</v>
      </c>
      <c r="D490" s="27" t="s">
        <v>109</v>
      </c>
      <c r="E490" s="27" t="s">
        <v>40</v>
      </c>
      <c r="F490" s="28">
        <f>SUM(Ведомственная!G948)</f>
        <v>1458</v>
      </c>
      <c r="G490" s="28">
        <f>SUM(Ведомственная!H948)</f>
        <v>0</v>
      </c>
      <c r="H490" s="28">
        <f>SUM(Ведомственная!I948)</f>
        <v>0</v>
      </c>
    </row>
    <row r="491" spans="1:8" s="49" customFormat="1" ht="47.25">
      <c r="A491" s="26" t="s">
        <v>740</v>
      </c>
      <c r="B491" s="44" t="s">
        <v>741</v>
      </c>
      <c r="C491" s="27"/>
      <c r="D491" s="27"/>
      <c r="E491" s="27"/>
      <c r="F491" s="28">
        <f>SUM(F492:F495)</f>
        <v>8454.5</v>
      </c>
      <c r="G491" s="28">
        <f t="shared" ref="G491:H491" si="86">SUM(G492:G495)</f>
        <v>8454.5</v>
      </c>
      <c r="H491" s="28">
        <f t="shared" si="86"/>
        <v>8454.5</v>
      </c>
    </row>
    <row r="492" spans="1:8" s="49" customFormat="1" ht="31.5">
      <c r="A492" s="26" t="s">
        <v>48</v>
      </c>
      <c r="B492" s="44" t="s">
        <v>741</v>
      </c>
      <c r="C492" s="27" t="s">
        <v>87</v>
      </c>
      <c r="D492" s="27" t="s">
        <v>109</v>
      </c>
      <c r="E492" s="27" t="s">
        <v>40</v>
      </c>
      <c r="F492" s="28">
        <f>SUM(Ведомственная!G950)</f>
        <v>3010.6</v>
      </c>
      <c r="G492" s="28">
        <f>SUM(Ведомственная!H950)</f>
        <v>3010.6</v>
      </c>
      <c r="H492" s="28">
        <f>SUM(Ведомственная!I950)</f>
        <v>3010.6</v>
      </c>
    </row>
    <row r="493" spans="1:8" s="49" customFormat="1">
      <c r="A493" s="26" t="s">
        <v>38</v>
      </c>
      <c r="B493" s="44" t="s">
        <v>741</v>
      </c>
      <c r="C493" s="27" t="s">
        <v>95</v>
      </c>
      <c r="D493" s="27" t="s">
        <v>27</v>
      </c>
      <c r="E493" s="27" t="s">
        <v>12</v>
      </c>
      <c r="F493" s="28">
        <f>SUM(Ведомственная!G1150)</f>
        <v>372.6</v>
      </c>
      <c r="G493" s="28">
        <f>SUM(Ведомственная!H1150)</f>
        <v>372.6</v>
      </c>
      <c r="H493" s="28">
        <f>SUM(Ведомственная!I1150)</f>
        <v>372.6</v>
      </c>
    </row>
    <row r="494" spans="1:8" s="49" customFormat="1" ht="31.5">
      <c r="A494" s="26" t="s">
        <v>224</v>
      </c>
      <c r="B494" s="44" t="s">
        <v>741</v>
      </c>
      <c r="C494" s="27" t="s">
        <v>118</v>
      </c>
      <c r="D494" s="27" t="s">
        <v>109</v>
      </c>
      <c r="E494" s="27" t="s">
        <v>40</v>
      </c>
      <c r="F494" s="28">
        <f>SUM(Ведомственная!G951)</f>
        <v>4721.6000000000004</v>
      </c>
      <c r="G494" s="28">
        <f>SUM(Ведомственная!H951)</f>
        <v>4721.6000000000004</v>
      </c>
      <c r="H494" s="28">
        <f>SUM(Ведомственная!I951)</f>
        <v>4721.6000000000004</v>
      </c>
    </row>
    <row r="495" spans="1:8" s="49" customFormat="1" ht="31.5">
      <c r="A495" s="26" t="s">
        <v>224</v>
      </c>
      <c r="B495" s="44" t="s">
        <v>741</v>
      </c>
      <c r="C495" s="27" t="s">
        <v>118</v>
      </c>
      <c r="D495" s="27" t="s">
        <v>27</v>
      </c>
      <c r="E495" s="27" t="s">
        <v>12</v>
      </c>
      <c r="F495" s="28">
        <f>SUM(Ведомственная!G1151)</f>
        <v>349.7</v>
      </c>
      <c r="G495" s="28">
        <f>SUM(Ведомственная!H1151)</f>
        <v>349.7</v>
      </c>
      <c r="H495" s="28">
        <f>SUM(Ведомственная!I1151)</f>
        <v>349.7</v>
      </c>
    </row>
    <row r="496" spans="1:8" s="49" customFormat="1">
      <c r="A496" s="26" t="s">
        <v>332</v>
      </c>
      <c r="B496" s="79" t="s">
        <v>726</v>
      </c>
      <c r="C496" s="27"/>
      <c r="D496" s="28"/>
      <c r="E496" s="27"/>
      <c r="F496" s="28">
        <f>F497</f>
        <v>4960</v>
      </c>
      <c r="G496" s="28">
        <f>G497</f>
        <v>500</v>
      </c>
      <c r="H496" s="28">
        <f>H497</f>
        <v>0</v>
      </c>
    </row>
    <row r="497" spans="1:8" s="49" customFormat="1" ht="31.5">
      <c r="A497" s="26" t="s">
        <v>224</v>
      </c>
      <c r="B497" s="79" t="s">
        <v>726</v>
      </c>
      <c r="C497" s="27" t="s">
        <v>118</v>
      </c>
      <c r="D497" s="27" t="s">
        <v>109</v>
      </c>
      <c r="E497" s="27" t="s">
        <v>50</v>
      </c>
      <c r="F497" s="28">
        <f>SUM(Ведомственная!G1026)</f>
        <v>4960</v>
      </c>
      <c r="G497" s="28">
        <f>SUM(Ведомственная!H1026)</f>
        <v>500</v>
      </c>
      <c r="H497" s="28">
        <f>SUM(Ведомственная!I1026)</f>
        <v>0</v>
      </c>
    </row>
    <row r="498" spans="1:8" s="49" customFormat="1" ht="31.5">
      <c r="A498" s="26" t="s">
        <v>602</v>
      </c>
      <c r="B498" s="79" t="s">
        <v>905</v>
      </c>
      <c r="C498" s="27"/>
      <c r="D498" s="27"/>
      <c r="E498" s="27"/>
      <c r="F498" s="28">
        <f>SUM(F499)</f>
        <v>87</v>
      </c>
      <c r="G498" s="28">
        <f t="shared" ref="G498:H498" si="87">SUM(G499)</f>
        <v>0</v>
      </c>
      <c r="H498" s="28">
        <f t="shared" si="87"/>
        <v>0</v>
      </c>
    </row>
    <row r="499" spans="1:8" s="49" customFormat="1" ht="31.5">
      <c r="A499" s="26" t="s">
        <v>48</v>
      </c>
      <c r="B499" s="79" t="s">
        <v>905</v>
      </c>
      <c r="C499" s="27" t="s">
        <v>87</v>
      </c>
      <c r="D499" s="27" t="s">
        <v>109</v>
      </c>
      <c r="E499" s="27" t="s">
        <v>40</v>
      </c>
      <c r="F499" s="28">
        <f>SUM(Ведомственная!G953)</f>
        <v>87</v>
      </c>
      <c r="G499" s="28">
        <f>SUM(Ведомственная!H953)</f>
        <v>0</v>
      </c>
      <c r="H499" s="28">
        <f>SUM(Ведомственная!I953)</f>
        <v>0</v>
      </c>
    </row>
    <row r="500" spans="1:8" s="49" customFormat="1" ht="31.5">
      <c r="A500" s="80" t="s">
        <v>581</v>
      </c>
      <c r="B500" s="87" t="s">
        <v>983</v>
      </c>
      <c r="C500" s="44"/>
      <c r="D500" s="27"/>
      <c r="E500" s="27"/>
      <c r="F500" s="28">
        <f>SUM(F501)</f>
        <v>21</v>
      </c>
      <c r="G500" s="28">
        <f t="shared" ref="G500:H500" si="88">SUM(G501)</f>
        <v>0</v>
      </c>
      <c r="H500" s="28">
        <f t="shared" si="88"/>
        <v>0</v>
      </c>
    </row>
    <row r="501" spans="1:8" s="49" customFormat="1" ht="31.5">
      <c r="A501" s="26" t="s">
        <v>48</v>
      </c>
      <c r="B501" s="87" t="s">
        <v>983</v>
      </c>
      <c r="C501" s="44">
        <v>200</v>
      </c>
      <c r="D501" s="27" t="s">
        <v>109</v>
      </c>
      <c r="E501" s="27" t="s">
        <v>168</v>
      </c>
      <c r="F501" s="28">
        <f>SUM(Ведомственная!G1095)</f>
        <v>21</v>
      </c>
      <c r="G501" s="28"/>
      <c r="H501" s="28"/>
    </row>
    <row r="502" spans="1:8" s="49" customFormat="1" ht="94.5">
      <c r="A502" s="26" t="s">
        <v>902</v>
      </c>
      <c r="B502" s="79" t="s">
        <v>901</v>
      </c>
      <c r="C502" s="27"/>
      <c r="D502" s="27"/>
      <c r="E502" s="27"/>
      <c r="F502" s="28">
        <f>SUM(F503:F504)</f>
        <v>78734.600000000006</v>
      </c>
      <c r="G502" s="28">
        <f t="shared" ref="G502:H502" si="89">SUM(G503:G504)</f>
        <v>77464.700000000012</v>
      </c>
      <c r="H502" s="28">
        <f t="shared" si="89"/>
        <v>77464.700000000012</v>
      </c>
    </row>
    <row r="503" spans="1:8" s="49" customFormat="1" ht="63">
      <c r="A503" s="26" t="s">
        <v>47</v>
      </c>
      <c r="B503" s="79" t="s">
        <v>901</v>
      </c>
      <c r="C503" s="27" t="s">
        <v>85</v>
      </c>
      <c r="D503" s="27" t="s">
        <v>109</v>
      </c>
      <c r="E503" s="27" t="s">
        <v>40</v>
      </c>
      <c r="F503" s="28">
        <f>SUM(Ведомственная!G955)</f>
        <v>30401.7</v>
      </c>
      <c r="G503" s="28">
        <f>SUM(Ведомственная!H955)</f>
        <v>30095.4</v>
      </c>
      <c r="H503" s="28">
        <f>SUM(Ведомственная!I955)</f>
        <v>30095.4</v>
      </c>
    </row>
    <row r="504" spans="1:8" s="49" customFormat="1" ht="31.5">
      <c r="A504" s="26" t="s">
        <v>224</v>
      </c>
      <c r="B504" s="79" t="s">
        <v>901</v>
      </c>
      <c r="C504" s="27" t="s">
        <v>118</v>
      </c>
      <c r="D504" s="27" t="s">
        <v>109</v>
      </c>
      <c r="E504" s="27" t="s">
        <v>40</v>
      </c>
      <c r="F504" s="28">
        <f>SUM(Ведомственная!G956)</f>
        <v>48332.9</v>
      </c>
      <c r="G504" s="28">
        <f>SUM(Ведомственная!H956)</f>
        <v>47369.3</v>
      </c>
      <c r="H504" s="28">
        <f>SUM(Ведомственная!I956)</f>
        <v>47369.3</v>
      </c>
    </row>
    <row r="505" spans="1:8" s="49" customFormat="1" ht="94.5">
      <c r="A505" s="26" t="s">
        <v>487</v>
      </c>
      <c r="B505" s="79" t="s">
        <v>712</v>
      </c>
      <c r="C505" s="27"/>
      <c r="D505" s="27"/>
      <c r="E505" s="27"/>
      <c r="F505" s="28">
        <f>SUM(F506:F507)</f>
        <v>0</v>
      </c>
      <c r="G505" s="28">
        <f t="shared" ref="G505:H505" si="90">SUM(G506:G507)</f>
        <v>0</v>
      </c>
      <c r="H505" s="28">
        <f t="shared" si="90"/>
        <v>0</v>
      </c>
    </row>
    <row r="506" spans="1:8" s="49" customFormat="1" ht="31.5">
      <c r="A506" s="26" t="s">
        <v>48</v>
      </c>
      <c r="B506" s="79" t="s">
        <v>712</v>
      </c>
      <c r="C506" s="27" t="s">
        <v>87</v>
      </c>
      <c r="D506" s="27" t="s">
        <v>109</v>
      </c>
      <c r="E506" s="27" t="s">
        <v>30</v>
      </c>
      <c r="F506" s="28">
        <f>SUM(Ведомственная!G876)</f>
        <v>0</v>
      </c>
      <c r="G506" s="28">
        <f>SUM(Ведомственная!H876)</f>
        <v>0</v>
      </c>
      <c r="H506" s="28">
        <f>SUM(Ведомственная!I876)</f>
        <v>0</v>
      </c>
    </row>
    <row r="507" spans="1:8" s="49" customFormat="1" ht="31.5">
      <c r="A507" s="26" t="s">
        <v>224</v>
      </c>
      <c r="B507" s="79" t="s">
        <v>712</v>
      </c>
      <c r="C507" s="27" t="s">
        <v>118</v>
      </c>
      <c r="D507" s="27" t="s">
        <v>109</v>
      </c>
      <c r="E507" s="27" t="s">
        <v>30</v>
      </c>
      <c r="F507" s="28">
        <f>SUM(Ведомственная!G877)</f>
        <v>0</v>
      </c>
      <c r="G507" s="28">
        <f>SUM(Ведомственная!H877)</f>
        <v>0</v>
      </c>
      <c r="H507" s="28">
        <f>SUM(Ведомственная!I877)</f>
        <v>0</v>
      </c>
    </row>
    <row r="508" spans="1:8" s="49" customFormat="1" ht="47.25">
      <c r="A508" s="26" t="s">
        <v>892</v>
      </c>
      <c r="B508" s="44" t="s">
        <v>979</v>
      </c>
      <c r="C508" s="27"/>
      <c r="D508" s="27"/>
      <c r="E508" s="27"/>
      <c r="F508" s="28">
        <f>SUM(F509:F510)</f>
        <v>96931.9</v>
      </c>
      <c r="G508" s="28">
        <f t="shared" ref="G508:H508" si="91">SUM(G509:G510)</f>
        <v>101391.7</v>
      </c>
      <c r="H508" s="28">
        <f t="shared" si="91"/>
        <v>97726.799999999988</v>
      </c>
    </row>
    <row r="509" spans="1:8" s="49" customFormat="1" ht="31.5">
      <c r="A509" s="26" t="s">
        <v>48</v>
      </c>
      <c r="B509" s="44" t="s">
        <v>979</v>
      </c>
      <c r="C509" s="27" t="s">
        <v>87</v>
      </c>
      <c r="D509" s="27" t="s">
        <v>109</v>
      </c>
      <c r="E509" s="27" t="s">
        <v>40</v>
      </c>
      <c r="F509" s="28">
        <f>SUM(Ведомственная!G958)</f>
        <v>31272.899999999998</v>
      </c>
      <c r="G509" s="28">
        <f>SUM(Ведомственная!H958)</f>
        <v>32711.8</v>
      </c>
      <c r="H509" s="28">
        <f>SUM(Ведомственная!I958)</f>
        <v>31529.399999999998</v>
      </c>
    </row>
    <row r="510" spans="1:8" s="49" customFormat="1" ht="31.5">
      <c r="A510" s="26" t="s">
        <v>224</v>
      </c>
      <c r="B510" s="44" t="s">
        <v>979</v>
      </c>
      <c r="C510" s="27" t="s">
        <v>118</v>
      </c>
      <c r="D510" s="27" t="s">
        <v>109</v>
      </c>
      <c r="E510" s="27" t="s">
        <v>40</v>
      </c>
      <c r="F510" s="28">
        <f>SUM(Ведомственная!G959)</f>
        <v>65659</v>
      </c>
      <c r="G510" s="28">
        <f>SUM(Ведомственная!H959)</f>
        <v>68679.899999999994</v>
      </c>
      <c r="H510" s="28">
        <f>SUM(Ведомственная!I959)</f>
        <v>66197.399999999994</v>
      </c>
    </row>
    <row r="511" spans="1:8" s="49" customFormat="1">
      <c r="A511" s="26" t="s">
        <v>455</v>
      </c>
      <c r="B511" s="27" t="s">
        <v>764</v>
      </c>
      <c r="C511" s="27"/>
      <c r="D511" s="27"/>
      <c r="E511" s="27"/>
      <c r="F511" s="28">
        <f>SUM(F512:F514)</f>
        <v>23812.5</v>
      </c>
      <c r="G511" s="28">
        <f t="shared" ref="G511:H511" si="92">SUM(G512:G514)</f>
        <v>23812.5</v>
      </c>
      <c r="H511" s="28">
        <f t="shared" si="92"/>
        <v>23812.5</v>
      </c>
    </row>
    <row r="512" spans="1:8" s="49" customFormat="1" ht="31.5">
      <c r="A512" s="26" t="s">
        <v>48</v>
      </c>
      <c r="B512" s="27" t="s">
        <v>764</v>
      </c>
      <c r="C512" s="31" t="s">
        <v>87</v>
      </c>
      <c r="D512" s="27" t="s">
        <v>109</v>
      </c>
      <c r="E512" s="27" t="s">
        <v>109</v>
      </c>
      <c r="F512" s="28">
        <f>SUM(Ведомственная!G1068)</f>
        <v>23812.5</v>
      </c>
      <c r="G512" s="28">
        <f>SUM(Ведомственная!H1068)</f>
        <v>23812.5</v>
      </c>
      <c r="H512" s="28">
        <f>SUM(Ведомственная!I1068)</f>
        <v>23812.5</v>
      </c>
    </row>
    <row r="513" spans="1:8" s="49" customFormat="1" ht="31.5">
      <c r="A513" s="26" t="s">
        <v>224</v>
      </c>
      <c r="B513" s="27" t="s">
        <v>764</v>
      </c>
      <c r="C513" s="31" t="s">
        <v>118</v>
      </c>
      <c r="D513" s="27" t="s">
        <v>109</v>
      </c>
      <c r="E513" s="27" t="s">
        <v>109</v>
      </c>
      <c r="F513" s="28">
        <f>SUM(Ведомственная!G1069)</f>
        <v>0</v>
      </c>
      <c r="G513" s="28">
        <f>SUM(Ведомственная!H1069)</f>
        <v>0</v>
      </c>
      <c r="H513" s="28">
        <f>SUM(Ведомственная!I1069)</f>
        <v>0</v>
      </c>
    </row>
    <row r="514" spans="1:8" s="49" customFormat="1">
      <c r="A514" s="26" t="s">
        <v>21</v>
      </c>
      <c r="B514" s="27" t="s">
        <v>764</v>
      </c>
      <c r="C514" s="31" t="s">
        <v>92</v>
      </c>
      <c r="D514" s="27" t="s">
        <v>109</v>
      </c>
      <c r="E514" s="27" t="s">
        <v>109</v>
      </c>
      <c r="F514" s="28">
        <f>SUM(Ведомственная!G1070)</f>
        <v>0</v>
      </c>
      <c r="G514" s="28">
        <f>SUM(Ведомственная!H1070)</f>
        <v>0</v>
      </c>
      <c r="H514" s="28">
        <f>SUM(Ведомственная!I1070)</f>
        <v>0</v>
      </c>
    </row>
    <row r="515" spans="1:8" s="49" customFormat="1" ht="47.25">
      <c r="A515" s="26" t="s">
        <v>451</v>
      </c>
      <c r="B515" s="62" t="s">
        <v>742</v>
      </c>
      <c r="C515" s="44"/>
      <c r="D515" s="27"/>
      <c r="E515" s="27"/>
      <c r="F515" s="28">
        <f>SUM(F516:F517)</f>
        <v>8033.5</v>
      </c>
      <c r="G515" s="28">
        <f t="shared" ref="G515:H515" si="93">SUM(G516:G517)</f>
        <v>8033.5</v>
      </c>
      <c r="H515" s="28">
        <f t="shared" si="93"/>
        <v>8033.5</v>
      </c>
    </row>
    <row r="516" spans="1:8" s="49" customFormat="1" ht="31.5">
      <c r="A516" s="26" t="s">
        <v>48</v>
      </c>
      <c r="B516" s="62" t="s">
        <v>742</v>
      </c>
      <c r="C516" s="27" t="s">
        <v>87</v>
      </c>
      <c r="D516" s="27" t="s">
        <v>109</v>
      </c>
      <c r="E516" s="27" t="s">
        <v>40</v>
      </c>
      <c r="F516" s="28">
        <f>SUM(Ведомственная!G961)</f>
        <v>3497.8</v>
      </c>
      <c r="G516" s="28">
        <f>SUM(Ведомственная!H961)</f>
        <v>3497.8</v>
      </c>
      <c r="H516" s="28">
        <f>SUM(Ведомственная!I961)</f>
        <v>3497.8</v>
      </c>
    </row>
    <row r="517" spans="1:8" s="49" customFormat="1" ht="31.5">
      <c r="A517" s="26" t="s">
        <v>224</v>
      </c>
      <c r="B517" s="62" t="s">
        <v>742</v>
      </c>
      <c r="C517" s="27" t="s">
        <v>118</v>
      </c>
      <c r="D517" s="27" t="s">
        <v>109</v>
      </c>
      <c r="E517" s="27" t="s">
        <v>40</v>
      </c>
      <c r="F517" s="28">
        <f>SUM(Ведомственная!G962)</f>
        <v>4535.7</v>
      </c>
      <c r="G517" s="28">
        <f>SUM(Ведомственная!H962)</f>
        <v>4535.7</v>
      </c>
      <c r="H517" s="28">
        <f>SUM(Ведомственная!I962)</f>
        <v>4535.7</v>
      </c>
    </row>
    <row r="518" spans="1:8" s="49" customFormat="1" ht="31.5">
      <c r="A518" s="26" t="s">
        <v>456</v>
      </c>
      <c r="B518" s="62" t="s">
        <v>768</v>
      </c>
      <c r="C518" s="27"/>
      <c r="D518" s="27"/>
      <c r="E518" s="27"/>
      <c r="F518" s="28">
        <f>SUM(F519)</f>
        <v>1986.1</v>
      </c>
      <c r="G518" s="28">
        <f t="shared" ref="G518:H518" si="94">SUM(G519)</f>
        <v>1986.1</v>
      </c>
      <c r="H518" s="28">
        <f t="shared" si="94"/>
        <v>1986.1</v>
      </c>
    </row>
    <row r="519" spans="1:8" s="49" customFormat="1" ht="31.5">
      <c r="A519" s="26" t="s">
        <v>48</v>
      </c>
      <c r="B519" s="62" t="s">
        <v>768</v>
      </c>
      <c r="C519" s="27" t="s">
        <v>87</v>
      </c>
      <c r="D519" s="27" t="s">
        <v>109</v>
      </c>
      <c r="E519" s="27" t="s">
        <v>168</v>
      </c>
      <c r="F519" s="28">
        <f>SUM(Ведомственная!G1097)</f>
        <v>1986.1</v>
      </c>
      <c r="G519" s="28">
        <f>SUM(Ведомственная!H1097)</f>
        <v>1986.1</v>
      </c>
      <c r="H519" s="28">
        <f>SUM(Ведомственная!I1097)</f>
        <v>1986.1</v>
      </c>
    </row>
    <row r="520" spans="1:8" s="49" customFormat="1" ht="47.25">
      <c r="A520" s="26" t="s">
        <v>894</v>
      </c>
      <c r="B520" s="62" t="s">
        <v>893</v>
      </c>
      <c r="C520" s="27"/>
      <c r="D520" s="27"/>
      <c r="E520" s="27"/>
      <c r="F520" s="28">
        <f>SUM(F521)</f>
        <v>0</v>
      </c>
      <c r="G520" s="28">
        <f t="shared" ref="G520:H520" si="95">SUM(G521)</f>
        <v>0</v>
      </c>
      <c r="H520" s="28">
        <f t="shared" si="95"/>
        <v>0</v>
      </c>
    </row>
    <row r="521" spans="1:8" s="49" customFormat="1" ht="31.5">
      <c r="A521" s="26" t="s">
        <v>48</v>
      </c>
      <c r="B521" s="62" t="s">
        <v>893</v>
      </c>
      <c r="C521" s="27" t="s">
        <v>87</v>
      </c>
      <c r="D521" s="27" t="s">
        <v>109</v>
      </c>
      <c r="E521" s="27" t="s">
        <v>40</v>
      </c>
      <c r="F521" s="28">
        <f>SUM(Ведомственная!G964)</f>
        <v>0</v>
      </c>
      <c r="G521" s="28"/>
      <c r="H521" s="28"/>
    </row>
    <row r="522" spans="1:8" s="49" customFormat="1" ht="47.25">
      <c r="A522" s="26" t="s">
        <v>744</v>
      </c>
      <c r="B522" s="44" t="s">
        <v>743</v>
      </c>
      <c r="C522" s="27"/>
      <c r="D522" s="27"/>
      <c r="E522" s="27"/>
      <c r="F522" s="28">
        <f>SUM(F523:F524)</f>
        <v>15512.199999999999</v>
      </c>
      <c r="G522" s="28">
        <f t="shared" ref="G522:H522" si="96">SUM(G523:G524)</f>
        <v>15389.8</v>
      </c>
      <c r="H522" s="28">
        <f t="shared" si="96"/>
        <v>15389.8</v>
      </c>
    </row>
    <row r="523" spans="1:8" s="49" customFormat="1" ht="31.5">
      <c r="A523" s="26" t="s">
        <v>48</v>
      </c>
      <c r="B523" s="44" t="s">
        <v>743</v>
      </c>
      <c r="C523" s="27" t="s">
        <v>87</v>
      </c>
      <c r="D523" s="27" t="s">
        <v>109</v>
      </c>
      <c r="E523" s="27" t="s">
        <v>40</v>
      </c>
      <c r="F523" s="28">
        <f>SUM(Ведомственная!G966)</f>
        <v>5083.3999999999996</v>
      </c>
      <c r="G523" s="28">
        <f>SUM(Ведомственная!H966)</f>
        <v>5043.3</v>
      </c>
      <c r="H523" s="28">
        <f>SUM(Ведомственная!I966)</f>
        <v>5043.3</v>
      </c>
    </row>
    <row r="524" spans="1:8" s="49" customFormat="1" ht="31.5">
      <c r="A524" s="26" t="s">
        <v>224</v>
      </c>
      <c r="B524" s="44" t="s">
        <v>743</v>
      </c>
      <c r="C524" s="27" t="s">
        <v>118</v>
      </c>
      <c r="D524" s="27" t="s">
        <v>109</v>
      </c>
      <c r="E524" s="27" t="s">
        <v>40</v>
      </c>
      <c r="F524" s="28">
        <f>SUM(Ведомственная!G967)</f>
        <v>10428.799999999999</v>
      </c>
      <c r="G524" s="28">
        <f>SUM(Ведомственная!H967)</f>
        <v>10346.5</v>
      </c>
      <c r="H524" s="28">
        <f>SUM(Ведомственная!I967)</f>
        <v>10346.5</v>
      </c>
    </row>
    <row r="525" spans="1:8" s="49" customFormat="1" ht="31.5">
      <c r="A525" s="26" t="s">
        <v>887</v>
      </c>
      <c r="B525" s="44" t="s">
        <v>886</v>
      </c>
      <c r="C525" s="27"/>
      <c r="D525" s="27"/>
      <c r="E525" s="27"/>
      <c r="F525" s="28">
        <f>SUM(F526:F527)</f>
        <v>0</v>
      </c>
      <c r="G525" s="28">
        <f t="shared" ref="G525:H525" si="97">SUM(G526:G527)</f>
        <v>0</v>
      </c>
      <c r="H525" s="28">
        <f t="shared" si="97"/>
        <v>0</v>
      </c>
    </row>
    <row r="526" spans="1:8" s="49" customFormat="1" ht="31.5">
      <c r="A526" s="26" t="s">
        <v>48</v>
      </c>
      <c r="B526" s="44" t="s">
        <v>886</v>
      </c>
      <c r="C526" s="27" t="s">
        <v>87</v>
      </c>
      <c r="D526" s="27" t="s">
        <v>109</v>
      </c>
      <c r="E526" s="27" t="s">
        <v>30</v>
      </c>
      <c r="F526" s="28">
        <f>SUM(Ведомственная!G879)</f>
        <v>0</v>
      </c>
      <c r="G526" s="28">
        <f>SUM(Ведомственная!H879)</f>
        <v>0</v>
      </c>
      <c r="H526" s="28">
        <f>SUM(Ведомственная!I879)</f>
        <v>0</v>
      </c>
    </row>
    <row r="527" spans="1:8" s="49" customFormat="1" ht="31.5">
      <c r="A527" s="26" t="s">
        <v>48</v>
      </c>
      <c r="B527" s="44" t="s">
        <v>886</v>
      </c>
      <c r="C527" s="27" t="s">
        <v>87</v>
      </c>
      <c r="D527" s="27" t="s">
        <v>109</v>
      </c>
      <c r="E527" s="27" t="s">
        <v>40</v>
      </c>
      <c r="F527" s="28">
        <f>SUM(Ведомственная!G969)</f>
        <v>0</v>
      </c>
      <c r="G527" s="28">
        <f>SUM(Ведомственная!H969)</f>
        <v>0</v>
      </c>
      <c r="H527" s="28">
        <f>SUM(Ведомственная!I969)</f>
        <v>0</v>
      </c>
    </row>
    <row r="528" spans="1:8" s="49" customFormat="1" ht="110.25">
      <c r="A528" s="26" t="s">
        <v>582</v>
      </c>
      <c r="B528" s="55" t="s">
        <v>829</v>
      </c>
      <c r="C528" s="27"/>
      <c r="D528" s="27"/>
      <c r="E528" s="27"/>
      <c r="F528" s="28">
        <f>SUM(F529)</f>
        <v>8973.1</v>
      </c>
      <c r="G528" s="28">
        <f t="shared" ref="G528:H528" si="98">SUM(G529)</f>
        <v>8973.1</v>
      </c>
      <c r="H528" s="28">
        <f t="shared" si="98"/>
        <v>8973.1</v>
      </c>
    </row>
    <row r="529" spans="1:8" s="49" customFormat="1">
      <c r="A529" s="26" t="s">
        <v>38</v>
      </c>
      <c r="B529" s="55" t="s">
        <v>829</v>
      </c>
      <c r="C529" s="27" t="s">
        <v>95</v>
      </c>
      <c r="D529" s="27" t="s">
        <v>27</v>
      </c>
      <c r="E529" s="27" t="s">
        <v>12</v>
      </c>
      <c r="F529" s="28">
        <f>SUM(Ведомственная!G1153)</f>
        <v>8973.1</v>
      </c>
      <c r="G529" s="28">
        <f>SUM(Ведомственная!H1153)</f>
        <v>8973.1</v>
      </c>
      <c r="H529" s="28">
        <f>SUM(Ведомственная!I1153)</f>
        <v>8973.1</v>
      </c>
    </row>
    <row r="530" spans="1:8" s="49" customFormat="1" ht="47.25">
      <c r="A530" s="26" t="s">
        <v>24</v>
      </c>
      <c r="B530" s="62" t="s">
        <v>721</v>
      </c>
      <c r="C530" s="27"/>
      <c r="D530" s="27"/>
      <c r="E530" s="27"/>
      <c r="F530" s="28">
        <f>F531+F537+F539+F533+F535</f>
        <v>1661473.8</v>
      </c>
      <c r="G530" s="28">
        <f>G531+G537+G539+G533+G535</f>
        <v>1650390.3</v>
      </c>
      <c r="H530" s="28">
        <f>H531+H537+H539+H533+H535</f>
        <v>1659300.1</v>
      </c>
    </row>
    <row r="531" spans="1:8" s="49" customFormat="1" ht="78.75">
      <c r="A531" s="26" t="s">
        <v>396</v>
      </c>
      <c r="B531" s="79" t="s">
        <v>722</v>
      </c>
      <c r="C531" s="27"/>
      <c r="D531" s="27"/>
      <c r="E531" s="27"/>
      <c r="F531" s="28">
        <f>F532</f>
        <v>568878.80000000005</v>
      </c>
      <c r="G531" s="28">
        <f>G532</f>
        <v>568878.80000000005</v>
      </c>
      <c r="H531" s="28">
        <f>H532</f>
        <v>568878.80000000005</v>
      </c>
    </row>
    <row r="532" spans="1:8" s="49" customFormat="1" ht="31.5">
      <c r="A532" s="26" t="s">
        <v>117</v>
      </c>
      <c r="B532" s="79" t="s">
        <v>722</v>
      </c>
      <c r="C532" s="27" t="s">
        <v>118</v>
      </c>
      <c r="D532" s="27" t="s">
        <v>109</v>
      </c>
      <c r="E532" s="27" t="s">
        <v>40</v>
      </c>
      <c r="F532" s="28">
        <f>SUM(Ведомственная!G972)</f>
        <v>568878.80000000005</v>
      </c>
      <c r="G532" s="28">
        <f>SUM(Ведомственная!H972)</f>
        <v>568878.80000000005</v>
      </c>
      <c r="H532" s="28">
        <f>SUM(Ведомственная!I972)</f>
        <v>568878.80000000005</v>
      </c>
    </row>
    <row r="533" spans="1:8" s="49" customFormat="1" ht="47.25">
      <c r="A533" s="26" t="s">
        <v>394</v>
      </c>
      <c r="B533" s="62" t="s">
        <v>714</v>
      </c>
      <c r="C533" s="44"/>
      <c r="D533" s="27"/>
      <c r="E533" s="27"/>
      <c r="F533" s="28">
        <f>SUM(F534)</f>
        <v>514293.4</v>
      </c>
      <c r="G533" s="28">
        <f>SUM(G534)</f>
        <v>512995.6</v>
      </c>
      <c r="H533" s="28">
        <f>SUM(H534)</f>
        <v>512559.7</v>
      </c>
    </row>
    <row r="534" spans="1:8" s="49" customFormat="1" ht="31.5">
      <c r="A534" s="26" t="s">
        <v>224</v>
      </c>
      <c r="B534" s="62" t="s">
        <v>714</v>
      </c>
      <c r="C534" s="27" t="s">
        <v>118</v>
      </c>
      <c r="D534" s="27" t="s">
        <v>109</v>
      </c>
      <c r="E534" s="27" t="s">
        <v>30</v>
      </c>
      <c r="F534" s="28">
        <f>SUM(Ведомственная!G882)</f>
        <v>514293.4</v>
      </c>
      <c r="G534" s="28">
        <f>SUM(Ведомственная!H882)</f>
        <v>512995.6</v>
      </c>
      <c r="H534" s="28">
        <f>SUM(Ведомственная!I882)</f>
        <v>512559.7</v>
      </c>
    </row>
    <row r="535" spans="1:8" s="49" customFormat="1">
      <c r="A535" s="26" t="s">
        <v>322</v>
      </c>
      <c r="B535" s="55" t="s">
        <v>715</v>
      </c>
      <c r="C535" s="27"/>
      <c r="D535" s="27"/>
      <c r="E535" s="27"/>
      <c r="F535" s="28">
        <f>F536</f>
        <v>290313</v>
      </c>
      <c r="G535" s="28">
        <f>G536</f>
        <v>285226.5</v>
      </c>
      <c r="H535" s="28">
        <f>H536</f>
        <v>290313</v>
      </c>
    </row>
    <row r="536" spans="1:8" s="49" customFormat="1" ht="31.5">
      <c r="A536" s="26" t="s">
        <v>224</v>
      </c>
      <c r="B536" s="55" t="s">
        <v>715</v>
      </c>
      <c r="C536" s="27" t="s">
        <v>118</v>
      </c>
      <c r="D536" s="27" t="s">
        <v>109</v>
      </c>
      <c r="E536" s="27" t="s">
        <v>30</v>
      </c>
      <c r="F536" s="28">
        <f>SUM(Ведомственная!G884)</f>
        <v>290313</v>
      </c>
      <c r="G536" s="28">
        <f>SUM(Ведомственная!H884)</f>
        <v>285226.5</v>
      </c>
      <c r="H536" s="28">
        <f>SUM(Ведомственная!I884)</f>
        <v>290313</v>
      </c>
    </row>
    <row r="537" spans="1:8" s="49" customFormat="1">
      <c r="A537" s="26" t="s">
        <v>331</v>
      </c>
      <c r="B537" s="44" t="s">
        <v>723</v>
      </c>
      <c r="C537" s="27"/>
      <c r="D537" s="27"/>
      <c r="E537" s="27"/>
      <c r="F537" s="28">
        <f>F538</f>
        <v>188435.7</v>
      </c>
      <c r="G537" s="28">
        <f>G538</f>
        <v>184665</v>
      </c>
      <c r="H537" s="28">
        <f>H538</f>
        <v>188435.7</v>
      </c>
    </row>
    <row r="538" spans="1:8" s="49" customFormat="1" ht="31.5">
      <c r="A538" s="26" t="s">
        <v>224</v>
      </c>
      <c r="B538" s="44" t="s">
        <v>723</v>
      </c>
      <c r="C538" s="27" t="s">
        <v>118</v>
      </c>
      <c r="D538" s="27" t="s">
        <v>109</v>
      </c>
      <c r="E538" s="27" t="s">
        <v>40</v>
      </c>
      <c r="F538" s="28">
        <f>SUM(Ведомственная!G974)</f>
        <v>188435.7</v>
      </c>
      <c r="G538" s="28">
        <f>SUM(Ведомственная!H974)</f>
        <v>184665</v>
      </c>
      <c r="H538" s="28">
        <f>SUM(Ведомственная!I974)</f>
        <v>188435.7</v>
      </c>
    </row>
    <row r="539" spans="1:8" s="49" customFormat="1">
      <c r="A539" s="26" t="s">
        <v>332</v>
      </c>
      <c r="B539" s="79" t="s">
        <v>724</v>
      </c>
      <c r="C539" s="27"/>
      <c r="D539" s="27"/>
      <c r="E539" s="27"/>
      <c r="F539" s="28">
        <f>F540</f>
        <v>99552.9</v>
      </c>
      <c r="G539" s="28">
        <f>G540</f>
        <v>98624.4</v>
      </c>
      <c r="H539" s="28">
        <f>H540</f>
        <v>99112.9</v>
      </c>
    </row>
    <row r="540" spans="1:8" s="49" customFormat="1" ht="31.5">
      <c r="A540" s="26" t="s">
        <v>224</v>
      </c>
      <c r="B540" s="79" t="s">
        <v>724</v>
      </c>
      <c r="C540" s="27" t="s">
        <v>118</v>
      </c>
      <c r="D540" s="27" t="s">
        <v>109</v>
      </c>
      <c r="E540" s="27" t="s">
        <v>50</v>
      </c>
      <c r="F540" s="28">
        <f>SUM(Ведомственная!G1029)</f>
        <v>99552.9</v>
      </c>
      <c r="G540" s="28">
        <f>SUM(Ведомственная!H1029)</f>
        <v>98624.4</v>
      </c>
      <c r="H540" s="28">
        <f>SUM(Ведомственная!I1029)</f>
        <v>99112.9</v>
      </c>
    </row>
    <row r="541" spans="1:8" s="49" customFormat="1">
      <c r="A541" s="26" t="s">
        <v>147</v>
      </c>
      <c r="B541" s="55" t="s">
        <v>716</v>
      </c>
      <c r="C541" s="27"/>
      <c r="D541" s="27"/>
      <c r="E541" s="27"/>
      <c r="F541" s="28">
        <f>SUM(F549)+F542</f>
        <v>2923.3</v>
      </c>
      <c r="G541" s="28">
        <f t="shared" ref="G541:H541" si="99">SUM(G549)+G542</f>
        <v>0</v>
      </c>
      <c r="H541" s="28">
        <f t="shared" si="99"/>
        <v>4223.3</v>
      </c>
    </row>
    <row r="542" spans="1:8" s="49" customFormat="1" ht="31.5">
      <c r="A542" s="26" t="s">
        <v>259</v>
      </c>
      <c r="B542" s="55" t="s">
        <v>888</v>
      </c>
      <c r="C542" s="27"/>
      <c r="D542" s="27"/>
      <c r="E542" s="27"/>
      <c r="F542" s="28">
        <f>SUM(F545)+F543</f>
        <v>0</v>
      </c>
      <c r="G542" s="28">
        <f t="shared" ref="G542:H542" si="100">SUM(G545)+G543</f>
        <v>0</v>
      </c>
      <c r="H542" s="28">
        <f t="shared" si="100"/>
        <v>0</v>
      </c>
    </row>
    <row r="543" spans="1:8" s="49" customFormat="1" ht="47.25">
      <c r="A543" s="26" t="s">
        <v>894</v>
      </c>
      <c r="B543" s="44" t="s">
        <v>895</v>
      </c>
      <c r="C543" s="27"/>
      <c r="D543" s="27"/>
      <c r="E543" s="27"/>
      <c r="F543" s="28">
        <f>SUM(F544)</f>
        <v>0</v>
      </c>
      <c r="G543" s="28">
        <f t="shared" ref="G543:H543" si="101">SUM(G544)</f>
        <v>0</v>
      </c>
      <c r="H543" s="28">
        <f t="shared" si="101"/>
        <v>0</v>
      </c>
    </row>
    <row r="544" spans="1:8" s="49" customFormat="1" ht="31.5">
      <c r="A544" s="26" t="s">
        <v>224</v>
      </c>
      <c r="B544" s="44" t="s">
        <v>895</v>
      </c>
      <c r="C544" s="27" t="s">
        <v>118</v>
      </c>
      <c r="D544" s="27" t="s">
        <v>109</v>
      </c>
      <c r="E544" s="27" t="s">
        <v>40</v>
      </c>
      <c r="F544" s="28">
        <f>SUM(Ведомственная!G978)</f>
        <v>0</v>
      </c>
      <c r="G544" s="28">
        <f>SUM(Ведомственная!H978)</f>
        <v>0</v>
      </c>
      <c r="H544" s="28">
        <f>SUM(Ведомственная!I978)</f>
        <v>0</v>
      </c>
    </row>
    <row r="545" spans="1:8" s="49" customFormat="1" ht="31.5">
      <c r="A545" s="26" t="s">
        <v>887</v>
      </c>
      <c r="B545" s="55" t="s">
        <v>889</v>
      </c>
      <c r="C545" s="27"/>
      <c r="D545" s="27"/>
      <c r="E545" s="27"/>
      <c r="F545" s="28">
        <f>SUM(F546:F548)</f>
        <v>0</v>
      </c>
      <c r="G545" s="28">
        <f t="shared" ref="G545:H545" si="102">SUM(G546:G548)</f>
        <v>0</v>
      </c>
      <c r="H545" s="28">
        <f t="shared" si="102"/>
        <v>0</v>
      </c>
    </row>
    <row r="546" spans="1:8" s="49" customFormat="1" ht="31.5">
      <c r="A546" s="26" t="s">
        <v>224</v>
      </c>
      <c r="B546" s="55" t="s">
        <v>889</v>
      </c>
      <c r="C546" s="27" t="s">
        <v>118</v>
      </c>
      <c r="D546" s="27" t="s">
        <v>109</v>
      </c>
      <c r="E546" s="27" t="s">
        <v>30</v>
      </c>
      <c r="F546" s="28">
        <f>SUM(Ведомственная!G888)</f>
        <v>0</v>
      </c>
      <c r="G546" s="28">
        <f>SUM(Ведомственная!H888)</f>
        <v>0</v>
      </c>
      <c r="H546" s="28">
        <f>SUM(Ведомственная!I888)</f>
        <v>0</v>
      </c>
    </row>
    <row r="547" spans="1:8" s="49" customFormat="1" ht="31.5">
      <c r="A547" s="26" t="s">
        <v>224</v>
      </c>
      <c r="B547" s="55" t="s">
        <v>889</v>
      </c>
      <c r="C547" s="27" t="s">
        <v>118</v>
      </c>
      <c r="D547" s="27" t="s">
        <v>109</v>
      </c>
      <c r="E547" s="27" t="s">
        <v>40</v>
      </c>
      <c r="F547" s="28">
        <f>SUM(Ведомственная!G980)</f>
        <v>0</v>
      </c>
      <c r="G547" s="28">
        <f>SUM(Ведомственная!H980)</f>
        <v>0</v>
      </c>
      <c r="H547" s="28">
        <f>SUM(Ведомственная!I980)</f>
        <v>0</v>
      </c>
    </row>
    <row r="548" spans="1:8" s="49" customFormat="1" ht="31.5">
      <c r="A548" s="26" t="s">
        <v>224</v>
      </c>
      <c r="B548" s="55" t="s">
        <v>889</v>
      </c>
      <c r="C548" s="27" t="s">
        <v>118</v>
      </c>
      <c r="D548" s="27" t="s">
        <v>109</v>
      </c>
      <c r="E548" s="27" t="s">
        <v>50</v>
      </c>
      <c r="F548" s="28">
        <f>SUM(Ведомственная!G1032)</f>
        <v>0</v>
      </c>
      <c r="G548" s="28">
        <f>SUM(Ведомственная!H1032)</f>
        <v>0</v>
      </c>
      <c r="H548" s="28">
        <f>SUM(Ведомственная!I1032)</f>
        <v>0</v>
      </c>
    </row>
    <row r="549" spans="1:8" s="49" customFormat="1" ht="31.5">
      <c r="A549" s="26" t="s">
        <v>327</v>
      </c>
      <c r="B549" s="55" t="s">
        <v>890</v>
      </c>
      <c r="C549" s="27"/>
      <c r="D549" s="27"/>
      <c r="E549" s="27"/>
      <c r="F549" s="28">
        <f>SUM(F551)+F552+F554</f>
        <v>2923.3</v>
      </c>
      <c r="G549" s="28">
        <f t="shared" ref="G549:H549" si="103">SUM(G551)+G552+G554</f>
        <v>0</v>
      </c>
      <c r="H549" s="28">
        <f t="shared" si="103"/>
        <v>4223.3</v>
      </c>
    </row>
    <row r="550" spans="1:8" s="49" customFormat="1">
      <c r="A550" s="26" t="s">
        <v>322</v>
      </c>
      <c r="B550" s="55" t="s">
        <v>717</v>
      </c>
      <c r="C550" s="27"/>
      <c r="D550" s="27"/>
      <c r="E550" s="27"/>
      <c r="F550" s="28">
        <f>SUM(F551)</f>
        <v>2503.3000000000002</v>
      </c>
      <c r="G550" s="28">
        <f t="shared" ref="G550:H550" si="104">SUM(G551)</f>
        <v>0</v>
      </c>
      <c r="H550" s="28">
        <f t="shared" si="104"/>
        <v>3503.3</v>
      </c>
    </row>
    <row r="551" spans="1:8" s="49" customFormat="1" ht="31.5">
      <c r="A551" s="26" t="s">
        <v>224</v>
      </c>
      <c r="B551" s="55" t="s">
        <v>717</v>
      </c>
      <c r="C551" s="27" t="s">
        <v>118</v>
      </c>
      <c r="D551" s="27" t="s">
        <v>109</v>
      </c>
      <c r="E551" s="27" t="s">
        <v>30</v>
      </c>
      <c r="F551" s="28">
        <f>SUM(Ведомственная!G891)</f>
        <v>2503.3000000000002</v>
      </c>
      <c r="G551" s="28">
        <f>SUM(Ведомственная!H891)</f>
        <v>0</v>
      </c>
      <c r="H551" s="28">
        <f>SUM(Ведомственная!I891)</f>
        <v>3503.3</v>
      </c>
    </row>
    <row r="552" spans="1:8" s="49" customFormat="1">
      <c r="A552" s="26" t="s">
        <v>331</v>
      </c>
      <c r="B552" s="44" t="s">
        <v>751</v>
      </c>
      <c r="C552" s="27"/>
      <c r="D552" s="27"/>
      <c r="E552" s="27"/>
      <c r="F552" s="28">
        <f>SUM(F553)</f>
        <v>420</v>
      </c>
      <c r="G552" s="28">
        <f t="shared" ref="G552:H552" si="105">SUM(G553)</f>
        <v>0</v>
      </c>
      <c r="H552" s="28">
        <f t="shared" si="105"/>
        <v>720</v>
      </c>
    </row>
    <row r="553" spans="1:8" s="49" customFormat="1" ht="31.5">
      <c r="A553" s="26" t="s">
        <v>224</v>
      </c>
      <c r="B553" s="44" t="s">
        <v>751</v>
      </c>
      <c r="C553" s="27" t="s">
        <v>118</v>
      </c>
      <c r="D553" s="27" t="s">
        <v>109</v>
      </c>
      <c r="E553" s="27" t="s">
        <v>40</v>
      </c>
      <c r="F553" s="28">
        <f>SUM(Ведомственная!G983)</f>
        <v>420</v>
      </c>
      <c r="G553" s="28">
        <f>SUM(Ведомственная!H983)</f>
        <v>0</v>
      </c>
      <c r="H553" s="28">
        <f>SUM(Ведомственная!I983)</f>
        <v>720</v>
      </c>
    </row>
    <row r="554" spans="1:8" s="49" customFormat="1">
      <c r="A554" s="26" t="s">
        <v>332</v>
      </c>
      <c r="B554" s="44" t="s">
        <v>906</v>
      </c>
      <c r="C554" s="27"/>
      <c r="D554" s="27"/>
      <c r="E554" s="27"/>
      <c r="F554" s="28">
        <f>SUM(F555)</f>
        <v>0</v>
      </c>
      <c r="G554" s="28">
        <f t="shared" ref="G554:H554" si="106">SUM(G555)</f>
        <v>0</v>
      </c>
      <c r="H554" s="28">
        <f t="shared" si="106"/>
        <v>0</v>
      </c>
    </row>
    <row r="555" spans="1:8" s="49" customFormat="1" ht="31.5">
      <c r="A555" s="26" t="s">
        <v>224</v>
      </c>
      <c r="B555" s="44" t="s">
        <v>906</v>
      </c>
      <c r="C555" s="27" t="s">
        <v>118</v>
      </c>
      <c r="D555" s="27" t="s">
        <v>109</v>
      </c>
      <c r="E555" s="27" t="s">
        <v>50</v>
      </c>
      <c r="F555" s="28">
        <f>SUM(Ведомственная!G1035)</f>
        <v>0</v>
      </c>
      <c r="G555" s="28">
        <f>SUM(Ведомственная!H1035)</f>
        <v>0</v>
      </c>
      <c r="H555" s="28">
        <f>SUM(Ведомственная!I1035)</f>
        <v>0</v>
      </c>
    </row>
    <row r="556" spans="1:8" s="49" customFormat="1" ht="31.5">
      <c r="A556" s="26" t="s">
        <v>41</v>
      </c>
      <c r="B556" s="62" t="s">
        <v>718</v>
      </c>
      <c r="C556" s="27"/>
      <c r="D556" s="27"/>
      <c r="E556" s="27"/>
      <c r="F556" s="28">
        <f>F560+F564+F575+F579+F557+F583+F567+F571</f>
        <v>556616.9</v>
      </c>
      <c r="G556" s="28">
        <f>G560+G564+G575+G579+G557+G583+G567+G571</f>
        <v>552693.9</v>
      </c>
      <c r="H556" s="28">
        <f>H560+H564+H575+H579+H557+H583+H567+H571</f>
        <v>557060.5</v>
      </c>
    </row>
    <row r="557" spans="1:8" s="49" customFormat="1" ht="63">
      <c r="A557" s="26" t="s">
        <v>397</v>
      </c>
      <c r="B557" s="62" t="s">
        <v>752</v>
      </c>
      <c r="C557" s="27"/>
      <c r="D557" s="30"/>
      <c r="E557" s="27"/>
      <c r="F557" s="30">
        <f>F558+F559</f>
        <v>3287</v>
      </c>
      <c r="G557" s="30">
        <f>G558+G559</f>
        <v>3287</v>
      </c>
      <c r="H557" s="30">
        <f>H558+H559</f>
        <v>3287</v>
      </c>
    </row>
    <row r="558" spans="1:8" s="49" customFormat="1" ht="63">
      <c r="A558" s="26" t="s">
        <v>47</v>
      </c>
      <c r="B558" s="62" t="s">
        <v>752</v>
      </c>
      <c r="C558" s="27" t="s">
        <v>85</v>
      </c>
      <c r="D558" s="27" t="s">
        <v>109</v>
      </c>
      <c r="E558" s="27" t="s">
        <v>168</v>
      </c>
      <c r="F558" s="30">
        <f>SUM(Ведомственная!G1100)</f>
        <v>2984.6</v>
      </c>
      <c r="G558" s="30">
        <f>SUM(Ведомственная!H1100)</f>
        <v>2984.6</v>
      </c>
      <c r="H558" s="30">
        <f>SUM(Ведомственная!I1100)</f>
        <v>2984.6</v>
      </c>
    </row>
    <row r="559" spans="1:8" s="49" customFormat="1" ht="31.5">
      <c r="A559" s="26" t="s">
        <v>48</v>
      </c>
      <c r="B559" s="62" t="s">
        <v>752</v>
      </c>
      <c r="C559" s="27" t="s">
        <v>87</v>
      </c>
      <c r="D559" s="27" t="s">
        <v>109</v>
      </c>
      <c r="E559" s="27" t="s">
        <v>168</v>
      </c>
      <c r="F559" s="30">
        <f>SUM(Ведомственная!G1101)</f>
        <v>302.39999999999998</v>
      </c>
      <c r="G559" s="30">
        <f>SUM(Ведомственная!H1101)</f>
        <v>302.39999999999998</v>
      </c>
      <c r="H559" s="30">
        <f>SUM(Ведомственная!I1101)</f>
        <v>302.39999999999998</v>
      </c>
    </row>
    <row r="560" spans="1:8" s="49" customFormat="1" ht="94.5">
      <c r="A560" s="26" t="s">
        <v>395</v>
      </c>
      <c r="B560" s="79" t="s">
        <v>745</v>
      </c>
      <c r="C560" s="27"/>
      <c r="D560" s="27"/>
      <c r="E560" s="27"/>
      <c r="F560" s="28">
        <f>F561+F562+F563</f>
        <v>41433.9</v>
      </c>
      <c r="G560" s="28">
        <f t="shared" ref="G560:H560" si="107">G561+G562+G563</f>
        <v>41433.9</v>
      </c>
      <c r="H560" s="28">
        <f t="shared" si="107"/>
        <v>41433.9</v>
      </c>
    </row>
    <row r="561" spans="1:8" s="49" customFormat="1" ht="63">
      <c r="A561" s="52" t="s">
        <v>47</v>
      </c>
      <c r="B561" s="79" t="s">
        <v>745</v>
      </c>
      <c r="C561" s="27" t="s">
        <v>85</v>
      </c>
      <c r="D561" s="27" t="s">
        <v>109</v>
      </c>
      <c r="E561" s="27" t="s">
        <v>40</v>
      </c>
      <c r="F561" s="28">
        <f>SUM(Ведомственная!G986)</f>
        <v>38895.1</v>
      </c>
      <c r="G561" s="28">
        <f>SUM(Ведомственная!H986)</f>
        <v>38895.1</v>
      </c>
      <c r="H561" s="28">
        <f>SUM(Ведомственная!I986)</f>
        <v>38895.1</v>
      </c>
    </row>
    <row r="562" spans="1:8" s="49" customFormat="1" ht="31.5">
      <c r="A562" s="26" t="s">
        <v>48</v>
      </c>
      <c r="B562" s="79" t="s">
        <v>745</v>
      </c>
      <c r="C562" s="27" t="s">
        <v>87</v>
      </c>
      <c r="D562" s="27" t="s">
        <v>109</v>
      </c>
      <c r="E562" s="27" t="s">
        <v>40</v>
      </c>
      <c r="F562" s="28">
        <f>SUM(Ведомственная!G987)</f>
        <v>2538.8000000000002</v>
      </c>
      <c r="G562" s="28">
        <f>SUM(Ведомственная!H987)</f>
        <v>2538.8000000000002</v>
      </c>
      <c r="H562" s="28">
        <f>SUM(Ведомственная!I987)</f>
        <v>2538.8000000000002</v>
      </c>
    </row>
    <row r="563" spans="1:8" s="49" customFormat="1">
      <c r="A563" s="26" t="s">
        <v>38</v>
      </c>
      <c r="B563" s="79" t="s">
        <v>745</v>
      </c>
      <c r="C563" s="27" t="s">
        <v>95</v>
      </c>
      <c r="D563" s="27" t="s">
        <v>27</v>
      </c>
      <c r="E563" s="27" t="s">
        <v>12</v>
      </c>
      <c r="F563" s="28">
        <f>SUM(Ведомственная!G1156)</f>
        <v>0</v>
      </c>
      <c r="G563" s="28">
        <f>SUM(Ведомственная!H1156)</f>
        <v>0</v>
      </c>
      <c r="H563" s="28">
        <f>SUM(Ведомственная!I1156)</f>
        <v>0</v>
      </c>
    </row>
    <row r="564" spans="1:8" s="49" customFormat="1" ht="78.75">
      <c r="A564" s="26" t="s">
        <v>396</v>
      </c>
      <c r="B564" s="79" t="s">
        <v>746</v>
      </c>
      <c r="C564" s="27"/>
      <c r="D564" s="27"/>
      <c r="E564" s="27"/>
      <c r="F564" s="28">
        <f>F565+F566</f>
        <v>275926.8</v>
      </c>
      <c r="G564" s="28">
        <f>G565+G566</f>
        <v>275926.8</v>
      </c>
      <c r="H564" s="28">
        <f>H565+H566</f>
        <v>275926.8</v>
      </c>
    </row>
    <row r="565" spans="1:8" s="49" customFormat="1" ht="63">
      <c r="A565" s="26" t="s">
        <v>47</v>
      </c>
      <c r="B565" s="79" t="s">
        <v>746</v>
      </c>
      <c r="C565" s="27" t="s">
        <v>85</v>
      </c>
      <c r="D565" s="27" t="s">
        <v>109</v>
      </c>
      <c r="E565" s="27" t="s">
        <v>40</v>
      </c>
      <c r="F565" s="28">
        <f>SUM(Ведомственная!G989)</f>
        <v>272774.09999999998</v>
      </c>
      <c r="G565" s="28">
        <f>SUM(Ведомственная!H989)</f>
        <v>272774.09999999998</v>
      </c>
      <c r="H565" s="28">
        <f>SUM(Ведомственная!I989)</f>
        <v>272774.09999999998</v>
      </c>
    </row>
    <row r="566" spans="1:8" s="49" customFormat="1" ht="31.5">
      <c r="A566" s="26" t="s">
        <v>48</v>
      </c>
      <c r="B566" s="79" t="s">
        <v>746</v>
      </c>
      <c r="C566" s="27" t="s">
        <v>87</v>
      </c>
      <c r="D566" s="27" t="s">
        <v>109</v>
      </c>
      <c r="E566" s="27" t="s">
        <v>40</v>
      </c>
      <c r="F566" s="28">
        <f>SUM(Ведомственная!G990)</f>
        <v>3152.7</v>
      </c>
      <c r="G566" s="28">
        <f>SUM(Ведомственная!H990)</f>
        <v>3152.7</v>
      </c>
      <c r="H566" s="28">
        <f>SUM(Ведомственная!I990)</f>
        <v>3152.7</v>
      </c>
    </row>
    <row r="567" spans="1:8" s="49" customFormat="1" ht="47.25">
      <c r="A567" s="26" t="s">
        <v>394</v>
      </c>
      <c r="B567" s="62" t="s">
        <v>719</v>
      </c>
      <c r="C567" s="27"/>
      <c r="D567" s="28"/>
      <c r="E567" s="27"/>
      <c r="F567" s="28">
        <f>SUM(F568:F570)</f>
        <v>52580.299999999996</v>
      </c>
      <c r="G567" s="28">
        <f t="shared" ref="G567:H567" si="108">SUM(G568:G570)</f>
        <v>52580.299999999996</v>
      </c>
      <c r="H567" s="28">
        <f t="shared" si="108"/>
        <v>52580.299999999996</v>
      </c>
    </row>
    <row r="568" spans="1:8" s="49" customFormat="1" ht="63">
      <c r="A568" s="26" t="s">
        <v>47</v>
      </c>
      <c r="B568" s="62" t="s">
        <v>719</v>
      </c>
      <c r="C568" s="27" t="s">
        <v>85</v>
      </c>
      <c r="D568" s="27" t="s">
        <v>109</v>
      </c>
      <c r="E568" s="27" t="s">
        <v>30</v>
      </c>
      <c r="F568" s="28">
        <f>SUM(Ведомственная!G894)</f>
        <v>51700.7</v>
      </c>
      <c r="G568" s="28">
        <f>SUM(Ведомственная!H894)</f>
        <v>51700.7</v>
      </c>
      <c r="H568" s="28">
        <f>SUM(Ведомственная!I894)</f>
        <v>51700.7</v>
      </c>
    </row>
    <row r="569" spans="1:8" s="49" customFormat="1" ht="31.5">
      <c r="A569" s="26" t="s">
        <v>48</v>
      </c>
      <c r="B569" s="62" t="s">
        <v>719</v>
      </c>
      <c r="C569" s="27" t="s">
        <v>87</v>
      </c>
      <c r="D569" s="27" t="s">
        <v>109</v>
      </c>
      <c r="E569" s="27" t="s">
        <v>30</v>
      </c>
      <c r="F569" s="28">
        <f>SUM(Ведомственная!G895)</f>
        <v>879.6</v>
      </c>
      <c r="G569" s="28">
        <f>SUM(Ведомственная!H895)</f>
        <v>879.6</v>
      </c>
      <c r="H569" s="28">
        <f>SUM(Ведомственная!I895)</f>
        <v>879.6</v>
      </c>
    </row>
    <row r="570" spans="1:8" s="49" customFormat="1">
      <c r="A570" s="26" t="s">
        <v>38</v>
      </c>
      <c r="B570" s="62" t="s">
        <v>719</v>
      </c>
      <c r="C570" s="27" t="s">
        <v>95</v>
      </c>
      <c r="D570" s="27" t="s">
        <v>109</v>
      </c>
      <c r="E570" s="27" t="s">
        <v>30</v>
      </c>
      <c r="F570" s="28">
        <f>SUM(Ведомственная!G896)</f>
        <v>0</v>
      </c>
      <c r="G570" s="28">
        <f>SUM(Ведомственная!H896)</f>
        <v>0</v>
      </c>
      <c r="H570" s="28">
        <f>SUM(Ведомственная!I896)</f>
        <v>0</v>
      </c>
    </row>
    <row r="571" spans="1:8" s="49" customFormat="1">
      <c r="A571" s="26" t="s">
        <v>322</v>
      </c>
      <c r="B571" s="55" t="s">
        <v>720</v>
      </c>
      <c r="C571" s="27"/>
      <c r="D571" s="28"/>
      <c r="E571" s="27"/>
      <c r="F571" s="28">
        <f>F572+F573+F574</f>
        <v>43928.700000000004</v>
      </c>
      <c r="G571" s="28">
        <f>G572+G573+G574</f>
        <v>43172.100000000006</v>
      </c>
      <c r="H571" s="28">
        <f>H572+H573+H574</f>
        <v>44066.9</v>
      </c>
    </row>
    <row r="572" spans="1:8" s="49" customFormat="1" ht="63">
      <c r="A572" s="52" t="s">
        <v>47</v>
      </c>
      <c r="B572" s="55" t="s">
        <v>720</v>
      </c>
      <c r="C572" s="27" t="s">
        <v>85</v>
      </c>
      <c r="D572" s="27" t="s">
        <v>109</v>
      </c>
      <c r="E572" s="27" t="s">
        <v>30</v>
      </c>
      <c r="F572" s="28">
        <f>SUM(Ведомственная!G898)</f>
        <v>18670.400000000001</v>
      </c>
      <c r="G572" s="28">
        <f>SUM(Ведомственная!H898)</f>
        <v>18808.599999999999</v>
      </c>
      <c r="H572" s="28">
        <f>SUM(Ведомственная!I898)</f>
        <v>18808.599999999999</v>
      </c>
    </row>
    <row r="573" spans="1:8" s="49" customFormat="1" ht="31.5">
      <c r="A573" s="26" t="s">
        <v>48</v>
      </c>
      <c r="B573" s="55" t="s">
        <v>720</v>
      </c>
      <c r="C573" s="27" t="s">
        <v>87</v>
      </c>
      <c r="D573" s="27" t="s">
        <v>109</v>
      </c>
      <c r="E573" s="27" t="s">
        <v>30</v>
      </c>
      <c r="F573" s="28">
        <f>SUM(Ведомственная!G899)</f>
        <v>24234</v>
      </c>
      <c r="G573" s="28">
        <f>SUM(Ведомственная!H899)</f>
        <v>23339.200000000001</v>
      </c>
      <c r="H573" s="28">
        <f>SUM(Ведомственная!I899)</f>
        <v>24234</v>
      </c>
    </row>
    <row r="574" spans="1:8" s="49" customFormat="1">
      <c r="A574" s="26" t="s">
        <v>21</v>
      </c>
      <c r="B574" s="55" t="s">
        <v>720</v>
      </c>
      <c r="C574" s="27" t="s">
        <v>92</v>
      </c>
      <c r="D574" s="27" t="s">
        <v>109</v>
      </c>
      <c r="E574" s="27" t="s">
        <v>30</v>
      </c>
      <c r="F574" s="28">
        <f>SUM(Ведомственная!G900)</f>
        <v>1024.3</v>
      </c>
      <c r="G574" s="28">
        <f>SUM(Ведомственная!H900)</f>
        <v>1024.3</v>
      </c>
      <c r="H574" s="28">
        <f>SUM(Ведомственная!I900)</f>
        <v>1024.3</v>
      </c>
    </row>
    <row r="575" spans="1:8" s="49" customFormat="1">
      <c r="A575" s="26" t="s">
        <v>331</v>
      </c>
      <c r="B575" s="55" t="s">
        <v>747</v>
      </c>
      <c r="C575" s="55"/>
      <c r="D575" s="27"/>
      <c r="E575" s="27"/>
      <c r="F575" s="28">
        <f>F576+F577+F578</f>
        <v>125628.8</v>
      </c>
      <c r="G575" s="28">
        <f>G576+G577+G578</f>
        <v>122945.2</v>
      </c>
      <c r="H575" s="28">
        <f>H576+H577+H578</f>
        <v>125934.2</v>
      </c>
    </row>
    <row r="576" spans="1:8" s="49" customFormat="1" ht="63">
      <c r="A576" s="52" t="s">
        <v>47</v>
      </c>
      <c r="B576" s="55" t="s">
        <v>747</v>
      </c>
      <c r="C576" s="27" t="s">
        <v>85</v>
      </c>
      <c r="D576" s="27" t="s">
        <v>109</v>
      </c>
      <c r="E576" s="27" t="s">
        <v>40</v>
      </c>
      <c r="F576" s="28">
        <f>SUM(Ведомственная!G992)</f>
        <v>64733</v>
      </c>
      <c r="G576" s="28">
        <f>SUM(Ведомственная!H992)</f>
        <v>65394.8</v>
      </c>
      <c r="H576" s="28">
        <f>SUM(Ведомственная!I992)</f>
        <v>65394.8</v>
      </c>
    </row>
    <row r="577" spans="1:8" s="49" customFormat="1" ht="31.5">
      <c r="A577" s="26" t="s">
        <v>48</v>
      </c>
      <c r="B577" s="55" t="s">
        <v>747</v>
      </c>
      <c r="C577" s="27" t="s">
        <v>87</v>
      </c>
      <c r="D577" s="27" t="s">
        <v>109</v>
      </c>
      <c r="E577" s="27" t="s">
        <v>40</v>
      </c>
      <c r="F577" s="28">
        <f>SUM(Ведомственная!G993)</f>
        <v>50068.999999999993</v>
      </c>
      <c r="G577" s="28">
        <f>SUM(Ведомственная!H993)</f>
        <v>46723.6</v>
      </c>
      <c r="H577" s="28">
        <f>SUM(Ведомственная!I993)</f>
        <v>49712.6</v>
      </c>
    </row>
    <row r="578" spans="1:8" s="49" customFormat="1">
      <c r="A578" s="26" t="s">
        <v>21</v>
      </c>
      <c r="B578" s="55" t="s">
        <v>747</v>
      </c>
      <c r="C578" s="27" t="s">
        <v>92</v>
      </c>
      <c r="D578" s="27" t="s">
        <v>109</v>
      </c>
      <c r="E578" s="27" t="s">
        <v>40</v>
      </c>
      <c r="F578" s="28">
        <f>SUM(Ведомственная!G994)</f>
        <v>10826.8</v>
      </c>
      <c r="G578" s="28">
        <f>SUM(Ведомственная!H994)</f>
        <v>10826.8</v>
      </c>
      <c r="H578" s="28">
        <f>SUM(Ведомственная!I994)</f>
        <v>10826.8</v>
      </c>
    </row>
    <row r="579" spans="1:8" s="49" customFormat="1" ht="31.5">
      <c r="A579" s="26" t="s">
        <v>602</v>
      </c>
      <c r="B579" s="44" t="s">
        <v>748</v>
      </c>
      <c r="C579" s="44"/>
      <c r="D579" s="27"/>
      <c r="E579" s="27"/>
      <c r="F579" s="28">
        <f>F580+F581+F582</f>
        <v>12537.5</v>
      </c>
      <c r="G579" s="28">
        <f>G580+G581+G582</f>
        <v>12071.9</v>
      </c>
      <c r="H579" s="28">
        <f>H580+H581+H582</f>
        <v>12537.5</v>
      </c>
    </row>
    <row r="580" spans="1:8" s="49" customFormat="1" ht="63">
      <c r="A580" s="52" t="s">
        <v>47</v>
      </c>
      <c r="B580" s="44" t="s">
        <v>748</v>
      </c>
      <c r="C580" s="44">
        <v>100</v>
      </c>
      <c r="D580" s="27" t="s">
        <v>109</v>
      </c>
      <c r="E580" s="27" t="s">
        <v>40</v>
      </c>
      <c r="F580" s="28">
        <f>SUM(Ведомственная!G996)</f>
        <v>6414.5</v>
      </c>
      <c r="G580" s="28">
        <f>SUM(Ведомственная!H996)</f>
        <v>6414.5</v>
      </c>
      <c r="H580" s="28">
        <f>SUM(Ведомственная!I996)</f>
        <v>6414.5</v>
      </c>
    </row>
    <row r="581" spans="1:8" s="49" customFormat="1" ht="31.5">
      <c r="A581" s="26" t="s">
        <v>48</v>
      </c>
      <c r="B581" s="44" t="s">
        <v>748</v>
      </c>
      <c r="C581" s="44">
        <v>200</v>
      </c>
      <c r="D581" s="27" t="s">
        <v>109</v>
      </c>
      <c r="E581" s="27" t="s">
        <v>40</v>
      </c>
      <c r="F581" s="28">
        <f>SUM(Ведомственная!G997)</f>
        <v>4955.1000000000004</v>
      </c>
      <c r="G581" s="28">
        <f>SUM(Ведомственная!H997)</f>
        <v>4489.5</v>
      </c>
      <c r="H581" s="28">
        <f>SUM(Ведомственная!I997)</f>
        <v>4955.1000000000004</v>
      </c>
    </row>
    <row r="582" spans="1:8" s="49" customFormat="1">
      <c r="A582" s="26" t="s">
        <v>21</v>
      </c>
      <c r="B582" s="44" t="s">
        <v>748</v>
      </c>
      <c r="C582" s="44">
        <v>800</v>
      </c>
      <c r="D582" s="27" t="s">
        <v>109</v>
      </c>
      <c r="E582" s="27" t="s">
        <v>40</v>
      </c>
      <c r="F582" s="28">
        <f>SUM(Ведомственная!G998)</f>
        <v>1167.9000000000001</v>
      </c>
      <c r="G582" s="28">
        <f>SUM(Ведомственная!H998)</f>
        <v>1167.9000000000001</v>
      </c>
      <c r="H582" s="28">
        <f>SUM(Ведомственная!I998)</f>
        <v>1167.9000000000001</v>
      </c>
    </row>
    <row r="583" spans="1:8" s="49" customFormat="1" ht="31.5">
      <c r="A583" s="86" t="s">
        <v>581</v>
      </c>
      <c r="B583" s="87" t="s">
        <v>762</v>
      </c>
      <c r="C583" s="81"/>
      <c r="D583" s="83"/>
      <c r="E583" s="27"/>
      <c r="F583" s="83">
        <f>F584+F585</f>
        <v>1293.9000000000001</v>
      </c>
      <c r="G583" s="83">
        <f>G584+G585</f>
        <v>1276.7</v>
      </c>
      <c r="H583" s="83">
        <f>H584+H585</f>
        <v>1293.9000000000001</v>
      </c>
    </row>
    <row r="584" spans="1:8" s="49" customFormat="1" ht="63">
      <c r="A584" s="86" t="s">
        <v>47</v>
      </c>
      <c r="B584" s="87" t="s">
        <v>762</v>
      </c>
      <c r="C584" s="81" t="s">
        <v>85</v>
      </c>
      <c r="D584" s="27" t="s">
        <v>109</v>
      </c>
      <c r="E584" s="27" t="s">
        <v>168</v>
      </c>
      <c r="F584" s="83">
        <f>SUM(Ведомственная!G1103)</f>
        <v>1175.7</v>
      </c>
      <c r="G584" s="83">
        <f>SUM(Ведомственная!H1103)</f>
        <v>1175.7</v>
      </c>
      <c r="H584" s="83">
        <f>SUM(Ведомственная!I1103)</f>
        <v>1175.7</v>
      </c>
    </row>
    <row r="585" spans="1:8" s="49" customFormat="1" ht="31.5">
      <c r="A585" s="80" t="s">
        <v>48</v>
      </c>
      <c r="B585" s="87" t="s">
        <v>762</v>
      </c>
      <c r="C585" s="81" t="s">
        <v>87</v>
      </c>
      <c r="D585" s="27" t="s">
        <v>109</v>
      </c>
      <c r="E585" s="27" t="s">
        <v>168</v>
      </c>
      <c r="F585" s="83">
        <f>SUM(Ведомственная!G1104)</f>
        <v>118.20000000000005</v>
      </c>
      <c r="G585" s="83">
        <f>SUM(Ведомственная!H1104)</f>
        <v>101</v>
      </c>
      <c r="H585" s="83">
        <f>SUM(Ведомственная!I1104)</f>
        <v>118.20000000000005</v>
      </c>
    </row>
    <row r="586" spans="1:8" s="49" customFormat="1">
      <c r="A586" s="84" t="s">
        <v>849</v>
      </c>
      <c r="B586" s="62" t="s">
        <v>749</v>
      </c>
      <c r="C586" s="27"/>
      <c r="D586" s="27"/>
      <c r="E586" s="27"/>
      <c r="F586" s="28">
        <f>F589+F587</f>
        <v>1381.9</v>
      </c>
      <c r="G586" s="28">
        <f t="shared" ref="G586:H586" si="109">G589+G587</f>
        <v>2960.6000000000004</v>
      </c>
      <c r="H586" s="28">
        <f t="shared" si="109"/>
        <v>1381.9</v>
      </c>
    </row>
    <row r="587" spans="1:8" s="49" customFormat="1" ht="63">
      <c r="A587" s="115" t="s">
        <v>1003</v>
      </c>
      <c r="B587" s="62" t="s">
        <v>827</v>
      </c>
      <c r="C587" s="27"/>
      <c r="D587" s="27"/>
      <c r="E587" s="27"/>
      <c r="F587" s="28">
        <f>SUM(F588)</f>
        <v>0</v>
      </c>
      <c r="G587" s="28">
        <f t="shared" ref="G587:H587" si="110">SUM(G588)</f>
        <v>1578.7</v>
      </c>
      <c r="H587" s="28">
        <f t="shared" si="110"/>
        <v>0</v>
      </c>
    </row>
    <row r="588" spans="1:8" s="49" customFormat="1" ht="31.5">
      <c r="A588" s="26" t="s">
        <v>48</v>
      </c>
      <c r="B588" s="62" t="s">
        <v>827</v>
      </c>
      <c r="C588" s="27" t="s">
        <v>87</v>
      </c>
      <c r="D588" s="27" t="s">
        <v>109</v>
      </c>
      <c r="E588" s="27" t="s">
        <v>40</v>
      </c>
      <c r="F588" s="28">
        <f>SUM(Ведомственная!G1001)</f>
        <v>0</v>
      </c>
      <c r="G588" s="28">
        <f>SUM(Ведомственная!H1001)</f>
        <v>1578.7</v>
      </c>
      <c r="H588" s="28">
        <f>SUM(Ведомственная!I1001)</f>
        <v>0</v>
      </c>
    </row>
    <row r="589" spans="1:8" s="49" customFormat="1" ht="47.25">
      <c r="A589" s="26" t="s">
        <v>490</v>
      </c>
      <c r="B589" s="62" t="s">
        <v>750</v>
      </c>
      <c r="C589" s="27"/>
      <c r="D589" s="27"/>
      <c r="E589" s="27"/>
      <c r="F589" s="28">
        <f t="shared" ref="F589:H589" si="111">F590</f>
        <v>1381.9</v>
      </c>
      <c r="G589" s="28">
        <f t="shared" si="111"/>
        <v>1381.9</v>
      </c>
      <c r="H589" s="28">
        <f t="shared" si="111"/>
        <v>1381.9</v>
      </c>
    </row>
    <row r="590" spans="1:8" s="49" customFormat="1" ht="31.5">
      <c r="A590" s="26" t="s">
        <v>224</v>
      </c>
      <c r="B590" s="62" t="s">
        <v>750</v>
      </c>
      <c r="C590" s="27" t="s">
        <v>118</v>
      </c>
      <c r="D590" s="27" t="s">
        <v>109</v>
      </c>
      <c r="E590" s="27" t="s">
        <v>40</v>
      </c>
      <c r="F590" s="28">
        <f>SUM(Ведомственная!G1003)</f>
        <v>1381.9</v>
      </c>
      <c r="G590" s="28">
        <f>SUM(Ведомственная!H1003)</f>
        <v>1381.9</v>
      </c>
      <c r="H590" s="28">
        <f>SUM(Ведомственная!I1003)</f>
        <v>1381.9</v>
      </c>
    </row>
    <row r="591" spans="1:8" s="49" customFormat="1">
      <c r="A591" s="26" t="s">
        <v>850</v>
      </c>
      <c r="B591" s="44" t="s">
        <v>758</v>
      </c>
      <c r="C591" s="44"/>
      <c r="D591" s="27"/>
      <c r="E591" s="27"/>
      <c r="F591" s="28">
        <f>SUM(F592)</f>
        <v>0</v>
      </c>
      <c r="G591" s="28">
        <f t="shared" ref="G591:H591" si="112">SUM(G592)</f>
        <v>0</v>
      </c>
      <c r="H591" s="28">
        <f t="shared" si="112"/>
        <v>0</v>
      </c>
    </row>
    <row r="592" spans="1:8" s="49" customFormat="1" ht="47.25">
      <c r="A592" s="26" t="s">
        <v>840</v>
      </c>
      <c r="B592" s="62" t="s">
        <v>759</v>
      </c>
      <c r="C592" s="27"/>
      <c r="D592" s="27"/>
      <c r="E592" s="27"/>
      <c r="F592" s="28">
        <f>SUM(F593)</f>
        <v>0</v>
      </c>
      <c r="G592" s="28">
        <f t="shared" ref="G592:H592" si="113">SUM(G593)</f>
        <v>0</v>
      </c>
      <c r="H592" s="28">
        <f t="shared" si="113"/>
        <v>0</v>
      </c>
    </row>
    <row r="593" spans="1:8" s="49" customFormat="1" ht="31.5">
      <c r="A593" s="26" t="s">
        <v>68</v>
      </c>
      <c r="B593" s="62" t="s">
        <v>759</v>
      </c>
      <c r="C593" s="27" t="s">
        <v>118</v>
      </c>
      <c r="D593" s="27" t="s">
        <v>109</v>
      </c>
      <c r="E593" s="27" t="s">
        <v>50</v>
      </c>
      <c r="F593" s="28">
        <f>SUM(Ведомственная!G1038)</f>
        <v>0</v>
      </c>
      <c r="G593" s="28">
        <f>SUM(Ведомственная!H1038)</f>
        <v>0</v>
      </c>
      <c r="H593" s="28">
        <f>SUM(Ведомственная!I1038)</f>
        <v>0</v>
      </c>
    </row>
    <row r="594" spans="1:8" s="49" customFormat="1">
      <c r="A594" s="26" t="s">
        <v>851</v>
      </c>
      <c r="B594" s="62" t="s">
        <v>828</v>
      </c>
      <c r="C594" s="27"/>
      <c r="D594" s="27"/>
      <c r="E594" s="27"/>
      <c r="F594" s="28">
        <f>SUM(F595)</f>
        <v>59593.2</v>
      </c>
      <c r="G594" s="28">
        <f t="shared" ref="G594:H594" si="114">SUM(G595)</f>
        <v>12338.7</v>
      </c>
      <c r="H594" s="28">
        <f t="shared" si="114"/>
        <v>0</v>
      </c>
    </row>
    <row r="595" spans="1:8" s="49" customFormat="1" ht="78.75">
      <c r="A595" s="115" t="s">
        <v>1001</v>
      </c>
      <c r="B595" s="118" t="s">
        <v>1002</v>
      </c>
      <c r="C595" s="27"/>
      <c r="D595" s="27"/>
      <c r="E595" s="27"/>
      <c r="F595" s="28">
        <f>SUM(F596:F597)</f>
        <v>59593.2</v>
      </c>
      <c r="G595" s="28">
        <f t="shared" ref="G595:H595" si="115">SUM(G596:G597)</f>
        <v>12338.7</v>
      </c>
      <c r="H595" s="28">
        <f t="shared" si="115"/>
        <v>0</v>
      </c>
    </row>
    <row r="596" spans="1:8" s="49" customFormat="1" ht="31.5">
      <c r="A596" s="26" t="s">
        <v>48</v>
      </c>
      <c r="B596" s="118" t="s">
        <v>1002</v>
      </c>
      <c r="C596" s="27" t="s">
        <v>87</v>
      </c>
      <c r="D596" s="27" t="s">
        <v>109</v>
      </c>
      <c r="E596" s="27" t="s">
        <v>40</v>
      </c>
      <c r="F596" s="28">
        <f>SUM(Ведомственная!G1006)</f>
        <v>34053.300000000003</v>
      </c>
      <c r="G596" s="28">
        <f>SUM(Ведомственная!H1006)</f>
        <v>6169.4</v>
      </c>
      <c r="H596" s="28">
        <f>SUM(Ведомственная!I1006)</f>
        <v>0</v>
      </c>
    </row>
    <row r="597" spans="1:8" s="49" customFormat="1" ht="31.5">
      <c r="A597" s="26" t="s">
        <v>68</v>
      </c>
      <c r="B597" s="118" t="s">
        <v>1002</v>
      </c>
      <c r="C597" s="27" t="s">
        <v>118</v>
      </c>
      <c r="D597" s="27" t="s">
        <v>109</v>
      </c>
      <c r="E597" s="27" t="s">
        <v>40</v>
      </c>
      <c r="F597" s="28">
        <f>SUM(Ведомственная!G1007)</f>
        <v>25539.899999999998</v>
      </c>
      <c r="G597" s="28">
        <f>SUM(Ведомственная!H1007)</f>
        <v>6169.3</v>
      </c>
      <c r="H597" s="28">
        <f>SUM(Ведомственная!I1007)</f>
        <v>0</v>
      </c>
    </row>
    <row r="598" spans="1:8" s="49" customFormat="1" ht="31.5">
      <c r="A598" s="26" t="s">
        <v>516</v>
      </c>
      <c r="B598" s="27" t="s">
        <v>340</v>
      </c>
      <c r="C598" s="27"/>
      <c r="D598" s="28"/>
      <c r="E598" s="27"/>
      <c r="F598" s="28">
        <f>F599+F609+F612</f>
        <v>4246</v>
      </c>
      <c r="G598" s="28">
        <f>G599+G609+G612</f>
        <v>4246</v>
      </c>
      <c r="H598" s="28">
        <f>H599+H609+H612</f>
        <v>4246</v>
      </c>
    </row>
    <row r="599" spans="1:8" s="49" customFormat="1">
      <c r="A599" s="26" t="s">
        <v>31</v>
      </c>
      <c r="B599" s="27" t="s">
        <v>341</v>
      </c>
      <c r="C599" s="27"/>
      <c r="D599" s="28"/>
      <c r="E599" s="27"/>
      <c r="F599" s="28">
        <f>F605+F600</f>
        <v>3932</v>
      </c>
      <c r="G599" s="28">
        <f>G605+G600</f>
        <v>3932</v>
      </c>
      <c r="H599" s="28">
        <f>H605+H600</f>
        <v>3932</v>
      </c>
    </row>
    <row r="600" spans="1:8" s="49" customFormat="1">
      <c r="A600" s="26" t="s">
        <v>488</v>
      </c>
      <c r="B600" s="62" t="s">
        <v>489</v>
      </c>
      <c r="C600" s="27"/>
      <c r="D600" s="28"/>
      <c r="E600" s="27"/>
      <c r="F600" s="28">
        <f>SUM(F601:F604)</f>
        <v>532</v>
      </c>
      <c r="G600" s="28">
        <f>SUM(G601:G604)</f>
        <v>532</v>
      </c>
      <c r="H600" s="28">
        <f>SUM(H601:H604)</f>
        <v>532</v>
      </c>
    </row>
    <row r="601" spans="1:8" s="49" customFormat="1" ht="63">
      <c r="A601" s="52" t="s">
        <v>47</v>
      </c>
      <c r="B601" s="62" t="s">
        <v>489</v>
      </c>
      <c r="C601" s="27" t="s">
        <v>85</v>
      </c>
      <c r="D601" s="27" t="s">
        <v>109</v>
      </c>
      <c r="E601" s="27" t="s">
        <v>109</v>
      </c>
      <c r="F601" s="28">
        <f>SUM(Ведомственная!G1074)</f>
        <v>0</v>
      </c>
      <c r="G601" s="28">
        <f>SUM(Ведомственная!H1074)</f>
        <v>0</v>
      </c>
      <c r="H601" s="28">
        <f>SUM(Ведомственная!I1074)</f>
        <v>0</v>
      </c>
    </row>
    <row r="602" spans="1:8" s="49" customFormat="1" ht="31.5">
      <c r="A602" s="26" t="s">
        <v>48</v>
      </c>
      <c r="B602" s="62" t="s">
        <v>489</v>
      </c>
      <c r="C602" s="27" t="s">
        <v>87</v>
      </c>
      <c r="D602" s="27" t="s">
        <v>109</v>
      </c>
      <c r="E602" s="27" t="s">
        <v>109</v>
      </c>
      <c r="F602" s="28">
        <f>SUM(Ведомственная!G1075)</f>
        <v>502</v>
      </c>
      <c r="G602" s="28">
        <f>SUM(Ведомственная!H1075)</f>
        <v>532</v>
      </c>
      <c r="H602" s="28">
        <f>SUM(Ведомственная!I1075)</f>
        <v>532</v>
      </c>
    </row>
    <row r="603" spans="1:8" s="49" customFormat="1">
      <c r="A603" s="26" t="s">
        <v>38</v>
      </c>
      <c r="B603" s="62" t="s">
        <v>489</v>
      </c>
      <c r="C603" s="27" t="s">
        <v>95</v>
      </c>
      <c r="D603" s="27" t="s">
        <v>109</v>
      </c>
      <c r="E603" s="27" t="s">
        <v>109</v>
      </c>
      <c r="F603" s="28">
        <f>SUM(Ведомственная!G1076)</f>
        <v>30</v>
      </c>
      <c r="G603" s="28">
        <f>SUM(Ведомственная!H1076)</f>
        <v>0</v>
      </c>
      <c r="H603" s="28">
        <f>SUM(Ведомственная!I1076)</f>
        <v>0</v>
      </c>
    </row>
    <row r="604" spans="1:8" s="49" customFormat="1" ht="31.5">
      <c r="A604" s="26" t="s">
        <v>224</v>
      </c>
      <c r="B604" s="62" t="s">
        <v>489</v>
      </c>
      <c r="C604" s="27" t="s">
        <v>118</v>
      </c>
      <c r="D604" s="27" t="s">
        <v>109</v>
      </c>
      <c r="E604" s="27" t="s">
        <v>109</v>
      </c>
      <c r="F604" s="28">
        <f>SUM(Ведомственная!G1077)</f>
        <v>0</v>
      </c>
      <c r="G604" s="28">
        <f>SUM(Ведомственная!H1077)</f>
        <v>0</v>
      </c>
      <c r="H604" s="28">
        <f>SUM(Ведомственная!I1077)</f>
        <v>0</v>
      </c>
    </row>
    <row r="605" spans="1:8" s="49" customFormat="1" ht="31.5">
      <c r="A605" s="26" t="s">
        <v>342</v>
      </c>
      <c r="B605" s="27" t="s">
        <v>343</v>
      </c>
      <c r="C605" s="27"/>
      <c r="D605" s="28"/>
      <c r="E605" s="27"/>
      <c r="F605" s="28">
        <f>SUM(F606:F608)</f>
        <v>3400</v>
      </c>
      <c r="G605" s="28">
        <f>SUM(G606:G608)</f>
        <v>3400</v>
      </c>
      <c r="H605" s="28">
        <f>SUM(H606:H608)</f>
        <v>3400</v>
      </c>
    </row>
    <row r="606" spans="1:8" s="49" customFormat="1" ht="63">
      <c r="A606" s="52" t="s">
        <v>47</v>
      </c>
      <c r="B606" s="27" t="s">
        <v>343</v>
      </c>
      <c r="C606" s="27" t="s">
        <v>85</v>
      </c>
      <c r="D606" s="27" t="s">
        <v>109</v>
      </c>
      <c r="E606" s="27" t="s">
        <v>109</v>
      </c>
      <c r="F606" s="28">
        <f>SUM(Ведомственная!G530)+Ведомственная!G1079</f>
        <v>3000</v>
      </c>
      <c r="G606" s="28">
        <f>SUM(Ведомственная!H530)+Ведомственная!H1079</f>
        <v>3000</v>
      </c>
      <c r="H606" s="28">
        <f>SUM(Ведомственная!I530)+Ведомственная!I1079</f>
        <v>3000</v>
      </c>
    </row>
    <row r="607" spans="1:8" s="49" customFormat="1" ht="31.5">
      <c r="A607" s="26" t="s">
        <v>48</v>
      </c>
      <c r="B607" s="27" t="s">
        <v>343</v>
      </c>
      <c r="C607" s="27" t="s">
        <v>87</v>
      </c>
      <c r="D607" s="27" t="s">
        <v>109</v>
      </c>
      <c r="E607" s="27" t="s">
        <v>109</v>
      </c>
      <c r="F607" s="28">
        <f>SUM(Ведомственная!G1080)+Ведомственная!G531</f>
        <v>400</v>
      </c>
      <c r="G607" s="28">
        <f>SUM(Ведомственная!H1080)+Ведомственная!H531</f>
        <v>400</v>
      </c>
      <c r="H607" s="28">
        <f>SUM(Ведомственная!I1080)+Ведомственная!I531</f>
        <v>400</v>
      </c>
    </row>
    <row r="608" spans="1:8" s="49" customFormat="1" ht="31.5">
      <c r="A608" s="26" t="s">
        <v>224</v>
      </c>
      <c r="B608" s="27" t="s">
        <v>343</v>
      </c>
      <c r="C608" s="27" t="s">
        <v>118</v>
      </c>
      <c r="D608" s="27" t="s">
        <v>109</v>
      </c>
      <c r="E608" s="27" t="s">
        <v>109</v>
      </c>
      <c r="F608" s="28">
        <f>SUM(Ведомственная!G737)+Ведомственная!G1203+Ведомственная!G1081</f>
        <v>0</v>
      </c>
      <c r="G608" s="28">
        <f>SUM(Ведомственная!H737)+Ведомственная!H1203+Ведомственная!H1081</f>
        <v>0</v>
      </c>
      <c r="H608" s="28">
        <f>SUM(Ведомственная!I737)+Ведомственная!I1203+Ведомственная!I1081</f>
        <v>0</v>
      </c>
    </row>
    <row r="609" spans="1:8" s="49" customFormat="1" ht="31.5">
      <c r="A609" s="26" t="s">
        <v>41</v>
      </c>
      <c r="B609" s="55" t="s">
        <v>344</v>
      </c>
      <c r="C609" s="27"/>
      <c r="D609" s="28"/>
      <c r="E609" s="27"/>
      <c r="F609" s="28">
        <f>SUM(F610)</f>
        <v>0</v>
      </c>
      <c r="G609" s="28">
        <f>SUM(G610)</f>
        <v>0</v>
      </c>
      <c r="H609" s="28">
        <f>SUM(H610)</f>
        <v>0</v>
      </c>
    </row>
    <row r="610" spans="1:8" s="49" customFormat="1" ht="31.5">
      <c r="A610" s="26" t="s">
        <v>345</v>
      </c>
      <c r="B610" s="55" t="s">
        <v>346</v>
      </c>
      <c r="C610" s="27"/>
      <c r="D610" s="28"/>
      <c r="E610" s="27"/>
      <c r="F610" s="28">
        <f>F611</f>
        <v>0</v>
      </c>
      <c r="G610" s="28">
        <f>G611</f>
        <v>0</v>
      </c>
      <c r="H610" s="28">
        <f>H611</f>
        <v>0</v>
      </c>
    </row>
    <row r="611" spans="1:8" s="49" customFormat="1" ht="63">
      <c r="A611" s="52" t="s">
        <v>47</v>
      </c>
      <c r="B611" s="55" t="s">
        <v>346</v>
      </c>
      <c r="C611" s="27" t="s">
        <v>85</v>
      </c>
      <c r="D611" s="27" t="s">
        <v>109</v>
      </c>
      <c r="E611" s="27" t="s">
        <v>109</v>
      </c>
      <c r="F611" s="28">
        <f>SUM(Ведомственная!G1084)</f>
        <v>0</v>
      </c>
      <c r="G611" s="28">
        <f>SUM(Ведомственная!H1084)</f>
        <v>0</v>
      </c>
      <c r="H611" s="28">
        <f>SUM(Ведомственная!I1084)</f>
        <v>0</v>
      </c>
    </row>
    <row r="612" spans="1:8" s="49" customFormat="1">
      <c r="A612" s="26" t="s">
        <v>858</v>
      </c>
      <c r="B612" s="27" t="s">
        <v>856</v>
      </c>
      <c r="C612" s="27"/>
      <c r="D612" s="28"/>
      <c r="E612" s="27"/>
      <c r="F612" s="28">
        <f>F613</f>
        <v>314</v>
      </c>
      <c r="G612" s="28">
        <f>G613</f>
        <v>314</v>
      </c>
      <c r="H612" s="28">
        <f>H613</f>
        <v>314</v>
      </c>
    </row>
    <row r="613" spans="1:8" s="49" customFormat="1">
      <c r="A613" s="26" t="s">
        <v>488</v>
      </c>
      <c r="B613" s="27" t="s">
        <v>857</v>
      </c>
      <c r="C613" s="27"/>
      <c r="D613" s="28"/>
      <c r="E613" s="27"/>
      <c r="F613" s="28">
        <f>SUM(F614:F616)</f>
        <v>314</v>
      </c>
      <c r="G613" s="28">
        <f>SUM(G614:G616)</f>
        <v>314</v>
      </c>
      <c r="H613" s="28">
        <f>SUM(H614:H616)</f>
        <v>314</v>
      </c>
    </row>
    <row r="614" spans="1:8" s="49" customFormat="1" ht="63">
      <c r="A614" s="52" t="s">
        <v>47</v>
      </c>
      <c r="B614" s="27" t="s">
        <v>857</v>
      </c>
      <c r="C614" s="27" t="s">
        <v>85</v>
      </c>
      <c r="D614" s="27" t="s">
        <v>109</v>
      </c>
      <c r="E614" s="27" t="s">
        <v>109</v>
      </c>
      <c r="F614" s="28">
        <f>SUM(Ведомственная!G1087)</f>
        <v>0</v>
      </c>
      <c r="G614" s="28">
        <f>SUM(Ведомственная!H1087)</f>
        <v>0</v>
      </c>
      <c r="H614" s="28">
        <f>SUM(Ведомственная!I1087)</f>
        <v>0</v>
      </c>
    </row>
    <row r="615" spans="1:8" s="49" customFormat="1" ht="31.5">
      <c r="A615" s="26" t="s">
        <v>48</v>
      </c>
      <c r="B615" s="27" t="s">
        <v>857</v>
      </c>
      <c r="C615" s="27" t="s">
        <v>87</v>
      </c>
      <c r="D615" s="27" t="s">
        <v>109</v>
      </c>
      <c r="E615" s="27" t="s">
        <v>109</v>
      </c>
      <c r="F615" s="28">
        <f>SUM(Ведомственная!G1088)</f>
        <v>314</v>
      </c>
      <c r="G615" s="28">
        <f>SUM(Ведомственная!H1088)</f>
        <v>314</v>
      </c>
      <c r="H615" s="28">
        <f>SUM(Ведомственная!I1088)</f>
        <v>314</v>
      </c>
    </row>
    <row r="616" spans="1:8" s="49" customFormat="1">
      <c r="A616" s="26" t="s">
        <v>38</v>
      </c>
      <c r="B616" s="27" t="s">
        <v>857</v>
      </c>
      <c r="C616" s="27" t="s">
        <v>95</v>
      </c>
      <c r="D616" s="27" t="s">
        <v>109</v>
      </c>
      <c r="E616" s="27" t="s">
        <v>109</v>
      </c>
      <c r="F616" s="28">
        <f>SUM(Ведомственная!G1089)</f>
        <v>0</v>
      </c>
      <c r="G616" s="28">
        <f>SUM(Ведомственная!H1089)</f>
        <v>0</v>
      </c>
      <c r="H616" s="28">
        <f>SUM(Ведомственная!I1089)</f>
        <v>0</v>
      </c>
    </row>
    <row r="617" spans="1:8" s="49" customFormat="1" ht="47.25">
      <c r="A617" s="26" t="s">
        <v>647</v>
      </c>
      <c r="B617" s="55" t="s">
        <v>329</v>
      </c>
      <c r="C617" s="27"/>
      <c r="D617" s="27"/>
      <c r="E617" s="27"/>
      <c r="F617" s="28">
        <f>F618+F629</f>
        <v>21888.799999999999</v>
      </c>
      <c r="G617" s="28">
        <f t="shared" ref="G617:H617" si="116">G618+G629</f>
        <v>6981.4</v>
      </c>
      <c r="H617" s="28">
        <f t="shared" si="116"/>
        <v>21762.3</v>
      </c>
    </row>
    <row r="618" spans="1:8" s="49" customFormat="1">
      <c r="A618" s="26" t="s">
        <v>31</v>
      </c>
      <c r="B618" s="55" t="s">
        <v>330</v>
      </c>
      <c r="C618" s="27"/>
      <c r="D618" s="27"/>
      <c r="E618" s="27"/>
      <c r="F618" s="28">
        <f>SUM(F619+F620+F621+F622+F623+F624+F625+F627)</f>
        <v>21888.799999999999</v>
      </c>
      <c r="G618" s="28">
        <f t="shared" ref="G618:H618" si="117">SUM(G619+G620+G621+G622+G623+G624+G625+G627)</f>
        <v>2820.5</v>
      </c>
      <c r="H618" s="28">
        <f t="shared" si="117"/>
        <v>15501.4</v>
      </c>
    </row>
    <row r="619" spans="1:8" s="49" customFormat="1" ht="31.5">
      <c r="A619" s="26" t="s">
        <v>48</v>
      </c>
      <c r="B619" s="55" t="s">
        <v>330</v>
      </c>
      <c r="C619" s="27" t="s">
        <v>87</v>
      </c>
      <c r="D619" s="27" t="s">
        <v>109</v>
      </c>
      <c r="E619" s="27" t="s">
        <v>30</v>
      </c>
      <c r="F619" s="28">
        <f>SUM(Ведомственная!G918)</f>
        <v>1210.9000000000001</v>
      </c>
      <c r="G619" s="28">
        <f>SUM(Ведомственная!H918)</f>
        <v>0</v>
      </c>
      <c r="H619" s="28">
        <f>SUM(Ведомственная!I918)</f>
        <v>0</v>
      </c>
    </row>
    <row r="620" spans="1:8" s="49" customFormat="1" ht="31.5">
      <c r="A620" s="26" t="s">
        <v>48</v>
      </c>
      <c r="B620" s="55" t="s">
        <v>330</v>
      </c>
      <c r="C620" s="27" t="s">
        <v>87</v>
      </c>
      <c r="D620" s="27" t="s">
        <v>109</v>
      </c>
      <c r="E620" s="27" t="s">
        <v>40</v>
      </c>
      <c r="F620" s="28">
        <f>SUM(Ведомственная!G1010)</f>
        <v>5884.2</v>
      </c>
      <c r="G620" s="28">
        <f>SUM(Ведомственная!H1010)</f>
        <v>0</v>
      </c>
      <c r="H620" s="28">
        <f>SUM(Ведомственная!I1010)</f>
        <v>8110.9</v>
      </c>
    </row>
    <row r="621" spans="1:8" s="49" customFormat="1" ht="31.5">
      <c r="A621" s="26" t="s">
        <v>48</v>
      </c>
      <c r="B621" s="55" t="s">
        <v>330</v>
      </c>
      <c r="C621" s="27" t="s">
        <v>87</v>
      </c>
      <c r="D621" s="27" t="s">
        <v>109</v>
      </c>
      <c r="E621" s="27" t="s">
        <v>168</v>
      </c>
      <c r="F621" s="28">
        <f>SUM(Ведомственная!G1107)</f>
        <v>29.7</v>
      </c>
      <c r="G621" s="28">
        <f>SUM(Ведомственная!H1107)</f>
        <v>0</v>
      </c>
      <c r="H621" s="28">
        <f>SUM(Ведомственная!I1107)</f>
        <v>0</v>
      </c>
    </row>
    <row r="622" spans="1:8" s="49" customFormat="1" ht="31.5">
      <c r="A622" s="26" t="s">
        <v>224</v>
      </c>
      <c r="B622" s="55" t="s">
        <v>330</v>
      </c>
      <c r="C622" s="27" t="s">
        <v>118</v>
      </c>
      <c r="D622" s="27" t="s">
        <v>109</v>
      </c>
      <c r="E622" s="27" t="s">
        <v>30</v>
      </c>
      <c r="F622" s="28">
        <f>SUM(Ведомственная!G919)</f>
        <v>3778.6</v>
      </c>
      <c r="G622" s="28">
        <f>SUM(Ведомственная!H919)</f>
        <v>0</v>
      </c>
      <c r="H622" s="28">
        <f>SUM(Ведомственная!I919)</f>
        <v>3520</v>
      </c>
    </row>
    <row r="623" spans="1:8" s="49" customFormat="1" ht="31.5">
      <c r="A623" s="26" t="s">
        <v>224</v>
      </c>
      <c r="B623" s="55" t="s">
        <v>330</v>
      </c>
      <c r="C623" s="27" t="s">
        <v>118</v>
      </c>
      <c r="D623" s="27" t="s">
        <v>109</v>
      </c>
      <c r="E623" s="27" t="s">
        <v>40</v>
      </c>
      <c r="F623" s="28">
        <f>SUM(Ведомственная!G1011)</f>
        <v>10965.4</v>
      </c>
      <c r="G623" s="28">
        <f>SUM(Ведомственная!H1011)</f>
        <v>0</v>
      </c>
      <c r="H623" s="28">
        <f>SUM(Ведомственная!I1011)</f>
        <v>2800</v>
      </c>
    </row>
    <row r="624" spans="1:8" s="49" customFormat="1" ht="31.5">
      <c r="A624" s="26" t="s">
        <v>224</v>
      </c>
      <c r="B624" s="55" t="s">
        <v>330</v>
      </c>
      <c r="C624" s="27" t="s">
        <v>118</v>
      </c>
      <c r="D624" s="27" t="s">
        <v>109</v>
      </c>
      <c r="E624" s="27" t="s">
        <v>50</v>
      </c>
      <c r="F624" s="28">
        <f>SUM(Ведомственная!G1041)</f>
        <v>20</v>
      </c>
      <c r="G624" s="28">
        <f>SUM(Ведомственная!H1041)</f>
        <v>0</v>
      </c>
      <c r="H624" s="28">
        <f>SUM(Ведомственная!I1041)</f>
        <v>0</v>
      </c>
    </row>
    <row r="625" spans="1:8" s="49" customFormat="1" ht="31.5">
      <c r="A625" s="26" t="s">
        <v>753</v>
      </c>
      <c r="B625" s="55" t="s">
        <v>754</v>
      </c>
      <c r="C625" s="27"/>
      <c r="D625" s="27"/>
      <c r="E625" s="27"/>
      <c r="F625" s="28">
        <f>SUM(F626)</f>
        <v>0</v>
      </c>
      <c r="G625" s="28">
        <f t="shared" ref="G625:H625" si="118">SUM(G626)</f>
        <v>1070.5</v>
      </c>
      <c r="H625" s="28">
        <f t="shared" si="118"/>
        <v>1070.5</v>
      </c>
    </row>
    <row r="626" spans="1:8" s="49" customFormat="1" ht="31.5">
      <c r="A626" s="26" t="s">
        <v>48</v>
      </c>
      <c r="B626" s="55" t="s">
        <v>754</v>
      </c>
      <c r="C626" s="27" t="s">
        <v>87</v>
      </c>
      <c r="D626" s="27" t="s">
        <v>109</v>
      </c>
      <c r="E626" s="27" t="s">
        <v>40</v>
      </c>
      <c r="F626" s="28">
        <f>SUM(Ведомственная!G1013)</f>
        <v>0</v>
      </c>
      <c r="G626" s="28">
        <f>SUM(Ведомственная!H1013)</f>
        <v>1070.5</v>
      </c>
      <c r="H626" s="28">
        <f>SUM(Ведомственная!I1013)</f>
        <v>1070.5</v>
      </c>
    </row>
    <row r="627" spans="1:8" s="49" customFormat="1" ht="31.5">
      <c r="A627" s="26" t="s">
        <v>729</v>
      </c>
      <c r="B627" s="55" t="s">
        <v>734</v>
      </c>
      <c r="C627" s="27"/>
      <c r="D627" s="27"/>
      <c r="E627" s="27"/>
      <c r="F627" s="28">
        <f>SUM(F628)</f>
        <v>0</v>
      </c>
      <c r="G627" s="28">
        <f t="shared" ref="G627:H627" si="119">SUM(G628)</f>
        <v>1750</v>
      </c>
      <c r="H627" s="28">
        <f t="shared" si="119"/>
        <v>0</v>
      </c>
    </row>
    <row r="628" spans="1:8" s="49" customFormat="1" ht="31.5">
      <c r="A628" s="26" t="s">
        <v>48</v>
      </c>
      <c r="B628" s="55" t="s">
        <v>734</v>
      </c>
      <c r="C628" s="27" t="s">
        <v>87</v>
      </c>
      <c r="D628" s="27" t="s">
        <v>109</v>
      </c>
      <c r="E628" s="27" t="s">
        <v>30</v>
      </c>
      <c r="F628" s="28">
        <f>SUM(Ведомственная!G921)</f>
        <v>0</v>
      </c>
      <c r="G628" s="28">
        <f>SUM(Ведомственная!H921)</f>
        <v>1750</v>
      </c>
      <c r="H628" s="28">
        <f>SUM(Ведомственная!I921)</f>
        <v>0</v>
      </c>
    </row>
    <row r="629" spans="1:8" s="49" customFormat="1">
      <c r="A629" s="26" t="s">
        <v>147</v>
      </c>
      <c r="B629" s="44" t="s">
        <v>728</v>
      </c>
      <c r="C629" s="44"/>
      <c r="D629" s="27"/>
      <c r="E629" s="27"/>
      <c r="F629" s="28">
        <f>SUM(F630+F635)</f>
        <v>0</v>
      </c>
      <c r="G629" s="28">
        <f t="shared" ref="G629:H629" si="120">SUM(G630+G635)</f>
        <v>4160.8999999999996</v>
      </c>
      <c r="H629" s="28">
        <f t="shared" si="120"/>
        <v>6260.9</v>
      </c>
    </row>
    <row r="630" spans="1:8" s="49" customFormat="1" ht="31.5">
      <c r="A630" s="26" t="s">
        <v>730</v>
      </c>
      <c r="B630" s="44" t="s">
        <v>756</v>
      </c>
      <c r="C630" s="44"/>
      <c r="D630" s="27"/>
      <c r="E630" s="27"/>
      <c r="F630" s="28">
        <f>SUM(F633)+F631</f>
        <v>0</v>
      </c>
      <c r="G630" s="28">
        <f t="shared" ref="G630:H630" si="121">SUM(G633)+G631</f>
        <v>4160.8999999999996</v>
      </c>
      <c r="H630" s="28">
        <f t="shared" si="121"/>
        <v>6260.9</v>
      </c>
    </row>
    <row r="631" spans="1:8" s="49" customFormat="1" ht="31.5">
      <c r="A631" s="80" t="s">
        <v>760</v>
      </c>
      <c r="B631" s="55" t="s">
        <v>761</v>
      </c>
      <c r="C631" s="81"/>
      <c r="D631" s="27"/>
      <c r="E631" s="27"/>
      <c r="F631" s="28">
        <f>SUM(F632)</f>
        <v>0</v>
      </c>
      <c r="G631" s="28">
        <f t="shared" ref="G631:H631" si="122">SUM(G632)</f>
        <v>0</v>
      </c>
      <c r="H631" s="28">
        <f t="shared" si="122"/>
        <v>0</v>
      </c>
    </row>
    <row r="632" spans="1:8" s="49" customFormat="1" ht="31.5">
      <c r="A632" s="26" t="s">
        <v>224</v>
      </c>
      <c r="B632" s="55" t="s">
        <v>761</v>
      </c>
      <c r="C632" s="81" t="s">
        <v>118</v>
      </c>
      <c r="D632" s="27" t="s">
        <v>109</v>
      </c>
      <c r="E632" s="27" t="s">
        <v>50</v>
      </c>
      <c r="F632" s="28">
        <f>SUM(Ведомственная!G1045)</f>
        <v>0</v>
      </c>
      <c r="G632" s="28">
        <f>SUM(Ведомственная!H1045)</f>
        <v>0</v>
      </c>
      <c r="H632" s="28">
        <f>SUM(Ведомственная!I1045)</f>
        <v>0</v>
      </c>
    </row>
    <row r="633" spans="1:8" s="49" customFormat="1" ht="31.5">
      <c r="A633" s="26" t="s">
        <v>729</v>
      </c>
      <c r="B633" s="55" t="s">
        <v>731</v>
      </c>
      <c r="C633" s="27"/>
      <c r="D633" s="27"/>
      <c r="E633" s="27"/>
      <c r="F633" s="28">
        <f>SUM(F634)</f>
        <v>0</v>
      </c>
      <c r="G633" s="28">
        <f t="shared" ref="G633:H633" si="123">SUM(G634)</f>
        <v>4160.8999999999996</v>
      </c>
      <c r="H633" s="28">
        <f t="shared" si="123"/>
        <v>6260.9</v>
      </c>
    </row>
    <row r="634" spans="1:8" s="49" customFormat="1" ht="31.5">
      <c r="A634" s="26" t="s">
        <v>224</v>
      </c>
      <c r="B634" s="55" t="s">
        <v>731</v>
      </c>
      <c r="C634" s="27" t="s">
        <v>118</v>
      </c>
      <c r="D634" s="27" t="s">
        <v>109</v>
      </c>
      <c r="E634" s="27" t="s">
        <v>30</v>
      </c>
      <c r="F634" s="28">
        <f>SUM(Ведомственная!G925)</f>
        <v>0</v>
      </c>
      <c r="G634" s="28">
        <f>SUM(Ведомственная!H925)</f>
        <v>4160.8999999999996</v>
      </c>
      <c r="H634" s="28">
        <f>SUM(Ведомственная!I925)</f>
        <v>6260.9</v>
      </c>
    </row>
    <row r="635" spans="1:8" s="49" customFormat="1" ht="31.5">
      <c r="A635" s="26" t="s">
        <v>258</v>
      </c>
      <c r="B635" s="55" t="s">
        <v>757</v>
      </c>
      <c r="C635" s="27"/>
      <c r="D635" s="27"/>
      <c r="E635" s="27"/>
      <c r="F635" s="28">
        <f>SUM(F636)</f>
        <v>0</v>
      </c>
      <c r="G635" s="28">
        <f t="shared" ref="G635:H635" si="124">SUM(G636)</f>
        <v>0</v>
      </c>
      <c r="H635" s="28">
        <f t="shared" si="124"/>
        <v>0</v>
      </c>
    </row>
    <row r="636" spans="1:8" s="49" customFormat="1" ht="31.5">
      <c r="A636" s="26" t="s">
        <v>753</v>
      </c>
      <c r="B636" s="55" t="s">
        <v>755</v>
      </c>
      <c r="C636" s="27"/>
      <c r="D636" s="27"/>
      <c r="E636" s="27"/>
      <c r="F636" s="28">
        <f>SUM(F637)</f>
        <v>0</v>
      </c>
      <c r="G636" s="28">
        <f t="shared" ref="G636:H636" si="125">SUM(G637)</f>
        <v>0</v>
      </c>
      <c r="H636" s="28">
        <f t="shared" si="125"/>
        <v>0</v>
      </c>
    </row>
    <row r="637" spans="1:8" s="49" customFormat="1" ht="31.5">
      <c r="A637" s="26" t="s">
        <v>224</v>
      </c>
      <c r="B637" s="55" t="s">
        <v>755</v>
      </c>
      <c r="C637" s="27" t="s">
        <v>118</v>
      </c>
      <c r="D637" s="27" t="s">
        <v>109</v>
      </c>
      <c r="E637" s="27" t="s">
        <v>40</v>
      </c>
      <c r="F637" s="28">
        <f>SUM(Ведомственная!G1017)</f>
        <v>0</v>
      </c>
      <c r="G637" s="28">
        <f>SUM(Ведомственная!H1017)</f>
        <v>0</v>
      </c>
      <c r="H637" s="28">
        <f>SUM(Ведомственная!I1017)</f>
        <v>0</v>
      </c>
    </row>
    <row r="638" spans="1:8" s="49" customFormat="1" ht="47.25">
      <c r="A638" s="26" t="s">
        <v>841</v>
      </c>
      <c r="B638" s="79" t="s">
        <v>347</v>
      </c>
      <c r="C638" s="27"/>
      <c r="D638" s="28"/>
      <c r="E638" s="46"/>
      <c r="F638" s="28">
        <f>SUM(F656+F639+F645+F647)+F651+F642</f>
        <v>61108.7</v>
      </c>
      <c r="G638" s="28">
        <f t="shared" ref="G638:H638" si="126">SUM(G656+G639+G645+G647)+G651+G642</f>
        <v>59398.3</v>
      </c>
      <c r="H638" s="28">
        <f t="shared" si="126"/>
        <v>60497.5</v>
      </c>
    </row>
    <row r="639" spans="1:8" s="49" customFormat="1">
      <c r="A639" s="80" t="s">
        <v>76</v>
      </c>
      <c r="B639" s="88" t="s">
        <v>513</v>
      </c>
      <c r="C639" s="81"/>
      <c r="D639" s="83"/>
      <c r="E639" s="46"/>
      <c r="F639" s="83">
        <f>+F640+F641</f>
        <v>14766.800000000001</v>
      </c>
      <c r="G639" s="83">
        <f>+G640+G641</f>
        <v>14766.800000000001</v>
      </c>
      <c r="H639" s="83">
        <f>+H640+H641</f>
        <v>14766.800000000001</v>
      </c>
    </row>
    <row r="640" spans="1:8" s="49" customFormat="1" ht="63">
      <c r="A640" s="80" t="s">
        <v>47</v>
      </c>
      <c r="B640" s="88" t="s">
        <v>513</v>
      </c>
      <c r="C640" s="81" t="s">
        <v>85</v>
      </c>
      <c r="D640" s="27" t="s">
        <v>109</v>
      </c>
      <c r="E640" s="27" t="s">
        <v>168</v>
      </c>
      <c r="F640" s="83">
        <f>SUM(Ведомственная!G1110)</f>
        <v>14766.6</v>
      </c>
      <c r="G640" s="83">
        <f>SUM(Ведомственная!H1110)</f>
        <v>14766.6</v>
      </c>
      <c r="H640" s="83">
        <f>SUM(Ведомственная!I1110)</f>
        <v>14766.6</v>
      </c>
    </row>
    <row r="641" spans="1:8" s="49" customFormat="1" ht="31.5">
      <c r="A641" s="80" t="s">
        <v>48</v>
      </c>
      <c r="B641" s="88" t="s">
        <v>513</v>
      </c>
      <c r="C641" s="81" t="s">
        <v>87</v>
      </c>
      <c r="D641" s="27" t="s">
        <v>109</v>
      </c>
      <c r="E641" s="27" t="s">
        <v>168</v>
      </c>
      <c r="F641" s="83">
        <f>SUM(Ведомственная!G1111)</f>
        <v>0.2</v>
      </c>
      <c r="G641" s="83">
        <f>SUM(Ведомственная!H1111)</f>
        <v>0.2</v>
      </c>
      <c r="H641" s="83">
        <f>SUM(Ведомственная!I1111)</f>
        <v>0.2</v>
      </c>
    </row>
    <row r="642" spans="1:8" s="49" customFormat="1">
      <c r="A642" s="80" t="s">
        <v>91</v>
      </c>
      <c r="B642" s="88" t="s">
        <v>765</v>
      </c>
      <c r="C642" s="81"/>
      <c r="D642" s="27"/>
      <c r="E642" s="27"/>
      <c r="F642" s="83">
        <f>SUM(F643)+F644</f>
        <v>239.5</v>
      </c>
      <c r="G642" s="83">
        <f t="shared" ref="G642:H642" si="127">SUM(G643)+G644</f>
        <v>239.5</v>
      </c>
      <c r="H642" s="83">
        <f t="shared" si="127"/>
        <v>239.5</v>
      </c>
    </row>
    <row r="643" spans="1:8" s="49" customFormat="1" ht="31.5">
      <c r="A643" s="80" t="s">
        <v>48</v>
      </c>
      <c r="B643" s="88" t="s">
        <v>765</v>
      </c>
      <c r="C643" s="81" t="s">
        <v>87</v>
      </c>
      <c r="D643" s="27" t="s">
        <v>109</v>
      </c>
      <c r="E643" s="27" t="s">
        <v>168</v>
      </c>
      <c r="F643" s="83">
        <f>SUM(Ведомственная!G1113)</f>
        <v>238</v>
      </c>
      <c r="G643" s="83">
        <f>SUM(Ведомственная!H1113)</f>
        <v>238</v>
      </c>
      <c r="H643" s="83">
        <f>SUM(Ведомственная!I1113)</f>
        <v>238</v>
      </c>
    </row>
    <row r="644" spans="1:8" s="49" customFormat="1">
      <c r="A644" s="26" t="s">
        <v>21</v>
      </c>
      <c r="B644" s="88" t="s">
        <v>765</v>
      </c>
      <c r="C644" s="81" t="s">
        <v>92</v>
      </c>
      <c r="D644" s="27" t="s">
        <v>109</v>
      </c>
      <c r="E644" s="27" t="s">
        <v>168</v>
      </c>
      <c r="F644" s="83">
        <f>SUM(Ведомственная!G1114)</f>
        <v>1.5</v>
      </c>
      <c r="G644" s="83">
        <f>SUM(Ведомственная!H1114)</f>
        <v>1.5</v>
      </c>
      <c r="H644" s="83">
        <f>SUM(Ведомственная!I1114)</f>
        <v>1.5</v>
      </c>
    </row>
    <row r="645" spans="1:8" s="49" customFormat="1" ht="31.5">
      <c r="A645" s="80" t="s">
        <v>93</v>
      </c>
      <c r="B645" s="88" t="s">
        <v>596</v>
      </c>
      <c r="C645" s="81"/>
      <c r="D645" s="27"/>
      <c r="E645" s="27"/>
      <c r="F645" s="83">
        <f>SUM(F646)</f>
        <v>943</v>
      </c>
      <c r="G645" s="83">
        <f>SUM(G646)</f>
        <v>943</v>
      </c>
      <c r="H645" s="83">
        <f>SUM(H646)</f>
        <v>943</v>
      </c>
    </row>
    <row r="646" spans="1:8" s="49" customFormat="1" ht="31.5">
      <c r="A646" s="80" t="s">
        <v>48</v>
      </c>
      <c r="B646" s="88" t="s">
        <v>596</v>
      </c>
      <c r="C646" s="81" t="s">
        <v>87</v>
      </c>
      <c r="D646" s="27" t="s">
        <v>109</v>
      </c>
      <c r="E646" s="27" t="s">
        <v>168</v>
      </c>
      <c r="F646" s="83">
        <f>SUM(Ведомственная!G1116)</f>
        <v>943</v>
      </c>
      <c r="G646" s="83">
        <f>SUM(Ведомственная!H1116)</f>
        <v>943</v>
      </c>
      <c r="H646" s="83">
        <f>SUM(Ведомственная!I1116)</f>
        <v>943</v>
      </c>
    </row>
    <row r="647" spans="1:8" s="49" customFormat="1" ht="31.5">
      <c r="A647" s="80" t="s">
        <v>524</v>
      </c>
      <c r="B647" s="88" t="s">
        <v>525</v>
      </c>
      <c r="C647" s="81"/>
      <c r="D647" s="83"/>
      <c r="E647" s="46"/>
      <c r="F647" s="83">
        <f>SUM(F648:F650)</f>
        <v>631.09999999999991</v>
      </c>
      <c r="G647" s="83">
        <f t="shared" ref="G647:H647" si="128">SUM(G648:G650)</f>
        <v>466</v>
      </c>
      <c r="H647" s="83">
        <f t="shared" si="128"/>
        <v>631.09999999999991</v>
      </c>
    </row>
    <row r="648" spans="1:8" s="49" customFormat="1" ht="31.5">
      <c r="A648" s="80" t="s">
        <v>48</v>
      </c>
      <c r="B648" s="88" t="s">
        <v>525</v>
      </c>
      <c r="C648" s="81" t="s">
        <v>87</v>
      </c>
      <c r="D648" s="27" t="s">
        <v>109</v>
      </c>
      <c r="E648" s="27" t="s">
        <v>165</v>
      </c>
      <c r="F648" s="83">
        <f>SUM(Ведомственная!G1050)</f>
        <v>50</v>
      </c>
      <c r="G648" s="83">
        <f>SUM(Ведомственная!H1050)</f>
        <v>50</v>
      </c>
      <c r="H648" s="83">
        <f>SUM(Ведомственная!I1050)</f>
        <v>50</v>
      </c>
    </row>
    <row r="649" spans="1:8" s="49" customFormat="1" ht="31.5">
      <c r="A649" s="80" t="s">
        <v>48</v>
      </c>
      <c r="B649" s="88" t="s">
        <v>525</v>
      </c>
      <c r="C649" s="81" t="s">
        <v>87</v>
      </c>
      <c r="D649" s="27" t="s">
        <v>109</v>
      </c>
      <c r="E649" s="27" t="s">
        <v>168</v>
      </c>
      <c r="F649" s="83">
        <f>SUM(Ведомственная!G1118)</f>
        <v>506.3</v>
      </c>
      <c r="G649" s="83">
        <f>SUM(Ведомственная!H1118)</f>
        <v>341.2</v>
      </c>
      <c r="H649" s="83">
        <f>SUM(Ведомственная!I1118)</f>
        <v>506.3</v>
      </c>
    </row>
    <row r="650" spans="1:8" s="49" customFormat="1">
      <c r="A650" s="26" t="s">
        <v>21</v>
      </c>
      <c r="B650" s="88" t="s">
        <v>525</v>
      </c>
      <c r="C650" s="81" t="s">
        <v>92</v>
      </c>
      <c r="D650" s="27" t="s">
        <v>109</v>
      </c>
      <c r="E650" s="27" t="s">
        <v>168</v>
      </c>
      <c r="F650" s="83">
        <f>SUM(Ведомственная!G1119)</f>
        <v>74.8</v>
      </c>
      <c r="G650" s="83">
        <f>SUM(Ведомственная!H1119)</f>
        <v>74.8</v>
      </c>
      <c r="H650" s="83">
        <f>SUM(Ведомственная!I1119)</f>
        <v>74.8</v>
      </c>
    </row>
    <row r="651" spans="1:8" s="49" customFormat="1">
      <c r="A651" s="26" t="s">
        <v>31</v>
      </c>
      <c r="B651" s="44" t="s">
        <v>766</v>
      </c>
      <c r="C651" s="44"/>
      <c r="D651" s="27"/>
      <c r="E651" s="27"/>
      <c r="F651" s="83">
        <f>SUM(F654)+F652</f>
        <v>607.6</v>
      </c>
      <c r="G651" s="83">
        <f t="shared" ref="G651:H651" si="129">SUM(G654)</f>
        <v>0</v>
      </c>
      <c r="H651" s="83">
        <f t="shared" si="129"/>
        <v>0</v>
      </c>
    </row>
    <row r="652" spans="1:8" s="49" customFormat="1" ht="31.5">
      <c r="A652" s="80" t="s">
        <v>524</v>
      </c>
      <c r="B652" s="44" t="s">
        <v>985</v>
      </c>
      <c r="C652" s="44"/>
      <c r="D652" s="28"/>
      <c r="E652" s="46"/>
      <c r="F652" s="28">
        <f>SUM(F653)</f>
        <v>130</v>
      </c>
      <c r="G652" s="28">
        <f t="shared" ref="G652:H652" si="130">SUM(G653)</f>
        <v>0</v>
      </c>
      <c r="H652" s="28">
        <f t="shared" si="130"/>
        <v>0</v>
      </c>
    </row>
    <row r="653" spans="1:8" s="49" customFormat="1" ht="31.5">
      <c r="A653" s="80" t="s">
        <v>48</v>
      </c>
      <c r="B653" s="44" t="s">
        <v>985</v>
      </c>
      <c r="C653" s="44">
        <v>200</v>
      </c>
      <c r="D653" s="28"/>
      <c r="E653" s="46"/>
      <c r="F653" s="28">
        <f>SUM(Ведомственная!G1122)</f>
        <v>130</v>
      </c>
      <c r="G653" s="28">
        <f>SUM(Ведомственная!H1122)</f>
        <v>0</v>
      </c>
      <c r="H653" s="28">
        <f>SUM(Ведомственная!I1122)</f>
        <v>0</v>
      </c>
    </row>
    <row r="654" spans="1:8" s="49" customFormat="1" ht="31.5">
      <c r="A654" s="57" t="s">
        <v>767</v>
      </c>
      <c r="B654" s="27" t="s">
        <v>727</v>
      </c>
      <c r="C654" s="31"/>
      <c r="D654" s="27"/>
      <c r="E654" s="27"/>
      <c r="F654" s="83">
        <f>SUM(F655)</f>
        <v>477.6</v>
      </c>
      <c r="G654" s="83">
        <f t="shared" ref="G654:H654" si="131">SUM(G655)</f>
        <v>0</v>
      </c>
      <c r="H654" s="83">
        <f t="shared" si="131"/>
        <v>0</v>
      </c>
    </row>
    <row r="655" spans="1:8" s="49" customFormat="1" ht="31.5">
      <c r="A655" s="26" t="s">
        <v>48</v>
      </c>
      <c r="B655" s="27" t="s">
        <v>727</v>
      </c>
      <c r="C655" s="31" t="s">
        <v>87</v>
      </c>
      <c r="D655" s="27" t="s">
        <v>109</v>
      </c>
      <c r="E655" s="27" t="s">
        <v>168</v>
      </c>
      <c r="F655" s="83">
        <f>SUM(Ведомственная!G1124)</f>
        <v>477.6</v>
      </c>
      <c r="G655" s="83">
        <f>SUM(Ведомственная!H1124)</f>
        <v>0</v>
      </c>
      <c r="H655" s="83">
        <f>SUM(Ведомственная!I1124)</f>
        <v>0</v>
      </c>
    </row>
    <row r="656" spans="1:8" s="49" customFormat="1" ht="31.5">
      <c r="A656" s="26" t="s">
        <v>41</v>
      </c>
      <c r="B656" s="44" t="s">
        <v>348</v>
      </c>
      <c r="C656" s="27"/>
      <c r="D656" s="28"/>
      <c r="E656" s="46"/>
      <c r="F656" s="28">
        <f>SUM(F657)</f>
        <v>43920.7</v>
      </c>
      <c r="G656" s="28">
        <f>SUM(G657)</f>
        <v>42983</v>
      </c>
      <c r="H656" s="28">
        <f>SUM(H657)</f>
        <v>43917.1</v>
      </c>
    </row>
    <row r="657" spans="1:8" s="49" customFormat="1" ht="31.5">
      <c r="A657" s="57" t="s">
        <v>767</v>
      </c>
      <c r="B657" s="44" t="s">
        <v>349</v>
      </c>
      <c r="C657" s="27"/>
      <c r="D657" s="28"/>
      <c r="E657" s="46"/>
      <c r="F657" s="28">
        <f>SUM(F658:F662)</f>
        <v>43920.7</v>
      </c>
      <c r="G657" s="28">
        <f t="shared" ref="G657:H657" si="132">SUM(G658:G662)</f>
        <v>42983</v>
      </c>
      <c r="H657" s="28">
        <f t="shared" si="132"/>
        <v>43917.1</v>
      </c>
    </row>
    <row r="658" spans="1:8" s="49" customFormat="1" ht="63">
      <c r="A658" s="52" t="s">
        <v>47</v>
      </c>
      <c r="B658" s="44" t="s">
        <v>349</v>
      </c>
      <c r="C658" s="27" t="s">
        <v>85</v>
      </c>
      <c r="D658" s="27" t="s">
        <v>109</v>
      </c>
      <c r="E658" s="27" t="s">
        <v>168</v>
      </c>
      <c r="F658" s="28">
        <f>SUM(Ведомственная!G1127)</f>
        <v>35912.1</v>
      </c>
      <c r="G658" s="28">
        <f>SUM(Ведомственная!H1127)</f>
        <v>35912.1</v>
      </c>
      <c r="H658" s="28">
        <f>SUM(Ведомственная!I1127)</f>
        <v>35912.1</v>
      </c>
    </row>
    <row r="659" spans="1:8" s="49" customFormat="1" ht="63">
      <c r="A659" s="52" t="s">
        <v>47</v>
      </c>
      <c r="B659" s="44" t="s">
        <v>349</v>
      </c>
      <c r="C659" s="27" t="s">
        <v>85</v>
      </c>
      <c r="D659" s="27" t="s">
        <v>166</v>
      </c>
      <c r="E659" s="27" t="s">
        <v>165</v>
      </c>
      <c r="F659" s="28">
        <f>SUM(Ведомственная!G1169)</f>
        <v>2712.7</v>
      </c>
      <c r="G659" s="28">
        <f>SUM(Ведомственная!H1169)</f>
        <v>2712.7</v>
      </c>
      <c r="H659" s="28">
        <f>SUM(Ведомственная!I1169)</f>
        <v>2712.7</v>
      </c>
    </row>
    <row r="660" spans="1:8" s="49" customFormat="1" ht="31.5">
      <c r="A660" s="26" t="s">
        <v>48</v>
      </c>
      <c r="B660" s="44" t="s">
        <v>349</v>
      </c>
      <c r="C660" s="27" t="s">
        <v>87</v>
      </c>
      <c r="D660" s="27" t="s">
        <v>109</v>
      </c>
      <c r="E660" s="27" t="s">
        <v>165</v>
      </c>
      <c r="F660" s="28">
        <f>SUM(Ведомственная!G1053)</f>
        <v>50</v>
      </c>
      <c r="G660" s="28">
        <f>SUM(Ведомственная!H1053)</f>
        <v>50</v>
      </c>
      <c r="H660" s="28">
        <f>SUM(Ведомственная!I1053)</f>
        <v>50</v>
      </c>
    </row>
    <row r="661" spans="1:8" s="49" customFormat="1" ht="31.5">
      <c r="A661" s="26" t="s">
        <v>48</v>
      </c>
      <c r="B661" s="44" t="s">
        <v>349</v>
      </c>
      <c r="C661" s="27" t="s">
        <v>87</v>
      </c>
      <c r="D661" s="27" t="s">
        <v>109</v>
      </c>
      <c r="E661" s="27" t="s">
        <v>168</v>
      </c>
      <c r="F661" s="28">
        <f>SUM(Ведомственная!G1128)</f>
        <v>5067.5</v>
      </c>
      <c r="G661" s="28">
        <f>SUM(Ведомственная!H1128)</f>
        <v>4136.3</v>
      </c>
      <c r="H661" s="28">
        <f>SUM(Ведомственная!I1128)</f>
        <v>5070.3999999999996</v>
      </c>
    </row>
    <row r="662" spans="1:8" s="49" customFormat="1">
      <c r="A662" s="26" t="s">
        <v>21</v>
      </c>
      <c r="B662" s="44" t="s">
        <v>349</v>
      </c>
      <c r="C662" s="27" t="s">
        <v>92</v>
      </c>
      <c r="D662" s="27" t="s">
        <v>109</v>
      </c>
      <c r="E662" s="27" t="s">
        <v>168</v>
      </c>
      <c r="F662" s="28">
        <f>SUM(Ведомственная!G1129)</f>
        <v>178.4</v>
      </c>
      <c r="G662" s="28">
        <f>SUM(Ведомственная!H1129)</f>
        <v>171.9</v>
      </c>
      <c r="H662" s="28">
        <f>SUM(Ведомственная!I1129)</f>
        <v>171.9</v>
      </c>
    </row>
    <row r="663" spans="1:8" s="49" customFormat="1" ht="31.5">
      <c r="A663" s="45" t="s">
        <v>643</v>
      </c>
      <c r="B663" s="46" t="s">
        <v>253</v>
      </c>
      <c r="C663" s="46"/>
      <c r="D663" s="46"/>
      <c r="E663" s="46"/>
      <c r="F663" s="48">
        <f>SUM(F664+F676+F735)</f>
        <v>183969.40000000002</v>
      </c>
      <c r="G663" s="48">
        <f>SUM(G664+G676+G735)</f>
        <v>167242.30000000005</v>
      </c>
      <c r="H663" s="48">
        <f>SUM(H664+H676+H735)</f>
        <v>178114.7</v>
      </c>
    </row>
    <row r="664" spans="1:8" s="49" customFormat="1" ht="31.5">
      <c r="A664" s="26" t="s">
        <v>307</v>
      </c>
      <c r="B664" s="55" t="s">
        <v>254</v>
      </c>
      <c r="C664" s="55"/>
      <c r="D664" s="46"/>
      <c r="E664" s="46"/>
      <c r="F664" s="30">
        <f>SUM(F665+F668+F671+F673)</f>
        <v>7615.9999999999991</v>
      </c>
      <c r="G664" s="30">
        <f>SUM(G665+G668+G671+G673)</f>
        <v>7615.9999999999991</v>
      </c>
      <c r="H664" s="30">
        <f>SUM(H665+H668+H671+H673)</f>
        <v>7615.9999999999991</v>
      </c>
    </row>
    <row r="665" spans="1:8" s="49" customFormat="1">
      <c r="A665" s="26" t="s">
        <v>76</v>
      </c>
      <c r="B665" s="55" t="s">
        <v>504</v>
      </c>
      <c r="C665" s="55"/>
      <c r="D665" s="46"/>
      <c r="E665" s="46"/>
      <c r="F665" s="30">
        <f>F666+F667</f>
        <v>6047.9</v>
      </c>
      <c r="G665" s="30">
        <f>G666+G667</f>
        <v>6047.9</v>
      </c>
      <c r="H665" s="30">
        <f>H666+H667</f>
        <v>6047.9</v>
      </c>
    </row>
    <row r="666" spans="1:8" s="49" customFormat="1" ht="63">
      <c r="A666" s="26" t="s">
        <v>47</v>
      </c>
      <c r="B666" s="55" t="s">
        <v>504</v>
      </c>
      <c r="C666" s="55">
        <v>100</v>
      </c>
      <c r="D666" s="27" t="s">
        <v>166</v>
      </c>
      <c r="E666" s="27" t="s">
        <v>165</v>
      </c>
      <c r="F666" s="30">
        <f>SUM(Ведомственная!G855)</f>
        <v>6047.7</v>
      </c>
      <c r="G666" s="30">
        <f>SUM(Ведомственная!H855)</f>
        <v>6047.7</v>
      </c>
      <c r="H666" s="30">
        <f>SUM(Ведомственная!I855)</f>
        <v>6047.7</v>
      </c>
    </row>
    <row r="667" spans="1:8" s="49" customFormat="1" ht="31.5">
      <c r="A667" s="26" t="s">
        <v>48</v>
      </c>
      <c r="B667" s="55" t="s">
        <v>504</v>
      </c>
      <c r="C667" s="70">
        <v>200</v>
      </c>
      <c r="D667" s="27" t="s">
        <v>166</v>
      </c>
      <c r="E667" s="27" t="s">
        <v>165</v>
      </c>
      <c r="F667" s="30">
        <f>SUM(Ведомственная!G856)</f>
        <v>0.2</v>
      </c>
      <c r="G667" s="30">
        <f>SUM(Ведомственная!H856)</f>
        <v>0.2</v>
      </c>
      <c r="H667" s="30">
        <f>SUM(Ведомственная!I856)</f>
        <v>0.2</v>
      </c>
    </row>
    <row r="668" spans="1:8" s="49" customFormat="1">
      <c r="A668" s="26" t="s">
        <v>91</v>
      </c>
      <c r="B668" s="55" t="s">
        <v>505</v>
      </c>
      <c r="C668" s="70"/>
      <c r="D668" s="46"/>
      <c r="E668" s="46"/>
      <c r="F668" s="71">
        <f>F669+F670</f>
        <v>251.2</v>
      </c>
      <c r="G668" s="71">
        <f>G669+G670</f>
        <v>251.2</v>
      </c>
      <c r="H668" s="71">
        <f>H669+H670</f>
        <v>251.2</v>
      </c>
    </row>
    <row r="669" spans="1:8" s="49" customFormat="1" ht="31.5">
      <c r="A669" s="26" t="s">
        <v>48</v>
      </c>
      <c r="B669" s="55" t="s">
        <v>505</v>
      </c>
      <c r="C669" s="55">
        <v>200</v>
      </c>
      <c r="D669" s="27" t="s">
        <v>166</v>
      </c>
      <c r="E669" s="27" t="s">
        <v>165</v>
      </c>
      <c r="F669" s="30">
        <f>SUM(Ведомственная!G858)</f>
        <v>243.2</v>
      </c>
      <c r="G669" s="30">
        <f>SUM(Ведомственная!H858)</f>
        <v>243.2</v>
      </c>
      <c r="H669" s="30">
        <f>SUM(Ведомственная!I858)</f>
        <v>243.2</v>
      </c>
    </row>
    <row r="670" spans="1:8" s="49" customFormat="1">
      <c r="A670" s="26" t="s">
        <v>21</v>
      </c>
      <c r="B670" s="55" t="s">
        <v>505</v>
      </c>
      <c r="C670" s="55">
        <v>800</v>
      </c>
      <c r="D670" s="27" t="s">
        <v>166</v>
      </c>
      <c r="E670" s="27" t="s">
        <v>165</v>
      </c>
      <c r="F670" s="30">
        <f>SUM(Ведомственная!G859)</f>
        <v>8</v>
      </c>
      <c r="G670" s="30">
        <f>SUM(Ведомственная!H859)</f>
        <v>8</v>
      </c>
      <c r="H670" s="30">
        <f>SUM(Ведомственная!I859)</f>
        <v>8</v>
      </c>
    </row>
    <row r="671" spans="1:8" s="49" customFormat="1" ht="31.5">
      <c r="A671" s="26" t="s">
        <v>93</v>
      </c>
      <c r="B671" s="55" t="s">
        <v>506</v>
      </c>
      <c r="C671" s="55"/>
      <c r="D671" s="46"/>
      <c r="E671" s="46"/>
      <c r="F671" s="30">
        <f>F672</f>
        <v>377.9</v>
      </c>
      <c r="G671" s="30">
        <f>G672</f>
        <v>377.9</v>
      </c>
      <c r="H671" s="30">
        <f>H672</f>
        <v>377.9</v>
      </c>
    </row>
    <row r="672" spans="1:8" ht="31.5">
      <c r="A672" s="26" t="s">
        <v>48</v>
      </c>
      <c r="B672" s="55" t="s">
        <v>506</v>
      </c>
      <c r="C672" s="55">
        <v>200</v>
      </c>
      <c r="D672" s="27" t="s">
        <v>166</v>
      </c>
      <c r="E672" s="27" t="s">
        <v>165</v>
      </c>
      <c r="F672" s="30">
        <f>SUM(Ведомственная!G861)</f>
        <v>377.9</v>
      </c>
      <c r="G672" s="30">
        <f>SUM(Ведомственная!H861)</f>
        <v>377.9</v>
      </c>
      <c r="H672" s="30">
        <f>SUM(Ведомственная!I861)</f>
        <v>377.9</v>
      </c>
    </row>
    <row r="673" spans="1:8" ht="31.5">
      <c r="A673" s="26" t="s">
        <v>94</v>
      </c>
      <c r="B673" s="55" t="s">
        <v>507</v>
      </c>
      <c r="C673" s="55"/>
      <c r="D673" s="27"/>
      <c r="E673" s="27"/>
      <c r="F673" s="30">
        <f>F674+F675</f>
        <v>939</v>
      </c>
      <c r="G673" s="30">
        <f>G674+G675</f>
        <v>939</v>
      </c>
      <c r="H673" s="30">
        <f>H674+H675</f>
        <v>939</v>
      </c>
    </row>
    <row r="674" spans="1:8" ht="31.5">
      <c r="A674" s="26" t="s">
        <v>48</v>
      </c>
      <c r="B674" s="55" t="s">
        <v>507</v>
      </c>
      <c r="C674" s="55">
        <v>200</v>
      </c>
      <c r="D674" s="27" t="s">
        <v>166</v>
      </c>
      <c r="E674" s="27" t="s">
        <v>165</v>
      </c>
      <c r="F674" s="30">
        <f>SUM(Ведомственная!G863)</f>
        <v>905.8</v>
      </c>
      <c r="G674" s="30">
        <f>SUM(Ведомственная!H863)</f>
        <v>905.8</v>
      </c>
      <c r="H674" s="30">
        <f>SUM(Ведомственная!I863)</f>
        <v>905.8</v>
      </c>
    </row>
    <row r="675" spans="1:8">
      <c r="A675" s="26" t="s">
        <v>21</v>
      </c>
      <c r="B675" s="55" t="s">
        <v>507</v>
      </c>
      <c r="C675" s="55">
        <v>800</v>
      </c>
      <c r="D675" s="27" t="s">
        <v>166</v>
      </c>
      <c r="E675" s="27" t="s">
        <v>165</v>
      </c>
      <c r="F675" s="30">
        <f>SUM(Ведомственная!G864)</f>
        <v>33.200000000000003</v>
      </c>
      <c r="G675" s="30">
        <f>SUM(Ведомственная!H864)</f>
        <v>33.200000000000003</v>
      </c>
      <c r="H675" s="30">
        <f>SUM(Ведомственная!I864)</f>
        <v>33.200000000000003</v>
      </c>
    </row>
    <row r="676" spans="1:8" ht="94.5">
      <c r="A676" s="26" t="s">
        <v>770</v>
      </c>
      <c r="B676" s="44" t="s">
        <v>257</v>
      </c>
      <c r="C676" s="27"/>
      <c r="D676" s="27"/>
      <c r="E676" s="27"/>
      <c r="F676" s="28">
        <f>F716+F719+F677+F726+F731</f>
        <v>174074.50000000003</v>
      </c>
      <c r="G676" s="28">
        <f t="shared" ref="G676:H676" si="133">G716+G719+G677+G726+G731</f>
        <v>159270.60000000003</v>
      </c>
      <c r="H676" s="28">
        <f t="shared" si="133"/>
        <v>170143</v>
      </c>
    </row>
    <row r="677" spans="1:8">
      <c r="A677" s="26" t="s">
        <v>31</v>
      </c>
      <c r="B677" s="27" t="s">
        <v>771</v>
      </c>
      <c r="C677" s="27"/>
      <c r="D677" s="27"/>
      <c r="E677" s="27"/>
      <c r="F677" s="28">
        <f>SUM(F711)+F678+F707+F703+F701+F699+F695+F689+F705+F697+F709</f>
        <v>19395.499999999996</v>
      </c>
      <c r="G677" s="28">
        <f t="shared" ref="G677:H677" si="134">SUM(G711)+G678+G707+G703+G701+G699+G695+G689+G705+G697+G709</f>
        <v>20825.600000000002</v>
      </c>
      <c r="H677" s="28">
        <f t="shared" si="134"/>
        <v>21826.400000000001</v>
      </c>
    </row>
    <row r="678" spans="1:8" ht="63">
      <c r="A678" s="26" t="s">
        <v>777</v>
      </c>
      <c r="B678" s="27" t="s">
        <v>778</v>
      </c>
      <c r="C678" s="27"/>
      <c r="D678" s="27"/>
      <c r="E678" s="27"/>
      <c r="F678" s="28">
        <f>SUM(F679+F683+F685+F687+F691)+F681+F693</f>
        <v>13176.399999999998</v>
      </c>
      <c r="G678" s="28">
        <f t="shared" ref="G678:H678" si="135">SUM(G679+G683+G685+G687+G691)+G681+G693</f>
        <v>15639.900000000001</v>
      </c>
      <c r="H678" s="28">
        <f t="shared" si="135"/>
        <v>15640.7</v>
      </c>
    </row>
    <row r="679" spans="1:8" ht="47.25">
      <c r="A679" s="26" t="s">
        <v>509</v>
      </c>
      <c r="B679" s="27" t="s">
        <v>797</v>
      </c>
      <c r="C679" s="27"/>
      <c r="D679" s="27"/>
      <c r="E679" s="27"/>
      <c r="F679" s="28">
        <f>SUM(F680)</f>
        <v>3000</v>
      </c>
      <c r="G679" s="28">
        <f t="shared" ref="G679" si="136">SUM(G680)</f>
        <v>3000</v>
      </c>
      <c r="H679" s="28">
        <f t="shared" ref="H679" si="137">SUM(H680)</f>
        <v>3000</v>
      </c>
    </row>
    <row r="680" spans="1:8" ht="31.5">
      <c r="A680" s="26" t="s">
        <v>224</v>
      </c>
      <c r="B680" s="27" t="s">
        <v>797</v>
      </c>
      <c r="C680" s="27" t="s">
        <v>118</v>
      </c>
      <c r="D680" s="27" t="s">
        <v>166</v>
      </c>
      <c r="E680" s="27" t="s">
        <v>50</v>
      </c>
      <c r="F680" s="28">
        <f>SUM(Ведомственная!G840)</f>
        <v>3000</v>
      </c>
      <c r="G680" s="28">
        <f>SUM(Ведомственная!H840)</f>
        <v>3000</v>
      </c>
      <c r="H680" s="28">
        <f>SUM(Ведомственная!I840)</f>
        <v>3000</v>
      </c>
    </row>
    <row r="681" spans="1:8" ht="31.5">
      <c r="A681" s="26" t="s">
        <v>791</v>
      </c>
      <c r="B681" s="27" t="s">
        <v>961</v>
      </c>
      <c r="C681" s="27"/>
      <c r="D681" s="27"/>
      <c r="E681" s="27"/>
      <c r="F681" s="28">
        <f>SUM(F682)</f>
        <v>3725.7</v>
      </c>
      <c r="G681" s="28">
        <f t="shared" ref="G681:H681" si="138">SUM(G682)</f>
        <v>1637</v>
      </c>
      <c r="H681" s="28">
        <f t="shared" si="138"/>
        <v>1637</v>
      </c>
    </row>
    <row r="682" spans="1:8" ht="31.5">
      <c r="A682" s="26" t="s">
        <v>48</v>
      </c>
      <c r="B682" s="27" t="s">
        <v>961</v>
      </c>
      <c r="C682" s="27" t="s">
        <v>118</v>
      </c>
      <c r="D682" s="27" t="s">
        <v>166</v>
      </c>
      <c r="E682" s="27" t="s">
        <v>40</v>
      </c>
      <c r="F682" s="28">
        <f>SUM(Ведомственная!G790)</f>
        <v>3725.7</v>
      </c>
      <c r="G682" s="28">
        <f>SUM(Ведомственная!H790)</f>
        <v>1637</v>
      </c>
      <c r="H682" s="28">
        <f>SUM(Ведомственная!I790)</f>
        <v>1637</v>
      </c>
    </row>
    <row r="683" spans="1:8" ht="47.25">
      <c r="A683" s="26" t="s">
        <v>779</v>
      </c>
      <c r="B683" s="27" t="s">
        <v>780</v>
      </c>
      <c r="C683" s="27"/>
      <c r="D683" s="27"/>
      <c r="E683" s="27"/>
      <c r="F683" s="28">
        <f>SUM(F684)</f>
        <v>1584.9</v>
      </c>
      <c r="G683" s="28">
        <f>SUM(G684)</f>
        <v>1584.9</v>
      </c>
      <c r="H683" s="28">
        <f>SUM(H684)</f>
        <v>1584.9</v>
      </c>
    </row>
    <row r="684" spans="1:8" ht="31.5">
      <c r="A684" s="26" t="s">
        <v>224</v>
      </c>
      <c r="B684" s="27" t="s">
        <v>780</v>
      </c>
      <c r="C684" s="27" t="s">
        <v>118</v>
      </c>
      <c r="D684" s="27" t="s">
        <v>166</v>
      </c>
      <c r="E684" s="27" t="s">
        <v>40</v>
      </c>
      <c r="F684" s="28">
        <f>SUM(Ведомственная!G792)</f>
        <v>1584.9</v>
      </c>
      <c r="G684" s="28">
        <f>SUM(Ведомственная!H792)</f>
        <v>1584.9</v>
      </c>
      <c r="H684" s="28">
        <f>SUM(Ведомственная!I792)</f>
        <v>1584.9</v>
      </c>
    </row>
    <row r="685" spans="1:8" ht="47.25">
      <c r="A685" s="26" t="s">
        <v>781</v>
      </c>
      <c r="B685" s="27" t="s">
        <v>782</v>
      </c>
      <c r="C685" s="27"/>
      <c r="D685" s="27"/>
      <c r="E685" s="27"/>
      <c r="F685" s="28">
        <f>SUM(F686)</f>
        <v>528.29999999999995</v>
      </c>
      <c r="G685" s="28">
        <f>SUM(G686)</f>
        <v>528.29999999999995</v>
      </c>
      <c r="H685" s="28">
        <f>SUM(H686)</f>
        <v>528.29999999999995</v>
      </c>
    </row>
    <row r="686" spans="1:8" ht="31.5">
      <c r="A686" s="26" t="s">
        <v>68</v>
      </c>
      <c r="B686" s="27" t="s">
        <v>782</v>
      </c>
      <c r="C686" s="27" t="s">
        <v>118</v>
      </c>
      <c r="D686" s="27" t="s">
        <v>166</v>
      </c>
      <c r="E686" s="27" t="s">
        <v>40</v>
      </c>
      <c r="F686" s="28">
        <f>SUM(Ведомственная!G794)</f>
        <v>528.29999999999995</v>
      </c>
      <c r="G686" s="28">
        <f>SUM(Ведомственная!H794)</f>
        <v>528.29999999999995</v>
      </c>
      <c r="H686" s="28">
        <f>SUM(Ведомственная!I794)</f>
        <v>528.29999999999995</v>
      </c>
    </row>
    <row r="687" spans="1:8" ht="31.5">
      <c r="A687" s="26" t="s">
        <v>482</v>
      </c>
      <c r="B687" s="27" t="s">
        <v>798</v>
      </c>
      <c r="C687" s="27"/>
      <c r="D687" s="27"/>
      <c r="E687" s="27"/>
      <c r="F687" s="28">
        <f>SUM(F688)</f>
        <v>3385.7</v>
      </c>
      <c r="G687" s="28">
        <f t="shared" ref="G687:H687" si="139">SUM(G688)</f>
        <v>7938</v>
      </c>
      <c r="H687" s="28">
        <f t="shared" si="139"/>
        <v>7938</v>
      </c>
    </row>
    <row r="688" spans="1:8" ht="31.5">
      <c r="A688" s="26" t="s">
        <v>224</v>
      </c>
      <c r="B688" s="27" t="s">
        <v>798</v>
      </c>
      <c r="C688" s="27" t="s">
        <v>118</v>
      </c>
      <c r="D688" s="27" t="s">
        <v>166</v>
      </c>
      <c r="E688" s="27" t="s">
        <v>50</v>
      </c>
      <c r="F688" s="28">
        <f>SUM(Ведомственная!G842)</f>
        <v>3385.7</v>
      </c>
      <c r="G688" s="28">
        <f>SUM(Ведомственная!H842)</f>
        <v>7938</v>
      </c>
      <c r="H688" s="28">
        <f>SUM(Ведомственная!I842)</f>
        <v>7938</v>
      </c>
    </row>
    <row r="689" spans="1:8" ht="31.5">
      <c r="A689" s="26" t="s">
        <v>963</v>
      </c>
      <c r="B689" s="27" t="s">
        <v>962</v>
      </c>
      <c r="C689" s="27"/>
      <c r="D689" s="27"/>
      <c r="E689" s="27"/>
      <c r="F689" s="28">
        <f>SUM(F690)</f>
        <v>0</v>
      </c>
      <c r="G689" s="28">
        <f t="shared" ref="G689:H689" si="140">SUM(G690)</f>
        <v>170</v>
      </c>
      <c r="H689" s="28">
        <f t="shared" si="140"/>
        <v>170</v>
      </c>
    </row>
    <row r="690" spans="1:8" ht="31.5">
      <c r="A690" s="26" t="s">
        <v>224</v>
      </c>
      <c r="B690" s="27" t="s">
        <v>962</v>
      </c>
      <c r="C690" s="27" t="s">
        <v>118</v>
      </c>
      <c r="D690" s="27" t="s">
        <v>166</v>
      </c>
      <c r="E690" s="27" t="s">
        <v>40</v>
      </c>
      <c r="F690" s="28">
        <f>SUM(Ведомственная!G796)</f>
        <v>0</v>
      </c>
      <c r="G690" s="28">
        <f>SUM(Ведомственная!H796)</f>
        <v>170</v>
      </c>
      <c r="H690" s="28">
        <f>SUM(Ведомственная!I796)</f>
        <v>170</v>
      </c>
    </row>
    <row r="691" spans="1:8" ht="47.25">
      <c r="A691" s="115" t="s">
        <v>991</v>
      </c>
      <c r="B691" s="27" t="s">
        <v>993</v>
      </c>
      <c r="C691" s="27"/>
      <c r="D691" s="27"/>
      <c r="E691" s="27"/>
      <c r="F691" s="28">
        <f>SUM(F692)</f>
        <v>424.5</v>
      </c>
      <c r="G691" s="28">
        <f>SUM(G692)</f>
        <v>424.5</v>
      </c>
      <c r="H691" s="28">
        <f>SUM(H692)</f>
        <v>424.5</v>
      </c>
    </row>
    <row r="692" spans="1:8" ht="31.5">
      <c r="A692" s="26" t="s">
        <v>48</v>
      </c>
      <c r="B692" s="27" t="s">
        <v>993</v>
      </c>
      <c r="C692" s="27" t="s">
        <v>87</v>
      </c>
      <c r="D692" s="27" t="s">
        <v>166</v>
      </c>
      <c r="E692" s="27" t="s">
        <v>40</v>
      </c>
      <c r="F692" s="28">
        <f>SUM(Ведомственная!G798)</f>
        <v>424.5</v>
      </c>
      <c r="G692" s="28">
        <f>SUM(Ведомственная!H798)</f>
        <v>424.5</v>
      </c>
      <c r="H692" s="28">
        <f>SUM(Ведомственная!I798)</f>
        <v>424.5</v>
      </c>
    </row>
    <row r="693" spans="1:8" ht="47.25">
      <c r="A693" s="115" t="s">
        <v>992</v>
      </c>
      <c r="B693" s="27" t="s">
        <v>972</v>
      </c>
      <c r="C693" s="27"/>
      <c r="D693" s="27"/>
      <c r="E693" s="27"/>
      <c r="F693" s="28">
        <f>SUM(F694)</f>
        <v>527.29999999999995</v>
      </c>
      <c r="G693" s="28">
        <f t="shared" ref="G693:H693" si="141">SUM(G694)</f>
        <v>527.20000000000005</v>
      </c>
      <c r="H693" s="28">
        <f t="shared" si="141"/>
        <v>528</v>
      </c>
    </row>
    <row r="694" spans="1:8" ht="31.5">
      <c r="A694" s="26" t="s">
        <v>48</v>
      </c>
      <c r="B694" s="27" t="s">
        <v>972</v>
      </c>
      <c r="C694" s="27" t="s">
        <v>87</v>
      </c>
      <c r="D694" s="27" t="s">
        <v>166</v>
      </c>
      <c r="E694" s="27" t="s">
        <v>40</v>
      </c>
      <c r="F694" s="28">
        <f>SUM(Ведомственная!G800)</f>
        <v>527.29999999999995</v>
      </c>
      <c r="G694" s="28">
        <f>SUM(Ведомственная!H800)</f>
        <v>527.20000000000005</v>
      </c>
      <c r="H694" s="28">
        <f>SUM(Ведомственная!I800)</f>
        <v>528</v>
      </c>
    </row>
    <row r="695" spans="1:8" ht="78.75">
      <c r="A695" s="26" t="s">
        <v>968</v>
      </c>
      <c r="B695" s="78" t="s">
        <v>799</v>
      </c>
      <c r="C695" s="27"/>
      <c r="D695" s="27"/>
      <c r="E695" s="27"/>
      <c r="F695" s="28">
        <f>SUM(F696)</f>
        <v>3</v>
      </c>
      <c r="G695" s="28">
        <f t="shared" ref="G695" si="142">SUM(G696)</f>
        <v>3</v>
      </c>
      <c r="H695" s="28">
        <f t="shared" ref="H695" si="143">SUM(H696)</f>
        <v>3</v>
      </c>
    </row>
    <row r="696" spans="1:8" ht="31.5">
      <c r="A696" s="26" t="s">
        <v>224</v>
      </c>
      <c r="B696" s="78" t="s">
        <v>799</v>
      </c>
      <c r="C696" s="27" t="s">
        <v>118</v>
      </c>
      <c r="D696" s="27" t="s">
        <v>166</v>
      </c>
      <c r="E696" s="27" t="s">
        <v>50</v>
      </c>
      <c r="F696" s="28">
        <f>SUM(Ведомственная!G844)</f>
        <v>3</v>
      </c>
      <c r="G696" s="28">
        <f>SUM(Ведомственная!H844)</f>
        <v>3</v>
      </c>
      <c r="H696" s="28">
        <f>SUM(Ведомственная!I844)</f>
        <v>3</v>
      </c>
    </row>
    <row r="697" spans="1:8" ht="31.5">
      <c r="A697" s="26" t="s">
        <v>791</v>
      </c>
      <c r="B697" s="27" t="s">
        <v>964</v>
      </c>
      <c r="C697" s="27"/>
      <c r="D697" s="27"/>
      <c r="E697" s="27"/>
      <c r="F697" s="28">
        <f>SUM(F698)</f>
        <v>17.100000000000001</v>
      </c>
      <c r="G697" s="28">
        <f t="shared" ref="G697:H697" si="144">SUM(G698)</f>
        <v>1.6</v>
      </c>
      <c r="H697" s="28">
        <f t="shared" si="144"/>
        <v>1.6</v>
      </c>
    </row>
    <row r="698" spans="1:8" ht="31.5">
      <c r="A698" s="26" t="s">
        <v>224</v>
      </c>
      <c r="B698" s="27" t="s">
        <v>964</v>
      </c>
      <c r="C698" s="27" t="s">
        <v>118</v>
      </c>
      <c r="D698" s="27" t="s">
        <v>166</v>
      </c>
      <c r="E698" s="27" t="s">
        <v>40</v>
      </c>
      <c r="F698" s="28">
        <f>SUM(Ведомственная!G802)</f>
        <v>17.100000000000001</v>
      </c>
      <c r="G698" s="28">
        <f>SUM(Ведомственная!H802)</f>
        <v>1.6</v>
      </c>
      <c r="H698" s="28">
        <f>SUM(Ведомственная!I802)</f>
        <v>1.6</v>
      </c>
    </row>
    <row r="699" spans="1:8" ht="47.25">
      <c r="A699" s="26" t="s">
        <v>965</v>
      </c>
      <c r="B699" s="27" t="s">
        <v>783</v>
      </c>
      <c r="C699" s="27"/>
      <c r="D699" s="27"/>
      <c r="E699" s="27"/>
      <c r="F699" s="28">
        <f>SUM(F700)</f>
        <v>1.6</v>
      </c>
      <c r="G699" s="28">
        <f>SUM(G700)</f>
        <v>1.6</v>
      </c>
      <c r="H699" s="28">
        <f>SUM(H700)</f>
        <v>1.6</v>
      </c>
    </row>
    <row r="700" spans="1:8" ht="31.5">
      <c r="A700" s="26" t="s">
        <v>224</v>
      </c>
      <c r="B700" s="27" t="s">
        <v>783</v>
      </c>
      <c r="C700" s="27" t="s">
        <v>118</v>
      </c>
      <c r="D700" s="27" t="s">
        <v>166</v>
      </c>
      <c r="E700" s="27" t="s">
        <v>40</v>
      </c>
      <c r="F700" s="28">
        <f>SUM(Ведомственная!G804)</f>
        <v>1.6</v>
      </c>
      <c r="G700" s="28">
        <f>SUM(Ведомственная!H804)</f>
        <v>1.6</v>
      </c>
      <c r="H700" s="28">
        <f>SUM(Ведомственная!I804)</f>
        <v>1.6</v>
      </c>
    </row>
    <row r="701" spans="1:8" ht="78.75">
      <c r="A701" s="26" t="s">
        <v>971</v>
      </c>
      <c r="B701" s="27" t="s">
        <v>784</v>
      </c>
      <c r="C701" s="27"/>
      <c r="D701" s="27"/>
      <c r="E701" s="27"/>
      <c r="F701" s="28">
        <f>SUM(F702)</f>
        <v>0.9</v>
      </c>
      <c r="G701" s="28">
        <f>SUM(G702)</f>
        <v>0.5</v>
      </c>
      <c r="H701" s="28">
        <f>SUM(H702)</f>
        <v>0.5</v>
      </c>
    </row>
    <row r="702" spans="1:8" ht="31.5">
      <c r="A702" s="26" t="s">
        <v>224</v>
      </c>
      <c r="B702" s="27" t="s">
        <v>784</v>
      </c>
      <c r="C702" s="27" t="s">
        <v>118</v>
      </c>
      <c r="D702" s="27" t="s">
        <v>166</v>
      </c>
      <c r="E702" s="27" t="s">
        <v>40</v>
      </c>
      <c r="F702" s="28">
        <f>SUM(Ведомственная!G806)</f>
        <v>0.9</v>
      </c>
      <c r="G702" s="28">
        <f>SUM(Ведомственная!H806)</f>
        <v>0.5</v>
      </c>
      <c r="H702" s="28">
        <f>SUM(Ведомственная!I806)</f>
        <v>0.5</v>
      </c>
    </row>
    <row r="703" spans="1:8" ht="31.5">
      <c r="A703" s="26" t="s">
        <v>969</v>
      </c>
      <c r="B703" s="78" t="s">
        <v>800</v>
      </c>
      <c r="C703" s="27"/>
      <c r="D703" s="27"/>
      <c r="E703" s="27"/>
      <c r="F703" s="28">
        <f>SUM(F704)</f>
        <v>43.5</v>
      </c>
      <c r="G703" s="28">
        <f t="shared" ref="G703:H703" si="145">SUM(G704)</f>
        <v>7.9</v>
      </c>
      <c r="H703" s="28">
        <f t="shared" si="145"/>
        <v>7.9</v>
      </c>
    </row>
    <row r="704" spans="1:8" ht="31.5">
      <c r="A704" s="26" t="s">
        <v>224</v>
      </c>
      <c r="B704" s="78" t="s">
        <v>800</v>
      </c>
      <c r="C704" s="27" t="s">
        <v>118</v>
      </c>
      <c r="D704" s="27" t="s">
        <v>166</v>
      </c>
      <c r="E704" s="27" t="s">
        <v>50</v>
      </c>
      <c r="F704" s="28">
        <f>SUM(Ведомственная!G846)</f>
        <v>43.5</v>
      </c>
      <c r="G704" s="28">
        <f>SUM(Ведомственная!H846)</f>
        <v>7.9</v>
      </c>
      <c r="H704" s="28">
        <f>SUM(Ведомственная!I846)</f>
        <v>7.9</v>
      </c>
    </row>
    <row r="705" spans="1:8" ht="31.5">
      <c r="A705" s="26" t="s">
        <v>966</v>
      </c>
      <c r="B705" s="27" t="s">
        <v>967</v>
      </c>
      <c r="C705" s="27"/>
      <c r="D705" s="27"/>
      <c r="E705" s="27"/>
      <c r="F705" s="28">
        <f>SUM(F706)</f>
        <v>0</v>
      </c>
      <c r="G705" s="28">
        <f t="shared" ref="G705:H705" si="146">SUM(G706)</f>
        <v>0.2</v>
      </c>
      <c r="H705" s="28">
        <f t="shared" si="146"/>
        <v>0.2</v>
      </c>
    </row>
    <row r="706" spans="1:8" ht="31.5">
      <c r="A706" s="26" t="s">
        <v>48</v>
      </c>
      <c r="B706" s="27" t="s">
        <v>967</v>
      </c>
      <c r="C706" s="27" t="s">
        <v>87</v>
      </c>
      <c r="D706" s="27"/>
      <c r="E706" s="27"/>
      <c r="F706" s="28">
        <f>SUM(Ведомственная!G808)</f>
        <v>0</v>
      </c>
      <c r="G706" s="28">
        <f>SUM(Ведомственная!H808)</f>
        <v>0.2</v>
      </c>
      <c r="H706" s="28">
        <f>SUM(Ведомственная!I808)</f>
        <v>0.2</v>
      </c>
    </row>
    <row r="707" spans="1:8" ht="47.25">
      <c r="A707" s="115" t="s">
        <v>991</v>
      </c>
      <c r="B707" s="27" t="s">
        <v>994</v>
      </c>
      <c r="C707" s="27"/>
      <c r="D707" s="27"/>
      <c r="E707" s="27"/>
      <c r="F707" s="28">
        <f>SUM(F708)</f>
        <v>0.7</v>
      </c>
      <c r="G707" s="28">
        <f>SUM(G708)</f>
        <v>0.4</v>
      </c>
      <c r="H707" s="28">
        <f>SUM(H708)</f>
        <v>0.4</v>
      </c>
    </row>
    <row r="708" spans="1:8" ht="31.5">
      <c r="A708" s="26" t="s">
        <v>48</v>
      </c>
      <c r="B708" s="27" t="s">
        <v>994</v>
      </c>
      <c r="C708" s="27" t="s">
        <v>87</v>
      </c>
      <c r="D708" s="27" t="s">
        <v>166</v>
      </c>
      <c r="E708" s="27" t="s">
        <v>40</v>
      </c>
      <c r="F708" s="28">
        <f>SUM(Ведомственная!G810)</f>
        <v>0.7</v>
      </c>
      <c r="G708" s="28">
        <f>SUM(Ведомственная!H810)</f>
        <v>0.4</v>
      </c>
      <c r="H708" s="28">
        <f>SUM(Ведомственная!I810)</f>
        <v>0.4</v>
      </c>
    </row>
    <row r="709" spans="1:8" ht="47.25">
      <c r="A709" s="115" t="s">
        <v>992</v>
      </c>
      <c r="B709" s="27" t="s">
        <v>973</v>
      </c>
      <c r="C709" s="27"/>
      <c r="D709" s="27"/>
      <c r="E709" s="27"/>
      <c r="F709" s="28">
        <f>SUM(F710)</f>
        <v>1.1000000000000001</v>
      </c>
      <c r="G709" s="28">
        <f t="shared" ref="G709:H709" si="147">SUM(G710)</f>
        <v>0.5</v>
      </c>
      <c r="H709" s="28">
        <f t="shared" si="147"/>
        <v>0.5</v>
      </c>
    </row>
    <row r="710" spans="1:8" ht="31.5">
      <c r="A710" s="26" t="s">
        <v>48</v>
      </c>
      <c r="B710" s="27" t="s">
        <v>973</v>
      </c>
      <c r="C710" s="27" t="s">
        <v>87</v>
      </c>
      <c r="D710" s="27" t="s">
        <v>166</v>
      </c>
      <c r="E710" s="27" t="s">
        <v>40</v>
      </c>
      <c r="F710" s="28">
        <f>SUM(Ведомственная!G812)</f>
        <v>1.1000000000000001</v>
      </c>
      <c r="G710" s="28">
        <f>SUM(Ведомственная!H812)</f>
        <v>0.5</v>
      </c>
      <c r="H710" s="28">
        <f>SUM(Ведомственная!I812)</f>
        <v>0.5</v>
      </c>
    </row>
    <row r="711" spans="1:8">
      <c r="A711" s="26" t="s">
        <v>255</v>
      </c>
      <c r="B711" s="27" t="s">
        <v>772</v>
      </c>
      <c r="C711" s="27"/>
      <c r="D711" s="27"/>
      <c r="E711" s="27"/>
      <c r="F711" s="28">
        <f>SUM(F712:F715)</f>
        <v>6151.2</v>
      </c>
      <c r="G711" s="28">
        <f t="shared" ref="G711:H711" si="148">SUM(G712:G715)</f>
        <v>5000</v>
      </c>
      <c r="H711" s="28">
        <f t="shared" si="148"/>
        <v>6000</v>
      </c>
    </row>
    <row r="712" spans="1:8" ht="63">
      <c r="A712" s="26" t="s">
        <v>47</v>
      </c>
      <c r="B712" s="27" t="s">
        <v>772</v>
      </c>
      <c r="C712" s="27" t="s">
        <v>85</v>
      </c>
      <c r="D712" s="27" t="s">
        <v>166</v>
      </c>
      <c r="E712" s="27" t="s">
        <v>30</v>
      </c>
      <c r="F712" s="28">
        <f>SUM(Ведомственная!G751)</f>
        <v>3500</v>
      </c>
      <c r="G712" s="28">
        <f>SUM(Ведомственная!H751)</f>
        <v>3000</v>
      </c>
      <c r="H712" s="28">
        <f>SUM(Ведомственная!I751)</f>
        <v>3500</v>
      </c>
    </row>
    <row r="713" spans="1:8" ht="31.5">
      <c r="A713" s="26" t="s">
        <v>48</v>
      </c>
      <c r="B713" s="27" t="s">
        <v>772</v>
      </c>
      <c r="C713" s="27" t="s">
        <v>87</v>
      </c>
      <c r="D713" s="27" t="s">
        <v>166</v>
      </c>
      <c r="E713" s="27" t="s">
        <v>30</v>
      </c>
      <c r="F713" s="28">
        <f>SUM(Ведомственная!G752)</f>
        <v>2461.1999999999998</v>
      </c>
      <c r="G713" s="28">
        <f>SUM(Ведомственная!H752)</f>
        <v>1810</v>
      </c>
      <c r="H713" s="28">
        <f>SUM(Ведомственная!I752)</f>
        <v>2300</v>
      </c>
    </row>
    <row r="714" spans="1:8">
      <c r="A714" s="26" t="s">
        <v>38</v>
      </c>
      <c r="B714" s="27" t="s">
        <v>772</v>
      </c>
      <c r="C714" s="27" t="s">
        <v>95</v>
      </c>
      <c r="D714" s="27" t="s">
        <v>166</v>
      </c>
      <c r="E714" s="27" t="s">
        <v>30</v>
      </c>
      <c r="F714" s="28">
        <f>SUM(Ведомственная!G753)</f>
        <v>190</v>
      </c>
      <c r="G714" s="28">
        <f>SUM(Ведомственная!H753)</f>
        <v>190</v>
      </c>
      <c r="H714" s="28">
        <f>SUM(Ведомственная!I753)</f>
        <v>200</v>
      </c>
    </row>
    <row r="715" spans="1:8" ht="31.5">
      <c r="A715" s="26" t="s">
        <v>224</v>
      </c>
      <c r="B715" s="27" t="s">
        <v>772</v>
      </c>
      <c r="C715" s="27" t="s">
        <v>118</v>
      </c>
      <c r="D715" s="27" t="s">
        <v>166</v>
      </c>
      <c r="E715" s="27" t="s">
        <v>30</v>
      </c>
      <c r="F715" s="28">
        <f>SUM(Ведомственная!G754)</f>
        <v>0</v>
      </c>
      <c r="G715" s="28">
        <f>SUM(Ведомственная!H754)</f>
        <v>0</v>
      </c>
      <c r="H715" s="28">
        <f>SUM(Ведомственная!I754)</f>
        <v>0</v>
      </c>
    </row>
    <row r="716" spans="1:8" ht="31.5">
      <c r="A716" s="26" t="s">
        <v>256</v>
      </c>
      <c r="B716" s="44" t="s">
        <v>308</v>
      </c>
      <c r="C716" s="27"/>
      <c r="D716" s="27"/>
      <c r="E716" s="27"/>
      <c r="F716" s="28">
        <f t="shared" ref="F716:H717" si="149">F717</f>
        <v>144675.6</v>
      </c>
      <c r="G716" s="28">
        <f t="shared" si="149"/>
        <v>128707.20000000001</v>
      </c>
      <c r="H716" s="28">
        <f t="shared" si="149"/>
        <v>128707.29999999999</v>
      </c>
    </row>
    <row r="717" spans="1:8">
      <c r="A717" s="26" t="s">
        <v>255</v>
      </c>
      <c r="B717" s="44" t="s">
        <v>309</v>
      </c>
      <c r="C717" s="27"/>
      <c r="D717" s="27"/>
      <c r="E717" s="27"/>
      <c r="F717" s="28">
        <f t="shared" si="149"/>
        <v>144675.6</v>
      </c>
      <c r="G717" s="28">
        <f t="shared" si="149"/>
        <v>128707.20000000001</v>
      </c>
      <c r="H717" s="28">
        <f t="shared" si="149"/>
        <v>128707.29999999999</v>
      </c>
    </row>
    <row r="718" spans="1:8" ht="31.5">
      <c r="A718" s="26" t="s">
        <v>68</v>
      </c>
      <c r="B718" s="44" t="s">
        <v>309</v>
      </c>
      <c r="C718" s="27" t="s">
        <v>118</v>
      </c>
      <c r="D718" s="27" t="s">
        <v>166</v>
      </c>
      <c r="E718" s="27" t="s">
        <v>30</v>
      </c>
      <c r="F718" s="28">
        <f>SUM(Ведомственная!G757)</f>
        <v>144675.6</v>
      </c>
      <c r="G718" s="28">
        <f>SUM(Ведомственная!H757)</f>
        <v>128707.20000000001</v>
      </c>
      <c r="H718" s="28">
        <f>SUM(Ведомственная!I757)</f>
        <v>128707.29999999999</v>
      </c>
    </row>
    <row r="719" spans="1:8">
      <c r="A719" s="26" t="s">
        <v>147</v>
      </c>
      <c r="B719" s="44" t="s">
        <v>460</v>
      </c>
      <c r="C719" s="27"/>
      <c r="D719" s="27"/>
      <c r="E719" s="27"/>
      <c r="F719" s="28">
        <f>F723+F720</f>
        <v>526.5</v>
      </c>
      <c r="G719" s="28">
        <f>G723+G720</f>
        <v>0</v>
      </c>
      <c r="H719" s="28">
        <f>H723+H720</f>
        <v>10000</v>
      </c>
    </row>
    <row r="720" spans="1:8" ht="31.5">
      <c r="A720" s="26" t="s">
        <v>259</v>
      </c>
      <c r="B720" s="44" t="s">
        <v>461</v>
      </c>
      <c r="C720" s="27"/>
      <c r="D720" s="27"/>
      <c r="E720" s="27"/>
      <c r="F720" s="28">
        <f t="shared" ref="F720:H721" si="150">F721</f>
        <v>326.5</v>
      </c>
      <c r="G720" s="28">
        <f t="shared" si="150"/>
        <v>0</v>
      </c>
      <c r="H720" s="28">
        <f t="shared" si="150"/>
        <v>8500</v>
      </c>
    </row>
    <row r="721" spans="1:8">
      <c r="A721" s="26" t="s">
        <v>255</v>
      </c>
      <c r="B721" s="44" t="s">
        <v>462</v>
      </c>
      <c r="C721" s="27"/>
      <c r="D721" s="27"/>
      <c r="E721" s="27"/>
      <c r="F721" s="28">
        <f t="shared" si="150"/>
        <v>326.5</v>
      </c>
      <c r="G721" s="28">
        <f t="shared" si="150"/>
        <v>0</v>
      </c>
      <c r="H721" s="28">
        <f t="shared" si="150"/>
        <v>8500</v>
      </c>
    </row>
    <row r="722" spans="1:8" ht="31.5">
      <c r="A722" s="26" t="s">
        <v>224</v>
      </c>
      <c r="B722" s="44" t="s">
        <v>462</v>
      </c>
      <c r="C722" s="27" t="s">
        <v>118</v>
      </c>
      <c r="D722" s="27" t="s">
        <v>166</v>
      </c>
      <c r="E722" s="27" t="s">
        <v>30</v>
      </c>
      <c r="F722" s="28">
        <f>SUM(Ведомственная!G761)</f>
        <v>326.5</v>
      </c>
      <c r="G722" s="28">
        <f>SUM(Ведомственная!H761)</f>
        <v>0</v>
      </c>
      <c r="H722" s="28">
        <f>SUM(Ведомственная!I761)</f>
        <v>8500</v>
      </c>
    </row>
    <row r="723" spans="1:8" ht="31.5">
      <c r="A723" s="26" t="s">
        <v>260</v>
      </c>
      <c r="B723" s="27" t="s">
        <v>480</v>
      </c>
      <c r="C723" s="27"/>
      <c r="D723" s="27"/>
      <c r="E723" s="27"/>
      <c r="F723" s="28">
        <f t="shared" ref="F723:H724" si="151">F724</f>
        <v>200</v>
      </c>
      <c r="G723" s="28">
        <f t="shared" si="151"/>
        <v>0</v>
      </c>
      <c r="H723" s="28">
        <f t="shared" si="151"/>
        <v>1500</v>
      </c>
    </row>
    <row r="724" spans="1:8">
      <c r="A724" s="26" t="s">
        <v>255</v>
      </c>
      <c r="B724" s="27" t="s">
        <v>481</v>
      </c>
      <c r="C724" s="27"/>
      <c r="D724" s="27"/>
      <c r="E724" s="27"/>
      <c r="F724" s="28">
        <f t="shared" si="151"/>
        <v>200</v>
      </c>
      <c r="G724" s="28">
        <f t="shared" si="151"/>
        <v>0</v>
      </c>
      <c r="H724" s="28">
        <f t="shared" si="151"/>
        <v>1500</v>
      </c>
    </row>
    <row r="725" spans="1:8" ht="31.5">
      <c r="A725" s="26" t="s">
        <v>68</v>
      </c>
      <c r="B725" s="27" t="s">
        <v>481</v>
      </c>
      <c r="C725" s="27" t="s">
        <v>118</v>
      </c>
      <c r="D725" s="27" t="s">
        <v>166</v>
      </c>
      <c r="E725" s="27" t="s">
        <v>30</v>
      </c>
      <c r="F725" s="28">
        <f>SUM(Ведомственная!G764)</f>
        <v>200</v>
      </c>
      <c r="G725" s="28">
        <f>SUM(Ведомственная!H764)</f>
        <v>0</v>
      </c>
      <c r="H725" s="28">
        <f>SUM(Ведомственная!I764)</f>
        <v>1500</v>
      </c>
    </row>
    <row r="726" spans="1:8" ht="31.5">
      <c r="A726" s="26" t="s">
        <v>41</v>
      </c>
      <c r="B726" s="27" t="s">
        <v>773</v>
      </c>
      <c r="C726" s="27"/>
      <c r="D726" s="27"/>
      <c r="E726" s="27"/>
      <c r="F726" s="28">
        <f>SUM(F727)</f>
        <v>7121.7000000000007</v>
      </c>
      <c r="G726" s="28">
        <f t="shared" ref="G726:H726" si="152">SUM(G727)</f>
        <v>7121.7000000000007</v>
      </c>
      <c r="H726" s="28">
        <f t="shared" si="152"/>
        <v>7121.7000000000007</v>
      </c>
    </row>
    <row r="727" spans="1:8">
      <c r="A727" s="26" t="s">
        <v>255</v>
      </c>
      <c r="B727" s="27" t="s">
        <v>774</v>
      </c>
      <c r="C727" s="27"/>
      <c r="D727" s="27"/>
      <c r="E727" s="27"/>
      <c r="F727" s="28">
        <f>SUM(F728:F730)</f>
        <v>7121.7000000000007</v>
      </c>
      <c r="G727" s="28">
        <f t="shared" ref="G727:H727" si="153">SUM(G728:G730)</f>
        <v>7121.7000000000007</v>
      </c>
      <c r="H727" s="28">
        <f t="shared" si="153"/>
        <v>7121.7000000000007</v>
      </c>
    </row>
    <row r="728" spans="1:8" ht="63">
      <c r="A728" s="26" t="s">
        <v>47</v>
      </c>
      <c r="B728" s="27" t="s">
        <v>774</v>
      </c>
      <c r="C728" s="27" t="s">
        <v>85</v>
      </c>
      <c r="D728" s="27" t="s">
        <v>166</v>
      </c>
      <c r="E728" s="27" t="s">
        <v>30</v>
      </c>
      <c r="F728" s="28">
        <f>SUM(Ведомственная!G767)</f>
        <v>6179.6</v>
      </c>
      <c r="G728" s="28">
        <f>SUM(Ведомственная!H767)</f>
        <v>6179.6</v>
      </c>
      <c r="H728" s="28">
        <f>SUM(Ведомственная!I767)</f>
        <v>6179.6</v>
      </c>
    </row>
    <row r="729" spans="1:8" ht="31.5">
      <c r="A729" s="26" t="s">
        <v>48</v>
      </c>
      <c r="B729" s="27" t="s">
        <v>774</v>
      </c>
      <c r="C729" s="27" t="s">
        <v>87</v>
      </c>
      <c r="D729" s="27" t="s">
        <v>166</v>
      </c>
      <c r="E729" s="27" t="s">
        <v>30</v>
      </c>
      <c r="F729" s="28">
        <f>SUM(Ведомственная!G768)</f>
        <v>762</v>
      </c>
      <c r="G729" s="28">
        <f>SUM(Ведомственная!H768)</f>
        <v>762</v>
      </c>
      <c r="H729" s="28">
        <f>SUM(Ведомственная!I768)</f>
        <v>762</v>
      </c>
    </row>
    <row r="730" spans="1:8">
      <c r="A730" s="26" t="s">
        <v>21</v>
      </c>
      <c r="B730" s="27" t="s">
        <v>774</v>
      </c>
      <c r="C730" s="27" t="s">
        <v>92</v>
      </c>
      <c r="D730" s="27" t="s">
        <v>166</v>
      </c>
      <c r="E730" s="27" t="s">
        <v>30</v>
      </c>
      <c r="F730" s="28">
        <f>SUM(Ведомственная!G769)</f>
        <v>180.1</v>
      </c>
      <c r="G730" s="28">
        <f>SUM(Ведомственная!H769)</f>
        <v>180.1</v>
      </c>
      <c r="H730" s="28">
        <f>SUM(Ведомственная!I769)</f>
        <v>180.1</v>
      </c>
    </row>
    <row r="731" spans="1:8">
      <c r="A731" s="26" t="s">
        <v>854</v>
      </c>
      <c r="B731" s="78" t="s">
        <v>801</v>
      </c>
      <c r="C731" s="27"/>
      <c r="D731" s="27"/>
      <c r="E731" s="27"/>
      <c r="F731" s="28">
        <f>SUM(F732)</f>
        <v>2355.1999999999998</v>
      </c>
      <c r="G731" s="28">
        <f t="shared" ref="G731:H731" si="154">SUM(G732)</f>
        <v>2616.1</v>
      </c>
      <c r="H731" s="28">
        <f t="shared" si="154"/>
        <v>2487.6</v>
      </c>
    </row>
    <row r="732" spans="1:8" ht="47.25">
      <c r="A732" s="61" t="s">
        <v>802</v>
      </c>
      <c r="B732" s="78" t="s">
        <v>803</v>
      </c>
      <c r="C732" s="27"/>
      <c r="D732" s="27"/>
      <c r="E732" s="27"/>
      <c r="F732" s="28">
        <f>SUM(F733:F734)</f>
        <v>2355.1999999999998</v>
      </c>
      <c r="G732" s="28">
        <f t="shared" ref="G732:H732" si="155">SUM(G733:G734)</f>
        <v>2616.1</v>
      </c>
      <c r="H732" s="28">
        <f t="shared" si="155"/>
        <v>2487.6</v>
      </c>
    </row>
    <row r="733" spans="1:8" ht="31.5">
      <c r="A733" s="26" t="s">
        <v>224</v>
      </c>
      <c r="B733" s="78" t="s">
        <v>803</v>
      </c>
      <c r="C733" s="27" t="s">
        <v>118</v>
      </c>
      <c r="D733" s="27" t="s">
        <v>166</v>
      </c>
      <c r="E733" s="27" t="s">
        <v>50</v>
      </c>
      <c r="F733" s="28">
        <f>SUM(Ведомственная!G849)</f>
        <v>2355.1999999999998</v>
      </c>
      <c r="G733" s="28">
        <f>SUM(Ведомственная!H849)</f>
        <v>2616.1</v>
      </c>
      <c r="H733" s="28">
        <f>SUM(Ведомственная!I849)</f>
        <v>2487.6</v>
      </c>
    </row>
    <row r="734" spans="1:8">
      <c r="A734" s="26" t="s">
        <v>21</v>
      </c>
      <c r="B734" s="78" t="s">
        <v>803</v>
      </c>
      <c r="C734" s="27" t="s">
        <v>92</v>
      </c>
      <c r="D734" s="27" t="s">
        <v>166</v>
      </c>
      <c r="E734" s="27" t="s">
        <v>50</v>
      </c>
      <c r="F734" s="28">
        <f>SUM(Ведомственная!G850)</f>
        <v>0</v>
      </c>
      <c r="G734" s="28">
        <f>SUM(Ведомственная!H850)</f>
        <v>0</v>
      </c>
      <c r="H734" s="28">
        <f>SUM(Ведомственная!I850)</f>
        <v>0</v>
      </c>
    </row>
    <row r="735" spans="1:8" ht="31.5">
      <c r="A735" s="26" t="s">
        <v>262</v>
      </c>
      <c r="B735" s="27" t="s">
        <v>261</v>
      </c>
      <c r="C735" s="27"/>
      <c r="D735" s="27"/>
      <c r="E735" s="27"/>
      <c r="F735" s="28">
        <f>SUM(F736+F754+F756+F766)</f>
        <v>2278.9</v>
      </c>
      <c r="G735" s="28">
        <f t="shared" ref="G735:H735" si="156">SUM(G736+G754+G756+G766)</f>
        <v>355.7</v>
      </c>
      <c r="H735" s="28">
        <f t="shared" si="156"/>
        <v>355.7</v>
      </c>
    </row>
    <row r="736" spans="1:8">
      <c r="A736" s="26" t="s">
        <v>31</v>
      </c>
      <c r="B736" s="27" t="s">
        <v>775</v>
      </c>
      <c r="C736" s="27"/>
      <c r="D736" s="27"/>
      <c r="E736" s="27"/>
      <c r="F736" s="28">
        <f>SUM(F737+F742+F744+F746+F749+F752)</f>
        <v>0</v>
      </c>
      <c r="G736" s="28">
        <f t="shared" ref="G736:H736" si="157">SUM(G737+G742+G744+G746+G749+G752)</f>
        <v>0</v>
      </c>
      <c r="H736" s="28">
        <f t="shared" si="157"/>
        <v>0</v>
      </c>
    </row>
    <row r="737" spans="1:8" ht="63" hidden="1">
      <c r="A737" s="76" t="s">
        <v>777</v>
      </c>
      <c r="B737" s="27" t="s">
        <v>786</v>
      </c>
      <c r="C737" s="27"/>
      <c r="D737" s="27"/>
      <c r="E737" s="27"/>
      <c r="F737" s="28">
        <f>SUM(F738+F740)</f>
        <v>0</v>
      </c>
      <c r="G737" s="28">
        <f t="shared" ref="G737:H737" si="158">SUM(G738+G740)</f>
        <v>0</v>
      </c>
      <c r="H737" s="28">
        <f t="shared" si="158"/>
        <v>0</v>
      </c>
    </row>
    <row r="738" spans="1:8" ht="47.25" hidden="1">
      <c r="A738" s="26" t="s">
        <v>787</v>
      </c>
      <c r="B738" s="27" t="s">
        <v>788</v>
      </c>
      <c r="C738" s="27"/>
      <c r="D738" s="27"/>
      <c r="E738" s="27"/>
      <c r="F738" s="28">
        <f>SUM(F739)</f>
        <v>0</v>
      </c>
      <c r="G738" s="28">
        <f>SUM(G739)</f>
        <v>0</v>
      </c>
      <c r="H738" s="28">
        <f>SUM(H739)</f>
        <v>0</v>
      </c>
    </row>
    <row r="739" spans="1:8" ht="31.5" hidden="1">
      <c r="A739" s="26" t="s">
        <v>224</v>
      </c>
      <c r="B739" s="27" t="s">
        <v>788</v>
      </c>
      <c r="C739" s="27" t="s">
        <v>118</v>
      </c>
      <c r="D739" s="27" t="s">
        <v>166</v>
      </c>
      <c r="E739" s="27" t="s">
        <v>40</v>
      </c>
      <c r="F739" s="28">
        <f>SUM(Ведомственная!G817)</f>
        <v>0</v>
      </c>
      <c r="G739" s="28">
        <f>SUM(Ведомственная!H817)</f>
        <v>0</v>
      </c>
      <c r="H739" s="28">
        <f>SUM(Ведомственная!I817)</f>
        <v>0</v>
      </c>
    </row>
    <row r="740" spans="1:8" ht="31.5" hidden="1">
      <c r="A740" s="26" t="s">
        <v>791</v>
      </c>
      <c r="B740" s="27" t="s">
        <v>804</v>
      </c>
      <c r="C740" s="27"/>
      <c r="D740" s="27"/>
      <c r="E740" s="27"/>
      <c r="F740" s="28">
        <f>SUM(F741)</f>
        <v>0</v>
      </c>
      <c r="G740" s="28">
        <f t="shared" ref="G740:H740" si="159">SUM(G741)</f>
        <v>0</v>
      </c>
      <c r="H740" s="28">
        <f t="shared" si="159"/>
        <v>0</v>
      </c>
    </row>
    <row r="741" spans="1:8" ht="31.5" hidden="1">
      <c r="A741" s="26" t="s">
        <v>48</v>
      </c>
      <c r="B741" s="27" t="s">
        <v>804</v>
      </c>
      <c r="C741" s="27" t="s">
        <v>87</v>
      </c>
      <c r="D741" s="27" t="s">
        <v>166</v>
      </c>
      <c r="E741" s="27" t="s">
        <v>40</v>
      </c>
      <c r="F741" s="28">
        <f>SUM(Ведомственная!G819)</f>
        <v>0</v>
      </c>
      <c r="G741" s="28">
        <f>SUM(Ведомственная!H819)</f>
        <v>0</v>
      </c>
      <c r="H741" s="28">
        <f>SUM(Ведомственная!I819)</f>
        <v>0</v>
      </c>
    </row>
    <row r="742" spans="1:8" ht="63" hidden="1">
      <c r="A742" s="26" t="s">
        <v>789</v>
      </c>
      <c r="B742" s="78" t="s">
        <v>790</v>
      </c>
      <c r="C742" s="27"/>
      <c r="D742" s="27"/>
      <c r="E742" s="27"/>
      <c r="F742" s="28">
        <f>SUM(F743)</f>
        <v>0</v>
      </c>
      <c r="G742" s="28">
        <f>SUM(G743)</f>
        <v>0</v>
      </c>
      <c r="H742" s="28">
        <f>SUM(H743)</f>
        <v>0</v>
      </c>
    </row>
    <row r="743" spans="1:8" ht="31.5" hidden="1">
      <c r="A743" s="26" t="s">
        <v>224</v>
      </c>
      <c r="B743" s="78" t="s">
        <v>790</v>
      </c>
      <c r="C743" s="27" t="s">
        <v>118</v>
      </c>
      <c r="D743" s="27" t="s">
        <v>166</v>
      </c>
      <c r="E743" s="27" t="s">
        <v>40</v>
      </c>
      <c r="F743" s="28">
        <f>SUM(Ведомственная!G828)</f>
        <v>0</v>
      </c>
      <c r="G743" s="28">
        <f>SUM(Ведомственная!H828)</f>
        <v>0</v>
      </c>
      <c r="H743" s="28">
        <f>SUM(Ведомственная!I828)</f>
        <v>0</v>
      </c>
    </row>
    <row r="744" spans="1:8" ht="31.5" hidden="1">
      <c r="A744" s="26" t="s">
        <v>792</v>
      </c>
      <c r="B744" s="78" t="s">
        <v>806</v>
      </c>
      <c r="C744" s="27"/>
      <c r="D744" s="27"/>
      <c r="E744" s="27"/>
      <c r="F744" s="28">
        <f>SUM(F745)</f>
        <v>0</v>
      </c>
      <c r="G744" s="28">
        <f t="shared" ref="G744:H744" si="160">SUM(G745)</f>
        <v>0</v>
      </c>
      <c r="H744" s="28">
        <f t="shared" si="160"/>
        <v>0</v>
      </c>
    </row>
    <row r="745" spans="1:8" ht="31.5" hidden="1">
      <c r="A745" s="26" t="s">
        <v>224</v>
      </c>
      <c r="B745" s="78" t="s">
        <v>806</v>
      </c>
      <c r="C745" s="27" t="s">
        <v>87</v>
      </c>
      <c r="D745" s="27" t="s">
        <v>166</v>
      </c>
      <c r="E745" s="27" t="s">
        <v>40</v>
      </c>
      <c r="F745" s="28">
        <f>SUM(Ведомственная!G830)</f>
        <v>0</v>
      </c>
      <c r="G745" s="28">
        <f>SUM(Ведомственная!H830)</f>
        <v>0</v>
      </c>
      <c r="H745" s="28">
        <f>SUM(Ведомственная!I830)</f>
        <v>0</v>
      </c>
    </row>
    <row r="746" spans="1:8" hidden="1">
      <c r="A746" s="26" t="s">
        <v>255</v>
      </c>
      <c r="B746" s="27" t="s">
        <v>776</v>
      </c>
      <c r="C746" s="27"/>
      <c r="D746" s="27"/>
      <c r="E746" s="27"/>
      <c r="F746" s="28">
        <f>SUM(F747:F748)</f>
        <v>0</v>
      </c>
      <c r="G746" s="28">
        <f t="shared" ref="G746:H746" si="161">SUM(G747:G748)</f>
        <v>0</v>
      </c>
      <c r="H746" s="28">
        <f t="shared" si="161"/>
        <v>0</v>
      </c>
    </row>
    <row r="747" spans="1:8" ht="31.5" hidden="1">
      <c r="A747" s="26" t="s">
        <v>48</v>
      </c>
      <c r="B747" s="27" t="s">
        <v>776</v>
      </c>
      <c r="C747" s="27" t="s">
        <v>87</v>
      </c>
      <c r="D747" s="27" t="s">
        <v>166</v>
      </c>
      <c r="E747" s="27" t="s">
        <v>30</v>
      </c>
      <c r="F747" s="28">
        <f>SUM(Ведомственная!G773)</f>
        <v>0</v>
      </c>
      <c r="G747" s="28">
        <f>SUM(Ведомственная!H773)</f>
        <v>0</v>
      </c>
      <c r="H747" s="28">
        <f>SUM(Ведомственная!I773)</f>
        <v>0</v>
      </c>
    </row>
    <row r="748" spans="1:8" ht="31.5" hidden="1">
      <c r="A748" s="26" t="s">
        <v>48</v>
      </c>
      <c r="B748" s="27" t="s">
        <v>776</v>
      </c>
      <c r="C748" s="27" t="s">
        <v>87</v>
      </c>
      <c r="D748" s="27" t="s">
        <v>166</v>
      </c>
      <c r="E748" s="27" t="s">
        <v>40</v>
      </c>
      <c r="F748" s="28">
        <f>SUM(Ведомственная!G821)</f>
        <v>0</v>
      </c>
      <c r="G748" s="28">
        <f>SUM(Ведомственная!H821)</f>
        <v>0</v>
      </c>
      <c r="H748" s="28">
        <f>SUM(Ведомственная!I821)</f>
        <v>0</v>
      </c>
    </row>
    <row r="749" spans="1:8" ht="47.25" hidden="1">
      <c r="A749" s="26" t="s">
        <v>793</v>
      </c>
      <c r="B749" s="27" t="s">
        <v>805</v>
      </c>
      <c r="C749" s="27"/>
      <c r="D749" s="27"/>
      <c r="E749" s="27"/>
      <c r="F749" s="28">
        <f>SUM(F750)+F751</f>
        <v>0</v>
      </c>
      <c r="G749" s="28">
        <f t="shared" ref="G749:H749" si="162">SUM(G750)+G751</f>
        <v>0</v>
      </c>
      <c r="H749" s="28">
        <f t="shared" si="162"/>
        <v>0</v>
      </c>
    </row>
    <row r="750" spans="1:8" ht="31.5" hidden="1">
      <c r="A750" s="26" t="s">
        <v>48</v>
      </c>
      <c r="B750" s="27" t="s">
        <v>805</v>
      </c>
      <c r="C750" s="27" t="s">
        <v>87</v>
      </c>
      <c r="D750" s="27" t="s">
        <v>166</v>
      </c>
      <c r="E750" s="27" t="s">
        <v>40</v>
      </c>
      <c r="F750" s="28">
        <f>SUM(Ведомственная!G823)</f>
        <v>0</v>
      </c>
      <c r="G750" s="28">
        <f>SUM(Ведомственная!H823)</f>
        <v>0</v>
      </c>
      <c r="H750" s="28">
        <f>SUM(Ведомственная!I823)</f>
        <v>0</v>
      </c>
    </row>
    <row r="751" spans="1:8" ht="31.5" hidden="1">
      <c r="A751" s="26" t="s">
        <v>224</v>
      </c>
      <c r="B751" s="27" t="s">
        <v>805</v>
      </c>
      <c r="C751" s="27" t="s">
        <v>118</v>
      </c>
      <c r="D751" s="27" t="s">
        <v>166</v>
      </c>
      <c r="E751" s="27" t="s">
        <v>40</v>
      </c>
      <c r="F751" s="28">
        <f>SUM(Ведомственная!G824)</f>
        <v>0</v>
      </c>
      <c r="G751" s="28">
        <f>SUM(Ведомственная!H824)</f>
        <v>0</v>
      </c>
      <c r="H751" s="28">
        <f>SUM(Ведомственная!I824)</f>
        <v>0</v>
      </c>
    </row>
    <row r="752" spans="1:8" ht="47.25" hidden="1">
      <c r="A752" s="26" t="s">
        <v>847</v>
      </c>
      <c r="B752" s="27" t="s">
        <v>846</v>
      </c>
      <c r="C752" s="27"/>
      <c r="D752" s="27"/>
      <c r="E752" s="27"/>
      <c r="F752" s="28">
        <f>SUM(F753)</f>
        <v>0</v>
      </c>
      <c r="G752" s="28">
        <f t="shared" ref="G752:H752" si="163">SUM(G753)</f>
        <v>0</v>
      </c>
      <c r="H752" s="28">
        <f t="shared" si="163"/>
        <v>0</v>
      </c>
    </row>
    <row r="753" spans="1:8" ht="31.5">
      <c r="A753" s="26" t="s">
        <v>48</v>
      </c>
      <c r="B753" s="27" t="s">
        <v>846</v>
      </c>
      <c r="C753" s="27" t="s">
        <v>87</v>
      </c>
      <c r="D753" s="27" t="s">
        <v>166</v>
      </c>
      <c r="E753" s="27" t="s">
        <v>40</v>
      </c>
      <c r="F753" s="28">
        <f>SUM(Ведомственная!G826)</f>
        <v>0</v>
      </c>
      <c r="G753" s="28">
        <f>SUM(Ведомственная!H826)</f>
        <v>0</v>
      </c>
      <c r="H753" s="28">
        <f>SUM(Ведомственная!I826)</f>
        <v>0</v>
      </c>
    </row>
    <row r="754" spans="1:8" ht="31.5">
      <c r="A754" s="52" t="s">
        <v>361</v>
      </c>
      <c r="B754" s="55" t="s">
        <v>304</v>
      </c>
      <c r="C754" s="55"/>
      <c r="D754" s="27"/>
      <c r="E754" s="27"/>
      <c r="F754" s="28">
        <f>F755</f>
        <v>1200</v>
      </c>
      <c r="G754" s="28">
        <f>G755</f>
        <v>0</v>
      </c>
      <c r="H754" s="28">
        <f>H755</f>
        <v>0</v>
      </c>
    </row>
    <row r="755" spans="1:8" ht="31.5">
      <c r="A755" s="52" t="s">
        <v>267</v>
      </c>
      <c r="B755" s="55" t="s">
        <v>304</v>
      </c>
      <c r="C755" s="55">
        <v>400</v>
      </c>
      <c r="D755" s="27" t="s">
        <v>166</v>
      </c>
      <c r="E755" s="27" t="s">
        <v>30</v>
      </c>
      <c r="F755" s="28">
        <f>SUM(Ведомственная!G454)</f>
        <v>1200</v>
      </c>
      <c r="G755" s="28">
        <f>SUM(Ведомственная!H454)</f>
        <v>0</v>
      </c>
      <c r="H755" s="28">
        <f>SUM(Ведомственная!I454)</f>
        <v>0</v>
      </c>
    </row>
    <row r="756" spans="1:8">
      <c r="A756" s="26" t="s">
        <v>147</v>
      </c>
      <c r="B756" s="27" t="s">
        <v>310</v>
      </c>
      <c r="C756" s="27"/>
      <c r="D756" s="27"/>
      <c r="E756" s="27"/>
      <c r="F756" s="28">
        <f>SUM(F757+F763)+F760</f>
        <v>1078.9000000000001</v>
      </c>
      <c r="G756" s="28">
        <f t="shared" ref="G756:H756" si="164">SUM(G757+G763)+G760</f>
        <v>355.7</v>
      </c>
      <c r="H756" s="28">
        <f t="shared" si="164"/>
        <v>355.7</v>
      </c>
    </row>
    <row r="757" spans="1:8" ht="31.5">
      <c r="A757" s="26" t="s">
        <v>258</v>
      </c>
      <c r="B757" s="27" t="s">
        <v>311</v>
      </c>
      <c r="C757" s="27"/>
      <c r="D757" s="27"/>
      <c r="E757" s="27"/>
      <c r="F757" s="28">
        <f t="shared" ref="F757:H758" si="165">F758</f>
        <v>600</v>
      </c>
      <c r="G757" s="28">
        <f t="shared" si="165"/>
        <v>0</v>
      </c>
      <c r="H757" s="28">
        <f t="shared" si="165"/>
        <v>0</v>
      </c>
    </row>
    <row r="758" spans="1:8">
      <c r="A758" s="26" t="s">
        <v>255</v>
      </c>
      <c r="B758" s="27" t="s">
        <v>312</v>
      </c>
      <c r="C758" s="27"/>
      <c r="D758" s="27"/>
      <c r="E758" s="27"/>
      <c r="F758" s="28">
        <f t="shared" si="165"/>
        <v>600</v>
      </c>
      <c r="G758" s="28">
        <f t="shared" si="165"/>
        <v>0</v>
      </c>
      <c r="H758" s="28">
        <f t="shared" si="165"/>
        <v>0</v>
      </c>
    </row>
    <row r="759" spans="1:8" ht="31.5">
      <c r="A759" s="26" t="s">
        <v>224</v>
      </c>
      <c r="B759" s="27" t="s">
        <v>312</v>
      </c>
      <c r="C759" s="27" t="s">
        <v>118</v>
      </c>
      <c r="D759" s="27" t="s">
        <v>166</v>
      </c>
      <c r="E759" s="27" t="s">
        <v>30</v>
      </c>
      <c r="F759" s="28">
        <f>SUM(Ведомственная!G777)</f>
        <v>600</v>
      </c>
      <c r="G759" s="28">
        <f>SUM(Ведомственная!H777)</f>
        <v>0</v>
      </c>
      <c r="H759" s="28">
        <f>SUM(Ведомственная!I777)</f>
        <v>0</v>
      </c>
    </row>
    <row r="760" spans="1:8" ht="31.5">
      <c r="A760" s="26" t="s">
        <v>259</v>
      </c>
      <c r="B760" s="27" t="s">
        <v>313</v>
      </c>
      <c r="C760" s="27"/>
      <c r="D760" s="27"/>
      <c r="E760" s="27"/>
      <c r="F760" s="28">
        <f>SUM(F761)</f>
        <v>0</v>
      </c>
      <c r="G760" s="28">
        <f t="shared" ref="G760:H760" si="166">SUM(G761)</f>
        <v>0</v>
      </c>
      <c r="H760" s="28">
        <f t="shared" si="166"/>
        <v>0</v>
      </c>
    </row>
    <row r="761" spans="1:8">
      <c r="A761" s="26" t="s">
        <v>255</v>
      </c>
      <c r="B761" s="27" t="s">
        <v>314</v>
      </c>
      <c r="C761" s="27"/>
      <c r="D761" s="27"/>
      <c r="E761" s="27"/>
      <c r="F761" s="28">
        <f>SUM(F762)</f>
        <v>0</v>
      </c>
      <c r="G761" s="28">
        <f t="shared" ref="G761:H761" si="167">SUM(G762)</f>
        <v>0</v>
      </c>
      <c r="H761" s="28">
        <f t="shared" si="167"/>
        <v>0</v>
      </c>
    </row>
    <row r="762" spans="1:8" ht="31.5">
      <c r="A762" s="26" t="s">
        <v>224</v>
      </c>
      <c r="B762" s="27" t="s">
        <v>314</v>
      </c>
      <c r="C762" s="27" t="s">
        <v>118</v>
      </c>
      <c r="D762" s="27" t="s">
        <v>166</v>
      </c>
      <c r="E762" s="27" t="s">
        <v>40</v>
      </c>
      <c r="F762" s="28">
        <f>SUM(Ведомственная!G780)</f>
        <v>0</v>
      </c>
      <c r="G762" s="28">
        <f>SUM(Ведомственная!H780)</f>
        <v>0</v>
      </c>
      <c r="H762" s="28">
        <f>SUM(Ведомственная!I780)</f>
        <v>0</v>
      </c>
    </row>
    <row r="763" spans="1:8" ht="31.5">
      <c r="A763" s="26" t="s">
        <v>260</v>
      </c>
      <c r="B763" s="27" t="s">
        <v>315</v>
      </c>
      <c r="C763" s="27"/>
      <c r="D763" s="27"/>
      <c r="E763" s="27"/>
      <c r="F763" s="28">
        <f t="shared" ref="F763:H763" si="168">F764</f>
        <v>478.9</v>
      </c>
      <c r="G763" s="28">
        <f t="shared" si="168"/>
        <v>355.7</v>
      </c>
      <c r="H763" s="28">
        <f t="shared" si="168"/>
        <v>355.7</v>
      </c>
    </row>
    <row r="764" spans="1:8">
      <c r="A764" s="26" t="s">
        <v>255</v>
      </c>
      <c r="B764" s="27" t="s">
        <v>316</v>
      </c>
      <c r="C764" s="27"/>
      <c r="D764" s="27"/>
      <c r="E764" s="27"/>
      <c r="F764" s="28">
        <f>SUM(F765)</f>
        <v>478.9</v>
      </c>
      <c r="G764" s="28">
        <f t="shared" ref="G764:H764" si="169">SUM(G765)</f>
        <v>355.7</v>
      </c>
      <c r="H764" s="28">
        <f t="shared" si="169"/>
        <v>355.7</v>
      </c>
    </row>
    <row r="765" spans="1:8" ht="31.5">
      <c r="A765" s="26" t="s">
        <v>224</v>
      </c>
      <c r="B765" s="27" t="s">
        <v>316</v>
      </c>
      <c r="C765" s="27" t="s">
        <v>118</v>
      </c>
      <c r="D765" s="27" t="s">
        <v>166</v>
      </c>
      <c r="E765" s="27" t="s">
        <v>30</v>
      </c>
      <c r="F765" s="28">
        <f>SUM(Ведомственная!G783)</f>
        <v>478.9</v>
      </c>
      <c r="G765" s="28">
        <f>SUM(Ведомственная!H783)</f>
        <v>355.7</v>
      </c>
      <c r="H765" s="28">
        <f>SUM(Ведомственная!I783)</f>
        <v>355.7</v>
      </c>
    </row>
    <row r="766" spans="1:8">
      <c r="A766" s="26" t="s">
        <v>854</v>
      </c>
      <c r="B766" s="78" t="s">
        <v>794</v>
      </c>
      <c r="C766" s="27"/>
      <c r="D766" s="27"/>
      <c r="E766" s="27"/>
      <c r="F766" s="28">
        <f>SUM(F767)</f>
        <v>0</v>
      </c>
      <c r="G766" s="28">
        <f t="shared" ref="G766:H766" si="170">SUM(G767)</f>
        <v>0</v>
      </c>
      <c r="H766" s="28">
        <f t="shared" si="170"/>
        <v>0</v>
      </c>
    </row>
    <row r="767" spans="1:8" ht="31.5">
      <c r="A767" s="26" t="s">
        <v>508</v>
      </c>
      <c r="B767" s="78" t="s">
        <v>795</v>
      </c>
      <c r="C767" s="27"/>
      <c r="D767" s="27"/>
      <c r="E767" s="27"/>
      <c r="F767" s="28">
        <f>SUM(F768)</f>
        <v>0</v>
      </c>
      <c r="G767" s="28">
        <f t="shared" ref="G767:H767" si="171">SUM(G768)</f>
        <v>0</v>
      </c>
      <c r="H767" s="28">
        <f t="shared" si="171"/>
        <v>0</v>
      </c>
    </row>
    <row r="768" spans="1:8" ht="31.5">
      <c r="A768" s="26" t="s">
        <v>224</v>
      </c>
      <c r="B768" s="78" t="s">
        <v>795</v>
      </c>
      <c r="C768" s="27" t="s">
        <v>118</v>
      </c>
      <c r="D768" s="27" t="s">
        <v>166</v>
      </c>
      <c r="E768" s="27" t="s">
        <v>40</v>
      </c>
      <c r="F768" s="28">
        <f>SUM(Ведомственная!G833)</f>
        <v>0</v>
      </c>
      <c r="G768" s="28">
        <f>SUM(Ведомственная!H833)</f>
        <v>0</v>
      </c>
      <c r="H768" s="28">
        <f>SUM(Ведомственная!I833)</f>
        <v>0</v>
      </c>
    </row>
    <row r="769" spans="1:8" s="49" customFormat="1" ht="31.5">
      <c r="A769" s="45" t="s">
        <v>642</v>
      </c>
      <c r="B769" s="53" t="s">
        <v>15</v>
      </c>
      <c r="C769" s="53"/>
      <c r="D769" s="65"/>
      <c r="E769" s="65"/>
      <c r="F769" s="66">
        <f>SUM(F770+F799+F804+F815)</f>
        <v>28467.699999999997</v>
      </c>
      <c r="G769" s="66">
        <f>SUM(G770+G799+G804+G815)</f>
        <v>29087.4</v>
      </c>
      <c r="H769" s="66">
        <f>SUM(H770+H799+H804+H815)</f>
        <v>29694.899999999998</v>
      </c>
    </row>
    <row r="770" spans="1:8" ht="47.25">
      <c r="A770" s="26" t="s">
        <v>78</v>
      </c>
      <c r="B770" s="55" t="s">
        <v>16</v>
      </c>
      <c r="C770" s="55"/>
      <c r="D770" s="31"/>
      <c r="E770" s="31"/>
      <c r="F770" s="30">
        <f>F788+F771+F791</f>
        <v>20200.8</v>
      </c>
      <c r="G770" s="30">
        <f>G788+G771+G791</f>
        <v>20804.8</v>
      </c>
      <c r="H770" s="30">
        <f>H788+H771+H791</f>
        <v>20961.399999999998</v>
      </c>
    </row>
    <row r="771" spans="1:8">
      <c r="A771" s="26" t="s">
        <v>31</v>
      </c>
      <c r="B771" s="55" t="s">
        <v>32</v>
      </c>
      <c r="C771" s="55"/>
      <c r="D771" s="31"/>
      <c r="E771" s="31"/>
      <c r="F771" s="30">
        <f>SUM(F772+F775+F784)</f>
        <v>17290.8</v>
      </c>
      <c r="G771" s="30">
        <f>SUM(G772+G775+G784)</f>
        <v>17894.8</v>
      </c>
      <c r="H771" s="30">
        <f>SUM(H772+H775+H784)</f>
        <v>18051.399999999998</v>
      </c>
    </row>
    <row r="772" spans="1:8">
      <c r="A772" s="26" t="s">
        <v>34</v>
      </c>
      <c r="B772" s="55" t="s">
        <v>35</v>
      </c>
      <c r="C772" s="55"/>
      <c r="D772" s="31"/>
      <c r="E772" s="31"/>
      <c r="F772" s="30">
        <f t="shared" ref="F772:H773" si="172">F773</f>
        <v>12652</v>
      </c>
      <c r="G772" s="30">
        <f t="shared" si="172"/>
        <v>12652</v>
      </c>
      <c r="H772" s="30">
        <f t="shared" si="172"/>
        <v>12652</v>
      </c>
    </row>
    <row r="773" spans="1:8" ht="31.5">
      <c r="A773" s="26" t="s">
        <v>36</v>
      </c>
      <c r="B773" s="55" t="s">
        <v>37</v>
      </c>
      <c r="C773" s="55"/>
      <c r="D773" s="31"/>
      <c r="E773" s="31"/>
      <c r="F773" s="30">
        <f t="shared" si="172"/>
        <v>12652</v>
      </c>
      <c r="G773" s="30">
        <f t="shared" si="172"/>
        <v>12652</v>
      </c>
      <c r="H773" s="30">
        <f t="shared" si="172"/>
        <v>12652</v>
      </c>
    </row>
    <row r="774" spans="1:8">
      <c r="A774" s="26" t="s">
        <v>38</v>
      </c>
      <c r="B774" s="55" t="s">
        <v>37</v>
      </c>
      <c r="C774" s="55">
        <v>300</v>
      </c>
      <c r="D774" s="31" t="s">
        <v>27</v>
      </c>
      <c r="E774" s="31" t="s">
        <v>30</v>
      </c>
      <c r="F774" s="30">
        <f>SUM(Ведомственная!G539)</f>
        <v>12652</v>
      </c>
      <c r="G774" s="30">
        <f>SUM(Ведомственная!H539)</f>
        <v>12652</v>
      </c>
      <c r="H774" s="30">
        <f>SUM(Ведомственная!I539)</f>
        <v>12652</v>
      </c>
    </row>
    <row r="775" spans="1:8">
      <c r="A775" s="26" t="s">
        <v>51</v>
      </c>
      <c r="B775" s="55" t="s">
        <v>52</v>
      </c>
      <c r="C775" s="55"/>
      <c r="D775" s="31"/>
      <c r="E775" s="31"/>
      <c r="F775" s="30">
        <f>F776+F778+F780+F782</f>
        <v>3734.6</v>
      </c>
      <c r="G775" s="30">
        <f t="shared" ref="G775:H775" si="173">G776+G778+G780+G782</f>
        <v>3807.5</v>
      </c>
      <c r="H775" s="30">
        <f t="shared" si="173"/>
        <v>3964.1</v>
      </c>
    </row>
    <row r="776" spans="1:8">
      <c r="A776" s="26" t="s">
        <v>53</v>
      </c>
      <c r="B776" s="55" t="s">
        <v>54</v>
      </c>
      <c r="C776" s="55"/>
      <c r="D776" s="31"/>
      <c r="E776" s="31"/>
      <c r="F776" s="30">
        <f>F777</f>
        <v>1200</v>
      </c>
      <c r="G776" s="30">
        <f>G777</f>
        <v>1203.9000000000001</v>
      </c>
      <c r="H776" s="30">
        <f>H777</f>
        <v>1288.8</v>
      </c>
    </row>
    <row r="777" spans="1:8">
      <c r="A777" s="26" t="s">
        <v>38</v>
      </c>
      <c r="B777" s="55" t="s">
        <v>54</v>
      </c>
      <c r="C777" s="55">
        <v>300</v>
      </c>
      <c r="D777" s="31" t="s">
        <v>27</v>
      </c>
      <c r="E777" s="31" t="s">
        <v>50</v>
      </c>
      <c r="F777" s="30">
        <f>SUM(Ведомственная!G622)</f>
        <v>1200</v>
      </c>
      <c r="G777" s="30">
        <f>SUM(Ведомственная!H622)</f>
        <v>1203.9000000000001</v>
      </c>
      <c r="H777" s="30">
        <f>SUM(Ведомственная!I622)</f>
        <v>1288.8</v>
      </c>
    </row>
    <row r="778" spans="1:8" ht="31.5">
      <c r="A778" s="26" t="s">
        <v>55</v>
      </c>
      <c r="B778" s="55" t="s">
        <v>56</v>
      </c>
      <c r="C778" s="55"/>
      <c r="D778" s="31"/>
      <c r="E778" s="31"/>
      <c r="F778" s="30">
        <f>F779</f>
        <v>1724.6</v>
      </c>
      <c r="G778" s="30">
        <f>G779</f>
        <v>1793.6</v>
      </c>
      <c r="H778" s="30">
        <f>H779</f>
        <v>1865.3</v>
      </c>
    </row>
    <row r="779" spans="1:8">
      <c r="A779" s="26" t="s">
        <v>38</v>
      </c>
      <c r="B779" s="55" t="s">
        <v>56</v>
      </c>
      <c r="C779" s="55">
        <v>300</v>
      </c>
      <c r="D779" s="31" t="s">
        <v>27</v>
      </c>
      <c r="E779" s="31" t="s">
        <v>50</v>
      </c>
      <c r="F779" s="30">
        <f>SUM(Ведомственная!G624)</f>
        <v>1724.6</v>
      </c>
      <c r="G779" s="30">
        <f>SUM(Ведомственная!H624)</f>
        <v>1793.6</v>
      </c>
      <c r="H779" s="30">
        <f>SUM(Ведомственная!I624)</f>
        <v>1865.3</v>
      </c>
    </row>
    <row r="780" spans="1:8" ht="47.25">
      <c r="A780" s="26" t="s">
        <v>458</v>
      </c>
      <c r="B780" s="27" t="s">
        <v>459</v>
      </c>
      <c r="C780" s="31"/>
      <c r="D780" s="31"/>
      <c r="E780" s="31"/>
      <c r="F780" s="30">
        <f>F781</f>
        <v>810</v>
      </c>
      <c r="G780" s="30">
        <f>G781</f>
        <v>810</v>
      </c>
      <c r="H780" s="30">
        <f>H781</f>
        <v>810</v>
      </c>
    </row>
    <row r="781" spans="1:8">
      <c r="A781" s="26" t="s">
        <v>38</v>
      </c>
      <c r="B781" s="27" t="s">
        <v>459</v>
      </c>
      <c r="C781" s="31" t="s">
        <v>95</v>
      </c>
      <c r="D781" s="31" t="s">
        <v>27</v>
      </c>
      <c r="E781" s="31" t="s">
        <v>50</v>
      </c>
      <c r="F781" s="28">
        <f>SUM(Ведомственная!G626)</f>
        <v>810</v>
      </c>
      <c r="G781" s="28">
        <f>SUM(Ведомственная!H626)</f>
        <v>810</v>
      </c>
      <c r="H781" s="28">
        <f>SUM(Ведомственная!I626)</f>
        <v>810</v>
      </c>
    </row>
    <row r="782" spans="1:8" ht="31.5">
      <c r="A782" s="26" t="s">
        <v>904</v>
      </c>
      <c r="B782" s="27" t="s">
        <v>903</v>
      </c>
      <c r="C782" s="31"/>
      <c r="D782" s="31"/>
      <c r="E782" s="31"/>
      <c r="F782" s="28">
        <f>SUM(F783)</f>
        <v>0</v>
      </c>
      <c r="G782" s="28">
        <f t="shared" ref="G782:H782" si="174">SUM(G783)</f>
        <v>0</v>
      </c>
      <c r="H782" s="28">
        <f t="shared" si="174"/>
        <v>0</v>
      </c>
    </row>
    <row r="783" spans="1:8">
      <c r="A783" s="26" t="s">
        <v>38</v>
      </c>
      <c r="B783" s="27" t="s">
        <v>903</v>
      </c>
      <c r="C783" s="31" t="s">
        <v>95</v>
      </c>
      <c r="D783" s="31" t="s">
        <v>27</v>
      </c>
      <c r="E783" s="31" t="s">
        <v>50</v>
      </c>
      <c r="F783" s="28">
        <f>SUM(Ведомственная!G628)</f>
        <v>0</v>
      </c>
      <c r="G783" s="28">
        <f>SUM(Ведомственная!H628)</f>
        <v>0</v>
      </c>
      <c r="H783" s="28">
        <f>SUM(Ведомственная!I628)</f>
        <v>0</v>
      </c>
    </row>
    <row r="784" spans="1:8" ht="31.5">
      <c r="A784" s="26" t="s">
        <v>57</v>
      </c>
      <c r="B784" s="55" t="s">
        <v>58</v>
      </c>
      <c r="C784" s="55"/>
      <c r="D784" s="31"/>
      <c r="E784" s="31"/>
      <c r="F784" s="30">
        <f>F785</f>
        <v>904.2</v>
      </c>
      <c r="G784" s="30">
        <f>G785</f>
        <v>1435.3</v>
      </c>
      <c r="H784" s="30">
        <f>H785</f>
        <v>1435.3</v>
      </c>
    </row>
    <row r="785" spans="1:8">
      <c r="A785" s="26" t="s">
        <v>59</v>
      </c>
      <c r="B785" s="55" t="s">
        <v>60</v>
      </c>
      <c r="C785" s="55"/>
      <c r="D785" s="31"/>
      <c r="E785" s="31"/>
      <c r="F785" s="30">
        <f>F786+F787</f>
        <v>904.2</v>
      </c>
      <c r="G785" s="30">
        <f>G786+G787</f>
        <v>1435.3</v>
      </c>
      <c r="H785" s="30">
        <f>H786+H787</f>
        <v>1435.3</v>
      </c>
    </row>
    <row r="786" spans="1:8" ht="31.5">
      <c r="A786" s="26" t="s">
        <v>48</v>
      </c>
      <c r="B786" s="55" t="s">
        <v>60</v>
      </c>
      <c r="C786" s="55">
        <v>200</v>
      </c>
      <c r="D786" s="31" t="s">
        <v>27</v>
      </c>
      <c r="E786" s="31" t="s">
        <v>50</v>
      </c>
      <c r="F786" s="30">
        <f>SUM(Ведомственная!G631)</f>
        <v>314.2</v>
      </c>
      <c r="G786" s="30">
        <f>SUM(Ведомственная!H631)</f>
        <v>845.3</v>
      </c>
      <c r="H786" s="30">
        <f>SUM(Ведомственная!I631)</f>
        <v>845.3</v>
      </c>
    </row>
    <row r="787" spans="1:8">
      <c r="A787" s="26" t="s">
        <v>38</v>
      </c>
      <c r="B787" s="55" t="s">
        <v>60</v>
      </c>
      <c r="C787" s="55">
        <v>300</v>
      </c>
      <c r="D787" s="31" t="s">
        <v>27</v>
      </c>
      <c r="E787" s="31" t="s">
        <v>50</v>
      </c>
      <c r="F787" s="30">
        <f>SUM(Ведомственная!G632)</f>
        <v>590</v>
      </c>
      <c r="G787" s="30">
        <f>SUM(Ведомственная!H632)</f>
        <v>590</v>
      </c>
      <c r="H787" s="30">
        <f>SUM(Ведомственная!I632)</f>
        <v>590</v>
      </c>
    </row>
    <row r="788" spans="1:8" ht="47.25" hidden="1">
      <c r="A788" s="26" t="s">
        <v>17</v>
      </c>
      <c r="B788" s="55" t="s">
        <v>18</v>
      </c>
      <c r="C788" s="55"/>
      <c r="D788" s="31"/>
      <c r="E788" s="31"/>
      <c r="F788" s="30">
        <f>SUM(F789)</f>
        <v>0</v>
      </c>
      <c r="G788" s="30">
        <f>SUM(G789)</f>
        <v>0</v>
      </c>
      <c r="H788" s="30">
        <f>SUM(H789)</f>
        <v>0</v>
      </c>
    </row>
    <row r="789" spans="1:8" hidden="1">
      <c r="A789" s="26" t="s">
        <v>19</v>
      </c>
      <c r="B789" s="55" t="s">
        <v>20</v>
      </c>
      <c r="C789" s="55"/>
      <c r="D789" s="31"/>
      <c r="E789" s="31"/>
      <c r="F789" s="30">
        <f>F790</f>
        <v>0</v>
      </c>
      <c r="G789" s="30">
        <f>G790</f>
        <v>0</v>
      </c>
      <c r="H789" s="30">
        <f>H790</f>
        <v>0</v>
      </c>
    </row>
    <row r="790" spans="1:8" hidden="1">
      <c r="A790" s="26" t="s">
        <v>21</v>
      </c>
      <c r="B790" s="55" t="s">
        <v>20</v>
      </c>
      <c r="C790" s="55">
        <v>800</v>
      </c>
      <c r="D790" s="31" t="s">
        <v>12</v>
      </c>
      <c r="E790" s="31" t="s">
        <v>14</v>
      </c>
      <c r="F790" s="30">
        <v>0</v>
      </c>
      <c r="G790" s="30">
        <v>0</v>
      </c>
      <c r="H790" s="30">
        <v>0</v>
      </c>
    </row>
    <row r="791" spans="1:8" ht="31.5">
      <c r="A791" s="26" t="s">
        <v>41</v>
      </c>
      <c r="B791" s="55" t="s">
        <v>42</v>
      </c>
      <c r="C791" s="55"/>
      <c r="D791" s="31"/>
      <c r="E791" s="31"/>
      <c r="F791" s="30">
        <f>SUM(F792)+F796</f>
        <v>2910</v>
      </c>
      <c r="G791" s="30">
        <f>SUM(G792)+G796</f>
        <v>2910</v>
      </c>
      <c r="H791" s="30">
        <f>SUM(H792)+H796</f>
        <v>2910</v>
      </c>
    </row>
    <row r="792" spans="1:8">
      <c r="A792" s="26" t="s">
        <v>43</v>
      </c>
      <c r="B792" s="55" t="s">
        <v>44</v>
      </c>
      <c r="C792" s="55"/>
      <c r="D792" s="31"/>
      <c r="E792" s="31"/>
      <c r="F792" s="30">
        <f>F793</f>
        <v>2910</v>
      </c>
      <c r="G792" s="30">
        <f>G793</f>
        <v>2910</v>
      </c>
      <c r="H792" s="30">
        <f>H793</f>
        <v>2910</v>
      </c>
    </row>
    <row r="793" spans="1:8" ht="47.25">
      <c r="A793" s="26" t="s">
        <v>45</v>
      </c>
      <c r="B793" s="55" t="s">
        <v>46</v>
      </c>
      <c r="C793" s="55"/>
      <c r="D793" s="31"/>
      <c r="E793" s="31"/>
      <c r="F793" s="30">
        <f>F794+F795</f>
        <v>2910</v>
      </c>
      <c r="G793" s="30">
        <f>G794+G795</f>
        <v>2910</v>
      </c>
      <c r="H793" s="30">
        <f>H794+H795</f>
        <v>2910</v>
      </c>
    </row>
    <row r="794" spans="1:8" ht="63">
      <c r="A794" s="26" t="s">
        <v>47</v>
      </c>
      <c r="B794" s="55" t="s">
        <v>46</v>
      </c>
      <c r="C794" s="55">
        <v>100</v>
      </c>
      <c r="D794" s="31" t="s">
        <v>27</v>
      </c>
      <c r="E794" s="31" t="s">
        <v>40</v>
      </c>
      <c r="F794" s="30">
        <f>SUM(Ведомственная!G553)</f>
        <v>1616.1</v>
      </c>
      <c r="G794" s="30">
        <f>SUM(Ведомственная!H553)</f>
        <v>1616.1</v>
      </c>
      <c r="H794" s="30">
        <f>SUM(Ведомственная!I553)</f>
        <v>1616.1</v>
      </c>
    </row>
    <row r="795" spans="1:8" ht="29.25" customHeight="1">
      <c r="A795" s="26" t="s">
        <v>48</v>
      </c>
      <c r="B795" s="55" t="s">
        <v>46</v>
      </c>
      <c r="C795" s="55">
        <v>200</v>
      </c>
      <c r="D795" s="31" t="s">
        <v>27</v>
      </c>
      <c r="E795" s="31" t="s">
        <v>40</v>
      </c>
      <c r="F795" s="30">
        <f>SUM(Ведомственная!G554)</f>
        <v>1293.9000000000001</v>
      </c>
      <c r="G795" s="30">
        <f>SUM(Ведомственная!H554)</f>
        <v>1293.9000000000001</v>
      </c>
      <c r="H795" s="30">
        <f>SUM(Ведомственная!I554)</f>
        <v>1293.9000000000001</v>
      </c>
    </row>
    <row r="796" spans="1:8">
      <c r="A796" s="26" t="s">
        <v>592</v>
      </c>
      <c r="B796" s="55" t="s">
        <v>591</v>
      </c>
      <c r="C796" s="55"/>
      <c r="D796" s="31"/>
      <c r="E796" s="31"/>
      <c r="F796" s="30">
        <f>SUM(F798)</f>
        <v>0</v>
      </c>
      <c r="G796" s="30">
        <f>SUM(G798)</f>
        <v>0</v>
      </c>
      <c r="H796" s="30">
        <f>SUM(H798)</f>
        <v>0</v>
      </c>
    </row>
    <row r="797" spans="1:8" ht="47.25">
      <c r="A797" s="26" t="s">
        <v>600</v>
      </c>
      <c r="B797" s="55" t="s">
        <v>599</v>
      </c>
      <c r="C797" s="55"/>
      <c r="D797" s="31"/>
      <c r="E797" s="31"/>
      <c r="F797" s="30">
        <f>SUM(F798)</f>
        <v>0</v>
      </c>
      <c r="G797" s="30">
        <f>SUM(G798)</f>
        <v>0</v>
      </c>
      <c r="H797" s="30">
        <f>SUM(H798)</f>
        <v>0</v>
      </c>
    </row>
    <row r="798" spans="1:8" ht="31.5">
      <c r="A798" s="26" t="s">
        <v>48</v>
      </c>
      <c r="B798" s="55" t="s">
        <v>599</v>
      </c>
      <c r="C798" s="55">
        <v>200</v>
      </c>
      <c r="D798" s="31" t="s">
        <v>27</v>
      </c>
      <c r="E798" s="31" t="s">
        <v>12</v>
      </c>
      <c r="F798" s="30">
        <f>SUM(Ведомственная!G685)</f>
        <v>0</v>
      </c>
      <c r="G798" s="30">
        <f>SUM(Ведомственная!H685)</f>
        <v>0</v>
      </c>
      <c r="H798" s="30">
        <f>SUM(Ведомственная!I685)</f>
        <v>0</v>
      </c>
    </row>
    <row r="799" spans="1:8">
      <c r="A799" s="26" t="s">
        <v>79</v>
      </c>
      <c r="B799" s="55" t="s">
        <v>61</v>
      </c>
      <c r="C799" s="55"/>
      <c r="D799" s="31"/>
      <c r="E799" s="31"/>
      <c r="F799" s="30">
        <f t="shared" ref="F799:H800" si="175">F800</f>
        <v>328.5</v>
      </c>
      <c r="G799" s="30">
        <f t="shared" si="175"/>
        <v>328.5</v>
      </c>
      <c r="H799" s="30">
        <f t="shared" si="175"/>
        <v>328.5</v>
      </c>
    </row>
    <row r="800" spans="1:8">
      <c r="A800" s="26" t="s">
        <v>31</v>
      </c>
      <c r="B800" s="55" t="s">
        <v>62</v>
      </c>
      <c r="C800" s="55"/>
      <c r="D800" s="31"/>
      <c r="E800" s="31"/>
      <c r="F800" s="30">
        <f t="shared" si="175"/>
        <v>328.5</v>
      </c>
      <c r="G800" s="30">
        <f t="shared" si="175"/>
        <v>328.5</v>
      </c>
      <c r="H800" s="30">
        <f t="shared" si="175"/>
        <v>328.5</v>
      </c>
    </row>
    <row r="801" spans="1:8">
      <c r="A801" s="26" t="s">
        <v>33</v>
      </c>
      <c r="B801" s="55" t="s">
        <v>63</v>
      </c>
      <c r="C801" s="55"/>
      <c r="D801" s="31"/>
      <c r="E801" s="31"/>
      <c r="F801" s="30">
        <f>F802+F803</f>
        <v>328.5</v>
      </c>
      <c r="G801" s="30">
        <f>G802+G803</f>
        <v>328.5</v>
      </c>
      <c r="H801" s="30">
        <f>H802+H803</f>
        <v>328.5</v>
      </c>
    </row>
    <row r="802" spans="1:8" ht="27.75" customHeight="1">
      <c r="A802" s="26" t="s">
        <v>48</v>
      </c>
      <c r="B802" s="55" t="s">
        <v>63</v>
      </c>
      <c r="C802" s="55">
        <v>200</v>
      </c>
      <c r="D802" s="31" t="s">
        <v>27</v>
      </c>
      <c r="E802" s="31" t="s">
        <v>50</v>
      </c>
      <c r="F802" s="30">
        <f>SUM(Ведомственная!G636)</f>
        <v>328.5</v>
      </c>
      <c r="G802" s="30">
        <f>SUM(Ведомственная!H636)</f>
        <v>328.5</v>
      </c>
      <c r="H802" s="30">
        <f>SUM(Ведомственная!I636)</f>
        <v>328.5</v>
      </c>
    </row>
    <row r="803" spans="1:8" hidden="1">
      <c r="A803" s="26" t="s">
        <v>38</v>
      </c>
      <c r="B803" s="55" t="s">
        <v>63</v>
      </c>
      <c r="C803" s="55">
        <v>300</v>
      </c>
      <c r="D803" s="31" t="s">
        <v>27</v>
      </c>
      <c r="E803" s="31" t="s">
        <v>50</v>
      </c>
      <c r="F803" s="30"/>
      <c r="G803" s="30"/>
      <c r="H803" s="30"/>
    </row>
    <row r="804" spans="1:8">
      <c r="A804" s="26" t="s">
        <v>80</v>
      </c>
      <c r="B804" s="55" t="s">
        <v>64</v>
      </c>
      <c r="C804" s="55"/>
      <c r="D804" s="31"/>
      <c r="E804" s="31"/>
      <c r="F804" s="30">
        <f>SUM(F805)</f>
        <v>603</v>
      </c>
      <c r="G804" s="30">
        <f>SUM(G805)</f>
        <v>445</v>
      </c>
      <c r="H804" s="30">
        <f>SUM(H805)</f>
        <v>895</v>
      </c>
    </row>
    <row r="805" spans="1:8">
      <c r="A805" s="26" t="s">
        <v>31</v>
      </c>
      <c r="B805" s="55" t="s">
        <v>417</v>
      </c>
      <c r="C805" s="55"/>
      <c r="D805" s="63"/>
      <c r="E805" s="63"/>
      <c r="F805" s="30">
        <f>SUM(F810+F812)+F808+F806</f>
        <v>603</v>
      </c>
      <c r="G805" s="30">
        <f t="shared" ref="G805:H805" si="176">SUM(G810+G812)+G808+G806</f>
        <v>445</v>
      </c>
      <c r="H805" s="30">
        <f t="shared" si="176"/>
        <v>895</v>
      </c>
    </row>
    <row r="806" spans="1:8" ht="47.25">
      <c r="A806" s="26" t="s">
        <v>978</v>
      </c>
      <c r="B806" s="55" t="s">
        <v>708</v>
      </c>
      <c r="C806" s="55"/>
      <c r="D806" s="63"/>
      <c r="E806" s="63"/>
      <c r="F806" s="30">
        <f>SUM(F807)</f>
        <v>128</v>
      </c>
      <c r="G806" s="30">
        <f>SUM(G807)</f>
        <v>0</v>
      </c>
      <c r="H806" s="30">
        <f>SUM(H807)</f>
        <v>350</v>
      </c>
    </row>
    <row r="807" spans="1:8" ht="31.5">
      <c r="A807" s="26" t="s">
        <v>48</v>
      </c>
      <c r="B807" s="55" t="s">
        <v>708</v>
      </c>
      <c r="C807" s="55">
        <v>200</v>
      </c>
      <c r="D807" s="31" t="s">
        <v>27</v>
      </c>
      <c r="E807" s="31" t="s">
        <v>74</v>
      </c>
      <c r="F807" s="30">
        <f>SUM(Ведомственная!G714)</f>
        <v>128</v>
      </c>
      <c r="G807" s="30">
        <f>SUM(Ведомственная!H714)</f>
        <v>0</v>
      </c>
      <c r="H807" s="30">
        <f>SUM(Ведомственная!I714)</f>
        <v>350</v>
      </c>
    </row>
    <row r="808" spans="1:8" ht="47.25">
      <c r="A808" s="26" t="s">
        <v>977</v>
      </c>
      <c r="B808" s="55" t="s">
        <v>976</v>
      </c>
      <c r="C808" s="55"/>
      <c r="D808" s="63"/>
      <c r="E808" s="63"/>
      <c r="F808" s="30">
        <f>SUM(F809)</f>
        <v>0</v>
      </c>
      <c r="G808" s="30">
        <f t="shared" ref="G808:H808" si="177">SUM(G809)</f>
        <v>0</v>
      </c>
      <c r="H808" s="30">
        <f t="shared" si="177"/>
        <v>100</v>
      </c>
    </row>
    <row r="809" spans="1:8" ht="31.5">
      <c r="A809" s="26" t="s">
        <v>48</v>
      </c>
      <c r="B809" s="55" t="s">
        <v>976</v>
      </c>
      <c r="C809" s="55">
        <v>200</v>
      </c>
      <c r="D809" s="31" t="s">
        <v>27</v>
      </c>
      <c r="E809" s="31" t="s">
        <v>74</v>
      </c>
      <c r="F809" s="30">
        <f>SUM(Ведомственная!G716)</f>
        <v>0</v>
      </c>
      <c r="G809" s="30">
        <f>SUM(Ведомственная!H716)</f>
        <v>0</v>
      </c>
      <c r="H809" s="30">
        <f>SUM(Ведомственная!I716)</f>
        <v>100</v>
      </c>
    </row>
    <row r="810" spans="1:8" ht="47.25">
      <c r="A810" s="26" t="s">
        <v>986</v>
      </c>
      <c r="B810" s="55" t="s">
        <v>935</v>
      </c>
      <c r="C810" s="55"/>
      <c r="D810" s="63"/>
      <c r="E810" s="63"/>
      <c r="F810" s="30">
        <f>SUM(F811)</f>
        <v>423</v>
      </c>
      <c r="G810" s="30">
        <f>SUM(G811)</f>
        <v>423</v>
      </c>
      <c r="H810" s="30">
        <f>SUM(H811)</f>
        <v>423</v>
      </c>
    </row>
    <row r="811" spans="1:8" ht="31.5">
      <c r="A811" s="26" t="s">
        <v>48</v>
      </c>
      <c r="B811" s="55" t="s">
        <v>935</v>
      </c>
      <c r="C811" s="55">
        <v>200</v>
      </c>
      <c r="D811" s="31" t="s">
        <v>12</v>
      </c>
      <c r="E811" s="31" t="s">
        <v>14</v>
      </c>
      <c r="F811" s="30">
        <f>SUM(Ведомственная!G183)</f>
        <v>423</v>
      </c>
      <c r="G811" s="30">
        <f>SUM(Ведомственная!H183)</f>
        <v>423</v>
      </c>
      <c r="H811" s="30">
        <f>SUM(Ведомственная!I183)</f>
        <v>423</v>
      </c>
    </row>
    <row r="812" spans="1:8">
      <c r="A812" s="26" t="s">
        <v>33</v>
      </c>
      <c r="B812" s="55" t="s">
        <v>418</v>
      </c>
      <c r="C812" s="55"/>
      <c r="D812" s="63"/>
      <c r="E812" s="63"/>
      <c r="F812" s="30">
        <f>SUM(F813:F814)</f>
        <v>52</v>
      </c>
      <c r="G812" s="30">
        <f t="shared" ref="G812:H812" si="178">SUM(G813:G814)</f>
        <v>22</v>
      </c>
      <c r="H812" s="30">
        <f t="shared" si="178"/>
        <v>22</v>
      </c>
    </row>
    <row r="813" spans="1:8" ht="31.5">
      <c r="A813" s="26" t="s">
        <v>48</v>
      </c>
      <c r="B813" s="55" t="s">
        <v>418</v>
      </c>
      <c r="C813" s="55">
        <v>200</v>
      </c>
      <c r="D813" s="31" t="s">
        <v>109</v>
      </c>
      <c r="E813" s="31" t="s">
        <v>30</v>
      </c>
      <c r="F813" s="30">
        <f>SUM(Ведомственная!G930)</f>
        <v>30</v>
      </c>
      <c r="G813" s="30">
        <f>SUM(Ведомственная!H930)</f>
        <v>0</v>
      </c>
      <c r="H813" s="30">
        <f>SUM(Ведомственная!I930)</f>
        <v>0</v>
      </c>
    </row>
    <row r="814" spans="1:8" ht="29.25" customHeight="1">
      <c r="A814" s="26" t="s">
        <v>48</v>
      </c>
      <c r="B814" s="55" t="s">
        <v>418</v>
      </c>
      <c r="C814" s="55">
        <v>200</v>
      </c>
      <c r="D814" s="31" t="s">
        <v>27</v>
      </c>
      <c r="E814" s="31" t="s">
        <v>50</v>
      </c>
      <c r="F814" s="30">
        <f>SUM(Ведомственная!G1270)+Ведомственная!G641</f>
        <v>22</v>
      </c>
      <c r="G814" s="30">
        <f>SUM(Ведомственная!H1270)+Ведомственная!H641</f>
        <v>22</v>
      </c>
      <c r="H814" s="30">
        <f>SUM(Ведомственная!I1270)+Ведомственная!I641</f>
        <v>22</v>
      </c>
    </row>
    <row r="815" spans="1:8" ht="47.25">
      <c r="A815" s="26" t="s">
        <v>650</v>
      </c>
      <c r="B815" s="55" t="s">
        <v>75</v>
      </c>
      <c r="C815" s="55"/>
      <c r="D815" s="31"/>
      <c r="E815" s="31"/>
      <c r="F815" s="30">
        <f>SUM(F816+F819+F821+F823)+F827</f>
        <v>7335.4</v>
      </c>
      <c r="G815" s="30">
        <f t="shared" ref="G815:H815" si="179">SUM(G816+G819+G821+G823)+G827</f>
        <v>7509.1</v>
      </c>
      <c r="H815" s="30">
        <f t="shared" si="179"/>
        <v>7510.0000000000009</v>
      </c>
    </row>
    <row r="816" spans="1:8">
      <c r="A816" s="26" t="s">
        <v>76</v>
      </c>
      <c r="B816" s="55" t="s">
        <v>77</v>
      </c>
      <c r="C816" s="55"/>
      <c r="D816" s="31"/>
      <c r="E816" s="31"/>
      <c r="F816" s="30">
        <f>F817+F818</f>
        <v>4772.3</v>
      </c>
      <c r="G816" s="30">
        <f>G817+G818</f>
        <v>4772.3</v>
      </c>
      <c r="H816" s="30">
        <f>H817+H818</f>
        <v>4772.3</v>
      </c>
    </row>
    <row r="817" spans="1:8" ht="63">
      <c r="A817" s="26" t="s">
        <v>47</v>
      </c>
      <c r="B817" s="55" t="s">
        <v>77</v>
      </c>
      <c r="C817" s="55">
        <v>100</v>
      </c>
      <c r="D817" s="31" t="s">
        <v>27</v>
      </c>
      <c r="E817" s="31" t="s">
        <v>74</v>
      </c>
      <c r="F817" s="30">
        <f>SUM(Ведомственная!G719)</f>
        <v>4765.3</v>
      </c>
      <c r="G817" s="30">
        <f>SUM(Ведомственная!H719)</f>
        <v>4765.3</v>
      </c>
      <c r="H817" s="30">
        <f>SUM(Ведомственная!I719)</f>
        <v>4765.3</v>
      </c>
    </row>
    <row r="818" spans="1:8" ht="31.5">
      <c r="A818" s="26" t="s">
        <v>48</v>
      </c>
      <c r="B818" s="55" t="s">
        <v>77</v>
      </c>
      <c r="C818" s="55">
        <v>200</v>
      </c>
      <c r="D818" s="31" t="s">
        <v>27</v>
      </c>
      <c r="E818" s="31" t="s">
        <v>74</v>
      </c>
      <c r="F818" s="30">
        <f>SUM(Ведомственная!G720)</f>
        <v>7</v>
      </c>
      <c r="G818" s="30">
        <f>SUM(Ведомственная!H720)</f>
        <v>7</v>
      </c>
      <c r="H818" s="30">
        <f>SUM(Ведомственная!I720)</f>
        <v>7</v>
      </c>
    </row>
    <row r="819" spans="1:8" ht="20.25" customHeight="1">
      <c r="A819" s="26" t="s">
        <v>91</v>
      </c>
      <c r="B819" s="55" t="s">
        <v>501</v>
      </c>
      <c r="C819" s="70"/>
      <c r="D819" s="31"/>
      <c r="E819" s="31"/>
      <c r="F819" s="30">
        <f>F820</f>
        <v>535</v>
      </c>
      <c r="G819" s="30">
        <f>G820</f>
        <v>535</v>
      </c>
      <c r="H819" s="30">
        <f>H820</f>
        <v>535</v>
      </c>
    </row>
    <row r="820" spans="1:8" ht="31.5">
      <c r="A820" s="26" t="s">
        <v>48</v>
      </c>
      <c r="B820" s="55" t="s">
        <v>501</v>
      </c>
      <c r="C820" s="55">
        <v>200</v>
      </c>
      <c r="D820" s="31" t="s">
        <v>27</v>
      </c>
      <c r="E820" s="31" t="s">
        <v>74</v>
      </c>
      <c r="F820" s="30">
        <f>SUM(Ведомственная!G722)</f>
        <v>535</v>
      </c>
      <c r="G820" s="30">
        <f>SUM(Ведомственная!H722)</f>
        <v>535</v>
      </c>
      <c r="H820" s="30">
        <f>SUM(Ведомственная!I722)</f>
        <v>535</v>
      </c>
    </row>
    <row r="821" spans="1:8" ht="31.5">
      <c r="A821" s="26" t="s">
        <v>93</v>
      </c>
      <c r="B821" s="55" t="s">
        <v>502</v>
      </c>
      <c r="C821" s="55"/>
      <c r="D821" s="31"/>
      <c r="E821" s="31"/>
      <c r="F821" s="30">
        <f>F822</f>
        <v>842.4</v>
      </c>
      <c r="G821" s="30">
        <f>G822</f>
        <v>843.2</v>
      </c>
      <c r="H821" s="30">
        <f>H822</f>
        <v>844.1</v>
      </c>
    </row>
    <row r="822" spans="1:8" ht="31.5">
      <c r="A822" s="26" t="s">
        <v>48</v>
      </c>
      <c r="B822" s="55" t="s">
        <v>502</v>
      </c>
      <c r="C822" s="55">
        <v>200</v>
      </c>
      <c r="D822" s="31" t="s">
        <v>27</v>
      </c>
      <c r="E822" s="31" t="s">
        <v>74</v>
      </c>
      <c r="F822" s="30">
        <f>SUM(Ведомственная!G724)</f>
        <v>842.4</v>
      </c>
      <c r="G822" s="30">
        <f>SUM(Ведомственная!H724)</f>
        <v>843.2</v>
      </c>
      <c r="H822" s="30">
        <f>SUM(Ведомственная!I724)</f>
        <v>844.1</v>
      </c>
    </row>
    <row r="823" spans="1:8" ht="31.5">
      <c r="A823" s="26" t="s">
        <v>94</v>
      </c>
      <c r="B823" s="55" t="s">
        <v>503</v>
      </c>
      <c r="C823" s="55"/>
      <c r="D823" s="31"/>
      <c r="E823" s="31"/>
      <c r="F823" s="30">
        <f>F825+F826+F824</f>
        <v>1185.6999999999998</v>
      </c>
      <c r="G823" s="30">
        <f t="shared" ref="G823:H823" si="180">G825+G826+G824</f>
        <v>1358.6</v>
      </c>
      <c r="H823" s="30">
        <f t="shared" si="180"/>
        <v>1358.6000000000001</v>
      </c>
    </row>
    <row r="824" spans="1:8" ht="31.5">
      <c r="A824" s="26" t="s">
        <v>48</v>
      </c>
      <c r="B824" s="55" t="s">
        <v>503</v>
      </c>
      <c r="C824" s="55">
        <v>200</v>
      </c>
      <c r="D824" s="31" t="s">
        <v>109</v>
      </c>
      <c r="E824" s="31" t="s">
        <v>165</v>
      </c>
      <c r="F824" s="30">
        <f>SUM(Ведомственная!G524)</f>
        <v>0</v>
      </c>
      <c r="G824" s="30">
        <f>SUM(Ведомственная!H524)</f>
        <v>0</v>
      </c>
      <c r="H824" s="30">
        <f>SUM(Ведомственная!I524)</f>
        <v>0</v>
      </c>
    </row>
    <row r="825" spans="1:8" ht="31.5">
      <c r="A825" s="26" t="s">
        <v>48</v>
      </c>
      <c r="B825" s="55" t="s">
        <v>503</v>
      </c>
      <c r="C825" s="55">
        <v>200</v>
      </c>
      <c r="D825" s="31" t="s">
        <v>27</v>
      </c>
      <c r="E825" s="31" t="s">
        <v>74</v>
      </c>
      <c r="F825" s="30">
        <f>SUM(Ведомственная!G726)</f>
        <v>1065.5999999999999</v>
      </c>
      <c r="G825" s="30">
        <f>SUM(Ведомственная!H726)</f>
        <v>1239.3</v>
      </c>
      <c r="H825" s="30">
        <f>SUM(Ведомственная!I726)</f>
        <v>1240.2</v>
      </c>
    </row>
    <row r="826" spans="1:8">
      <c r="A826" s="26" t="s">
        <v>21</v>
      </c>
      <c r="B826" s="55" t="s">
        <v>503</v>
      </c>
      <c r="C826" s="55">
        <v>800</v>
      </c>
      <c r="D826" s="31" t="s">
        <v>27</v>
      </c>
      <c r="E826" s="31" t="s">
        <v>74</v>
      </c>
      <c r="F826" s="30">
        <f>SUM(Ведомственная!G727)</f>
        <v>120.1</v>
      </c>
      <c r="G826" s="30">
        <f>SUM(Ведомственная!H727)</f>
        <v>119.3</v>
      </c>
      <c r="H826" s="30">
        <f>SUM(Ведомственная!I727)</f>
        <v>118.4</v>
      </c>
    </row>
    <row r="827" spans="1:8" ht="31.5">
      <c r="A827" s="26" t="s">
        <v>842</v>
      </c>
      <c r="B827" s="55" t="s">
        <v>885</v>
      </c>
      <c r="C827" s="70"/>
      <c r="D827" s="31"/>
      <c r="E827" s="31"/>
      <c r="F827" s="30">
        <f>SUM(F828)</f>
        <v>0</v>
      </c>
      <c r="G827" s="30">
        <f t="shared" ref="G827:H827" si="181">SUM(G828)</f>
        <v>0</v>
      </c>
      <c r="H827" s="30">
        <f t="shared" si="181"/>
        <v>0</v>
      </c>
    </row>
    <row r="828" spans="1:8" ht="63">
      <c r="A828" s="26" t="s">
        <v>47</v>
      </c>
      <c r="B828" s="55" t="s">
        <v>885</v>
      </c>
      <c r="C828" s="55">
        <v>100</v>
      </c>
      <c r="D828" s="31" t="s">
        <v>27</v>
      </c>
      <c r="E828" s="31" t="s">
        <v>74</v>
      </c>
      <c r="F828" s="30">
        <f>SUM(Ведомственная!G729)</f>
        <v>0</v>
      </c>
      <c r="G828" s="30">
        <f>SUM(Ведомственная!H729)</f>
        <v>0</v>
      </c>
      <c r="H828" s="30">
        <f>SUM(Ведомственная!I729)</f>
        <v>0</v>
      </c>
    </row>
    <row r="829" spans="1:8" ht="31.5" hidden="1">
      <c r="A829" s="26" t="s">
        <v>260</v>
      </c>
      <c r="B829" s="55" t="s">
        <v>419</v>
      </c>
      <c r="C829" s="55"/>
      <c r="D829" s="63"/>
      <c r="E829" s="31"/>
      <c r="F829" s="30">
        <f t="shared" ref="F829:H830" si="182">SUM(F830)</f>
        <v>0</v>
      </c>
      <c r="G829" s="30">
        <f t="shared" si="182"/>
        <v>0</v>
      </c>
      <c r="H829" s="30">
        <f t="shared" si="182"/>
        <v>0</v>
      </c>
    </row>
    <row r="830" spans="1:8" ht="47.25" hidden="1">
      <c r="A830" s="26" t="s">
        <v>25</v>
      </c>
      <c r="B830" s="55" t="s">
        <v>419</v>
      </c>
      <c r="C830" s="55"/>
      <c r="D830" s="63"/>
      <c r="E830" s="31"/>
      <c r="F830" s="30">
        <f t="shared" si="182"/>
        <v>0</v>
      </c>
      <c r="G830" s="30">
        <f t="shared" si="182"/>
        <v>0</v>
      </c>
      <c r="H830" s="30">
        <f t="shared" si="182"/>
        <v>0</v>
      </c>
    </row>
    <row r="831" spans="1:8" ht="31.5" hidden="1">
      <c r="A831" s="26" t="s">
        <v>68</v>
      </c>
      <c r="B831" s="55" t="s">
        <v>419</v>
      </c>
      <c r="C831" s="55">
        <v>600</v>
      </c>
      <c r="D831" s="31" t="s">
        <v>27</v>
      </c>
      <c r="E831" s="31" t="s">
        <v>74</v>
      </c>
      <c r="F831" s="30"/>
      <c r="G831" s="30"/>
      <c r="H831" s="30"/>
    </row>
    <row r="832" spans="1:8" s="49" customFormat="1" ht="63">
      <c r="A832" s="45" t="s">
        <v>645</v>
      </c>
      <c r="B832" s="53" t="s">
        <v>69</v>
      </c>
      <c r="C832" s="53"/>
      <c r="D832" s="65"/>
      <c r="E832" s="65"/>
      <c r="F832" s="66">
        <f>F833</f>
        <v>3900.7</v>
      </c>
      <c r="G832" s="66">
        <f>G833</f>
        <v>300.7</v>
      </c>
      <c r="H832" s="66">
        <f>H833</f>
        <v>300.7</v>
      </c>
    </row>
    <row r="833" spans="1:8">
      <c r="A833" s="26" t="s">
        <v>31</v>
      </c>
      <c r="B833" s="55" t="s">
        <v>70</v>
      </c>
      <c r="C833" s="55"/>
      <c r="D833" s="31"/>
      <c r="E833" s="31"/>
      <c r="F833" s="30">
        <f>SUM(F834)</f>
        <v>3900.7</v>
      </c>
      <c r="G833" s="30">
        <f>SUM(G834)</f>
        <v>300.7</v>
      </c>
      <c r="H833" s="30">
        <f>SUM(H834)</f>
        <v>300.7</v>
      </c>
    </row>
    <row r="834" spans="1:8" ht="31.5">
      <c r="A834" s="26" t="s">
        <v>71</v>
      </c>
      <c r="B834" s="55" t="s">
        <v>72</v>
      </c>
      <c r="C834" s="55"/>
      <c r="D834" s="31"/>
      <c r="E834" s="31"/>
      <c r="F834" s="30">
        <f>F835</f>
        <v>3900.7</v>
      </c>
      <c r="G834" s="30">
        <f>G835</f>
        <v>300.7</v>
      </c>
      <c r="H834" s="30">
        <f>H835</f>
        <v>300.7</v>
      </c>
    </row>
    <row r="835" spans="1:8" ht="31.5">
      <c r="A835" s="26" t="s">
        <v>48</v>
      </c>
      <c r="B835" s="55" t="s">
        <v>72</v>
      </c>
      <c r="C835" s="55">
        <v>200</v>
      </c>
      <c r="D835" s="31" t="s">
        <v>27</v>
      </c>
      <c r="E835" s="31" t="s">
        <v>50</v>
      </c>
      <c r="F835" s="30">
        <f>SUM(Ведомственная!G649)</f>
        <v>3900.7</v>
      </c>
      <c r="G835" s="30">
        <f>SUM(Ведомственная!H649)</f>
        <v>300.7</v>
      </c>
      <c r="H835" s="30">
        <f>SUM(Ведомственная!I649)</f>
        <v>300.7</v>
      </c>
    </row>
    <row r="836" spans="1:8" s="49" customFormat="1" ht="31.5">
      <c r="A836" s="45" t="s">
        <v>810</v>
      </c>
      <c r="B836" s="53" t="s">
        <v>220</v>
      </c>
      <c r="C836" s="53"/>
      <c r="D836" s="65"/>
      <c r="E836" s="65"/>
      <c r="F836" s="66">
        <f>SUM(F837+F840)</f>
        <v>1920.1999999999998</v>
      </c>
      <c r="G836" s="66">
        <f>SUM(G837+G840)</f>
        <v>1655.8</v>
      </c>
      <c r="H836" s="66">
        <f>SUM(H837+H840)</f>
        <v>1655.8</v>
      </c>
    </row>
    <row r="837" spans="1:8" ht="31.5">
      <c r="A837" s="26" t="s">
        <v>535</v>
      </c>
      <c r="B837" s="55" t="s">
        <v>543</v>
      </c>
      <c r="C837" s="55"/>
      <c r="D837" s="31"/>
      <c r="E837" s="31"/>
      <c r="F837" s="30">
        <f>SUM(F838+F839)</f>
        <v>1505.8</v>
      </c>
      <c r="G837" s="30">
        <f>SUM(G838+G839)</f>
        <v>1505.8</v>
      </c>
      <c r="H837" s="30">
        <f>SUM(H838+H839)</f>
        <v>1505.8</v>
      </c>
    </row>
    <row r="838" spans="1:8" ht="63">
      <c r="A838" s="52" t="s">
        <v>47</v>
      </c>
      <c r="B838" s="55" t="s">
        <v>543</v>
      </c>
      <c r="C838" s="55">
        <v>100</v>
      </c>
      <c r="D838" s="31" t="s">
        <v>30</v>
      </c>
      <c r="E838" s="31" t="s">
        <v>12</v>
      </c>
      <c r="F838" s="30">
        <f>SUM(Ведомственная!G73)</f>
        <v>1505.8</v>
      </c>
      <c r="G838" s="30">
        <f>SUM(Ведомственная!H73)</f>
        <v>1505.8</v>
      </c>
      <c r="H838" s="30">
        <f>SUM(Ведомственная!I73)</f>
        <v>1505.8</v>
      </c>
    </row>
    <row r="839" spans="1:8" ht="31.5">
      <c r="A839" s="26" t="s">
        <v>48</v>
      </c>
      <c r="B839" s="55" t="s">
        <v>543</v>
      </c>
      <c r="C839" s="55">
        <v>200</v>
      </c>
      <c r="D839" s="31" t="s">
        <v>30</v>
      </c>
      <c r="E839" s="31" t="s">
        <v>12</v>
      </c>
      <c r="F839" s="30">
        <f>SUM(Ведомственная!G74)</f>
        <v>0</v>
      </c>
      <c r="G839" s="30">
        <f>SUM(Ведомственная!H74)</f>
        <v>0</v>
      </c>
      <c r="H839" s="30">
        <f>SUM(Ведомственная!I74)</f>
        <v>0</v>
      </c>
    </row>
    <row r="840" spans="1:8" ht="31.5">
      <c r="A840" s="26" t="s">
        <v>94</v>
      </c>
      <c r="B840" s="55" t="s">
        <v>545</v>
      </c>
      <c r="C840" s="55"/>
      <c r="D840" s="31"/>
      <c r="E840" s="31"/>
      <c r="F840" s="30">
        <f>SUM(F841:F842)</f>
        <v>414.4</v>
      </c>
      <c r="G840" s="30">
        <f>SUM(G841:G842)</f>
        <v>150</v>
      </c>
      <c r="H840" s="30">
        <f>SUM(H841:H842)</f>
        <v>150</v>
      </c>
    </row>
    <row r="841" spans="1:8" ht="31.5">
      <c r="A841" s="26" t="s">
        <v>48</v>
      </c>
      <c r="B841" s="55" t="s">
        <v>545</v>
      </c>
      <c r="C841" s="55">
        <v>200</v>
      </c>
      <c r="D841" s="31" t="s">
        <v>30</v>
      </c>
      <c r="E841" s="31">
        <v>13</v>
      </c>
      <c r="F841" s="30">
        <f>SUM(Ведомственная!G115)</f>
        <v>264.39999999999998</v>
      </c>
      <c r="G841" s="30">
        <f>SUM(Ведомственная!H115)</f>
        <v>0</v>
      </c>
      <c r="H841" s="30">
        <f>SUM(Ведомственная!I115)</f>
        <v>0</v>
      </c>
    </row>
    <row r="842" spans="1:8" ht="25.5" customHeight="1">
      <c r="A842" s="26" t="s">
        <v>38</v>
      </c>
      <c r="B842" s="55" t="s">
        <v>545</v>
      </c>
      <c r="C842" s="55">
        <v>300</v>
      </c>
      <c r="D842" s="31" t="s">
        <v>30</v>
      </c>
      <c r="E842" s="31">
        <v>13</v>
      </c>
      <c r="F842" s="30">
        <f>SUM(Ведомственная!G116)</f>
        <v>150</v>
      </c>
      <c r="G842" s="30">
        <f>SUM(Ведомственная!H116)</f>
        <v>150</v>
      </c>
      <c r="H842" s="30">
        <f>SUM(Ведомственная!I116)</f>
        <v>150</v>
      </c>
    </row>
    <row r="843" spans="1:8" s="49" customFormat="1" ht="47.25">
      <c r="A843" s="45" t="s">
        <v>606</v>
      </c>
      <c r="B843" s="53" t="s">
        <v>190</v>
      </c>
      <c r="C843" s="53"/>
      <c r="D843" s="65"/>
      <c r="E843" s="65"/>
      <c r="F843" s="66">
        <f>SUM(F846+F849+F852+F854)+F844</f>
        <v>38726.400000000001</v>
      </c>
      <c r="G843" s="66">
        <f t="shared" ref="G843:H843" si="183">SUM(G846+G849+G852+G854)+G844</f>
        <v>36724.800000000003</v>
      </c>
      <c r="H843" s="66">
        <f t="shared" si="183"/>
        <v>36724.800000000003</v>
      </c>
    </row>
    <row r="844" spans="1:8" s="49" customFormat="1">
      <c r="A844" s="26" t="s">
        <v>922</v>
      </c>
      <c r="B844" s="55" t="s">
        <v>923</v>
      </c>
      <c r="C844" s="55"/>
      <c r="D844" s="31"/>
      <c r="E844" s="31"/>
      <c r="F844" s="30">
        <f>SUM(F845)</f>
        <v>3200</v>
      </c>
      <c r="G844" s="30">
        <f t="shared" ref="G844:H844" si="184">SUM(G845)</f>
        <v>1800</v>
      </c>
      <c r="H844" s="30">
        <f t="shared" si="184"/>
        <v>0</v>
      </c>
    </row>
    <row r="845" spans="1:8" s="49" customFormat="1">
      <c r="A845" s="26" t="s">
        <v>924</v>
      </c>
      <c r="B845" s="55" t="s">
        <v>923</v>
      </c>
      <c r="C845" s="55">
        <v>700</v>
      </c>
      <c r="D845" s="31" t="s">
        <v>90</v>
      </c>
      <c r="E845" s="31" t="s">
        <v>30</v>
      </c>
      <c r="F845" s="30">
        <f>SUM(Ведомственная!G513)</f>
        <v>3200</v>
      </c>
      <c r="G845" s="30">
        <f>SUM(Ведомственная!H513)</f>
        <v>1800</v>
      </c>
      <c r="H845" s="30">
        <f>SUM(Ведомственная!I513)</f>
        <v>0</v>
      </c>
    </row>
    <row r="846" spans="1:8">
      <c r="A846" s="26" t="s">
        <v>76</v>
      </c>
      <c r="B846" s="31" t="s">
        <v>191</v>
      </c>
      <c r="C846" s="31"/>
      <c r="D846" s="31"/>
      <c r="E846" s="31"/>
      <c r="F846" s="30">
        <f>SUM(F847:F848)</f>
        <v>27638.1</v>
      </c>
      <c r="G846" s="30">
        <f>SUM(G847:G848)</f>
        <v>27638.1</v>
      </c>
      <c r="H846" s="30">
        <f>SUM(H847:H848)</f>
        <v>27638.1</v>
      </c>
    </row>
    <row r="847" spans="1:8" ht="63">
      <c r="A847" s="26" t="s">
        <v>47</v>
      </c>
      <c r="B847" s="31" t="s">
        <v>191</v>
      </c>
      <c r="C847" s="31" t="s">
        <v>85</v>
      </c>
      <c r="D847" s="31" t="s">
        <v>30</v>
      </c>
      <c r="E847" s="31" t="s">
        <v>74</v>
      </c>
      <c r="F847" s="30">
        <f>SUM(Ведомственная!G481)</f>
        <v>27631.5</v>
      </c>
      <c r="G847" s="30">
        <f>SUM(Ведомственная!H481)</f>
        <v>27631.5</v>
      </c>
      <c r="H847" s="30">
        <f>SUM(Ведомственная!I481)</f>
        <v>27631.5</v>
      </c>
    </row>
    <row r="848" spans="1:8" ht="31.5">
      <c r="A848" s="26" t="s">
        <v>48</v>
      </c>
      <c r="B848" s="31" t="s">
        <v>191</v>
      </c>
      <c r="C848" s="31" t="s">
        <v>87</v>
      </c>
      <c r="D848" s="31" t="s">
        <v>30</v>
      </c>
      <c r="E848" s="31" t="s">
        <v>74</v>
      </c>
      <c r="F848" s="30">
        <f>SUM(Ведомственная!G482)</f>
        <v>6.6</v>
      </c>
      <c r="G848" s="30">
        <f>SUM(Ведомственная!H482)</f>
        <v>6.6</v>
      </c>
      <c r="H848" s="30">
        <f>SUM(Ведомственная!I482)</f>
        <v>6.6</v>
      </c>
    </row>
    <row r="849" spans="1:8">
      <c r="A849" s="26" t="s">
        <v>91</v>
      </c>
      <c r="B849" s="55" t="s">
        <v>193</v>
      </c>
      <c r="C849" s="55"/>
      <c r="D849" s="31"/>
      <c r="E849" s="31"/>
      <c r="F849" s="30">
        <f>SUM(F850:F851)</f>
        <v>207.9</v>
      </c>
      <c r="G849" s="30">
        <f>SUM(G850:G851)</f>
        <v>208</v>
      </c>
      <c r="H849" s="30">
        <f>SUM(H850:H851)</f>
        <v>208</v>
      </c>
    </row>
    <row r="850" spans="1:8" ht="31.5">
      <c r="A850" s="26" t="s">
        <v>48</v>
      </c>
      <c r="B850" s="55" t="s">
        <v>193</v>
      </c>
      <c r="C850" s="55">
        <v>200</v>
      </c>
      <c r="D850" s="31" t="s">
        <v>30</v>
      </c>
      <c r="E850" s="31" t="s">
        <v>90</v>
      </c>
      <c r="F850" s="30">
        <f>SUM(Ведомственная!G490)</f>
        <v>206.5</v>
      </c>
      <c r="G850" s="30">
        <f>SUM(Ведомственная!H490)</f>
        <v>206.6</v>
      </c>
      <c r="H850" s="30">
        <f>SUM(Ведомственная!I490)</f>
        <v>206.6</v>
      </c>
    </row>
    <row r="851" spans="1:8">
      <c r="A851" s="26" t="s">
        <v>21</v>
      </c>
      <c r="B851" s="55" t="s">
        <v>193</v>
      </c>
      <c r="C851" s="55">
        <v>800</v>
      </c>
      <c r="D851" s="31" t="s">
        <v>30</v>
      </c>
      <c r="E851" s="31" t="s">
        <v>90</v>
      </c>
      <c r="F851" s="30">
        <f>SUM(Ведомственная!G491)</f>
        <v>1.4</v>
      </c>
      <c r="G851" s="30">
        <f>SUM(Ведомственная!H491)</f>
        <v>1.4</v>
      </c>
      <c r="H851" s="30">
        <f>SUM(Ведомственная!I491)</f>
        <v>1.4</v>
      </c>
    </row>
    <row r="852" spans="1:8" ht="31.5">
      <c r="A852" s="26" t="s">
        <v>93</v>
      </c>
      <c r="B852" s="55" t="s">
        <v>194</v>
      </c>
      <c r="C852" s="55"/>
      <c r="D852" s="31"/>
      <c r="E852" s="31"/>
      <c r="F852" s="30">
        <f>SUM(F853)</f>
        <v>272.7</v>
      </c>
      <c r="G852" s="30">
        <f>SUM(G853)</f>
        <v>272.7</v>
      </c>
      <c r="H852" s="30">
        <f>SUM(H853)</f>
        <v>272.7</v>
      </c>
    </row>
    <row r="853" spans="1:8" ht="31.5">
      <c r="A853" s="26" t="s">
        <v>48</v>
      </c>
      <c r="B853" s="55" t="s">
        <v>194</v>
      </c>
      <c r="C853" s="55">
        <v>200</v>
      </c>
      <c r="D853" s="31" t="s">
        <v>30</v>
      </c>
      <c r="E853" s="31" t="s">
        <v>90</v>
      </c>
      <c r="F853" s="30">
        <f>SUM(Ведомственная!G493)</f>
        <v>272.7</v>
      </c>
      <c r="G853" s="30">
        <f>SUM(Ведомственная!H493)</f>
        <v>272.7</v>
      </c>
      <c r="H853" s="30">
        <f>SUM(Ведомственная!I493)</f>
        <v>272.7</v>
      </c>
    </row>
    <row r="854" spans="1:8" ht="31.5">
      <c r="A854" s="26" t="s">
        <v>94</v>
      </c>
      <c r="B854" s="55" t="s">
        <v>195</v>
      </c>
      <c r="C854" s="55"/>
      <c r="D854" s="31"/>
      <c r="E854" s="31"/>
      <c r="F854" s="30">
        <f>SUM(F855:F857)</f>
        <v>7407.7</v>
      </c>
      <c r="G854" s="30">
        <f>SUM(G855:G857)</f>
        <v>6806</v>
      </c>
      <c r="H854" s="30">
        <f>SUM(H855:H857)</f>
        <v>8606</v>
      </c>
    </row>
    <row r="855" spans="1:8" ht="31.5">
      <c r="A855" s="26" t="s">
        <v>48</v>
      </c>
      <c r="B855" s="55" t="s">
        <v>195</v>
      </c>
      <c r="C855" s="55">
        <v>200</v>
      </c>
      <c r="D855" s="31" t="s">
        <v>30</v>
      </c>
      <c r="E855" s="31" t="s">
        <v>90</v>
      </c>
      <c r="F855" s="30">
        <f>SUM(Ведомственная!G495)</f>
        <v>7133.9</v>
      </c>
      <c r="G855" s="30">
        <f>SUM(Ведомственная!H495)</f>
        <v>6532.2</v>
      </c>
      <c r="H855" s="30">
        <f>SUM(Ведомственная!I495)</f>
        <v>8332.2000000000007</v>
      </c>
    </row>
    <row r="856" spans="1:8" ht="31.5">
      <c r="A856" s="26" t="s">
        <v>48</v>
      </c>
      <c r="B856" s="55" t="s">
        <v>195</v>
      </c>
      <c r="C856" s="55">
        <v>200</v>
      </c>
      <c r="D856" s="31" t="s">
        <v>109</v>
      </c>
      <c r="E856" s="31" t="s">
        <v>165</v>
      </c>
      <c r="F856" s="30">
        <f>SUM(Ведомственная!G503)</f>
        <v>273.8</v>
      </c>
      <c r="G856" s="30">
        <f>SUM(Ведомственная!H503)</f>
        <v>273.8</v>
      </c>
      <c r="H856" s="30">
        <f>SUM(Ведомственная!I503)</f>
        <v>273.8</v>
      </c>
    </row>
    <row r="857" spans="1:8" ht="23.25" customHeight="1">
      <c r="A857" s="26" t="s">
        <v>21</v>
      </c>
      <c r="B857" s="55" t="s">
        <v>195</v>
      </c>
      <c r="C857" s="55">
        <v>800</v>
      </c>
      <c r="D857" s="31" t="s">
        <v>30</v>
      </c>
      <c r="E857" s="31" t="s">
        <v>90</v>
      </c>
      <c r="F857" s="30">
        <f>SUM(Ведомственная!G496)</f>
        <v>0</v>
      </c>
      <c r="G857" s="30">
        <f>SUM(Ведомственная!H496)</f>
        <v>0</v>
      </c>
      <c r="H857" s="30">
        <f>SUM(Ведомственная!I496)</f>
        <v>0</v>
      </c>
    </row>
    <row r="858" spans="1:8" s="49" customFormat="1" ht="31.5">
      <c r="A858" s="45" t="s">
        <v>610</v>
      </c>
      <c r="B858" s="53" t="s">
        <v>221</v>
      </c>
      <c r="C858" s="53"/>
      <c r="D858" s="65"/>
      <c r="E858" s="65"/>
      <c r="F858" s="66">
        <f>SUM(F859)</f>
        <v>290</v>
      </c>
      <c r="G858" s="66">
        <f>SUM(G859)</f>
        <v>100</v>
      </c>
      <c r="H858" s="66">
        <f>SUM(H859)</f>
        <v>100</v>
      </c>
    </row>
    <row r="859" spans="1:8">
      <c r="A859" s="26" t="s">
        <v>31</v>
      </c>
      <c r="B859" s="55" t="s">
        <v>653</v>
      </c>
      <c r="C859" s="55"/>
      <c r="D859" s="31"/>
      <c r="E859" s="31"/>
      <c r="F859" s="30">
        <f>SUM(Ведомственная!G118)</f>
        <v>290</v>
      </c>
      <c r="G859" s="30">
        <f>SUM(Ведомственная!H118)</f>
        <v>100</v>
      </c>
      <c r="H859" s="30">
        <f>SUM(Ведомственная!I118)</f>
        <v>100</v>
      </c>
    </row>
    <row r="860" spans="1:8" ht="31.5">
      <c r="A860" s="26" t="s">
        <v>48</v>
      </c>
      <c r="B860" s="55" t="s">
        <v>221</v>
      </c>
      <c r="C860" s="55">
        <v>200</v>
      </c>
      <c r="D860" s="31" t="s">
        <v>30</v>
      </c>
      <c r="E860" s="31">
        <v>13</v>
      </c>
      <c r="F860" s="30">
        <f>SUM(Ведомственная!G119)</f>
        <v>290</v>
      </c>
      <c r="G860" s="30">
        <f>SUM(Ведомственная!H119)</f>
        <v>100</v>
      </c>
      <c r="H860" s="30">
        <f>SUM(Ведомственная!I119)</f>
        <v>100</v>
      </c>
    </row>
    <row r="861" spans="1:8" s="49" customFormat="1" ht="47.25">
      <c r="A861" s="45" t="s">
        <v>651</v>
      </c>
      <c r="B861" s="53" t="s">
        <v>222</v>
      </c>
      <c r="C861" s="53"/>
      <c r="D861" s="65"/>
      <c r="E861" s="65"/>
      <c r="F861" s="66">
        <f>SUM(F862+F864)+F866</f>
        <v>5470.2</v>
      </c>
      <c r="G861" s="66">
        <f>SUM(G862+G864)+G866</f>
        <v>5344.3</v>
      </c>
      <c r="H861" s="66">
        <f>SUM(H862+H864)+H866</f>
        <v>5404.3</v>
      </c>
    </row>
    <row r="862" spans="1:8" ht="47.25">
      <c r="A862" s="26" t="s">
        <v>355</v>
      </c>
      <c r="B862" s="55" t="s">
        <v>538</v>
      </c>
      <c r="C862" s="55"/>
      <c r="D862" s="31"/>
      <c r="E862" s="31"/>
      <c r="F862" s="30">
        <f>SUM(F863)</f>
        <v>234.7</v>
      </c>
      <c r="G862" s="30">
        <f>SUM(G863)</f>
        <v>234.7</v>
      </c>
      <c r="H862" s="30">
        <f>SUM(H863)</f>
        <v>234.7</v>
      </c>
    </row>
    <row r="863" spans="1:8" ht="31.5">
      <c r="A863" s="26" t="s">
        <v>224</v>
      </c>
      <c r="B863" s="55" t="s">
        <v>538</v>
      </c>
      <c r="C863" s="55">
        <v>600</v>
      </c>
      <c r="D863" s="31" t="s">
        <v>30</v>
      </c>
      <c r="E863" s="31">
        <v>13</v>
      </c>
      <c r="F863" s="30">
        <f>SUM(Ведомственная!G122)</f>
        <v>234.7</v>
      </c>
      <c r="G863" s="30">
        <f>SUM(Ведомственная!H122)</f>
        <v>234.7</v>
      </c>
      <c r="H863" s="30">
        <f>SUM(Ведомственная!I122)</f>
        <v>234.7</v>
      </c>
    </row>
    <row r="864" spans="1:8" ht="47.25">
      <c r="A864" s="26" t="s">
        <v>24</v>
      </c>
      <c r="B864" s="55" t="s">
        <v>223</v>
      </c>
      <c r="C864" s="55"/>
      <c r="D864" s="31"/>
      <c r="E864" s="31"/>
      <c r="F864" s="30">
        <f>SUM(F865)</f>
        <v>5235.5</v>
      </c>
      <c r="G864" s="30">
        <f>SUM(G865)</f>
        <v>5109.6000000000004</v>
      </c>
      <c r="H864" s="30">
        <f>SUM(H865)</f>
        <v>5169.6000000000004</v>
      </c>
    </row>
    <row r="865" spans="1:8" ht="31.5">
      <c r="A865" s="26" t="s">
        <v>224</v>
      </c>
      <c r="B865" s="55" t="s">
        <v>223</v>
      </c>
      <c r="C865" s="55">
        <v>600</v>
      </c>
      <c r="D865" s="31" t="s">
        <v>30</v>
      </c>
      <c r="E865" s="31">
        <v>13</v>
      </c>
      <c r="F865" s="30">
        <f>SUM(Ведомственная!G124)</f>
        <v>5235.5</v>
      </c>
      <c r="G865" s="30">
        <f>SUM(Ведомственная!H124)</f>
        <v>5109.6000000000004</v>
      </c>
      <c r="H865" s="30">
        <f>SUM(Ведомственная!I124)</f>
        <v>5169.6000000000004</v>
      </c>
    </row>
    <row r="866" spans="1:8" hidden="1">
      <c r="A866" s="26" t="s">
        <v>147</v>
      </c>
      <c r="B866" s="55" t="s">
        <v>440</v>
      </c>
      <c r="C866" s="31"/>
      <c r="D866" s="31"/>
      <c r="E866" s="55"/>
      <c r="F866" s="30">
        <f t="shared" ref="F866:H867" si="185">SUM(F867)</f>
        <v>0</v>
      </c>
      <c r="G866" s="30">
        <f t="shared" si="185"/>
        <v>0</v>
      </c>
      <c r="H866" s="30">
        <f t="shared" si="185"/>
        <v>0</v>
      </c>
    </row>
    <row r="867" spans="1:8" ht="31.5" hidden="1">
      <c r="A867" s="26" t="s">
        <v>412</v>
      </c>
      <c r="B867" s="55" t="s">
        <v>441</v>
      </c>
      <c r="C867" s="31"/>
      <c r="D867" s="31"/>
      <c r="E867" s="55"/>
      <c r="F867" s="30">
        <f t="shared" si="185"/>
        <v>0</v>
      </c>
      <c r="G867" s="30">
        <f t="shared" si="185"/>
        <v>0</v>
      </c>
      <c r="H867" s="30">
        <f t="shared" si="185"/>
        <v>0</v>
      </c>
    </row>
    <row r="868" spans="1:8" ht="31.5" hidden="1">
      <c r="A868" s="26" t="s">
        <v>224</v>
      </c>
      <c r="B868" s="55" t="s">
        <v>441</v>
      </c>
      <c r="C868" s="55">
        <v>600</v>
      </c>
      <c r="D868" s="31" t="s">
        <v>30</v>
      </c>
      <c r="E868" s="31">
        <v>13</v>
      </c>
      <c r="F868" s="30"/>
      <c r="G868" s="30"/>
      <c r="H868" s="30"/>
    </row>
    <row r="869" spans="1:8" s="49" customFormat="1" ht="47.25">
      <c r="A869" s="45" t="s">
        <v>641</v>
      </c>
      <c r="B869" s="53" t="s">
        <v>433</v>
      </c>
      <c r="C869" s="53"/>
      <c r="D869" s="65"/>
      <c r="E869" s="65"/>
      <c r="F869" s="66">
        <f>SUM(F870)</f>
        <v>500</v>
      </c>
      <c r="G869" s="66">
        <f>SUM(G870)</f>
        <v>500</v>
      </c>
      <c r="H869" s="66">
        <f>SUM(H870)</f>
        <v>500</v>
      </c>
    </row>
    <row r="870" spans="1:8">
      <c r="A870" s="26" t="s">
        <v>31</v>
      </c>
      <c r="B870" s="55" t="s">
        <v>434</v>
      </c>
      <c r="C870" s="55"/>
      <c r="D870" s="31"/>
      <c r="E870" s="31"/>
      <c r="F870" s="30">
        <f>SUM(F871)+F873</f>
        <v>500</v>
      </c>
      <c r="G870" s="30">
        <f>SUM(G871)+G873</f>
        <v>500</v>
      </c>
      <c r="H870" s="30">
        <f>SUM(H871)+H873</f>
        <v>500</v>
      </c>
    </row>
    <row r="871" spans="1:8">
      <c r="A871" s="26" t="s">
        <v>51</v>
      </c>
      <c r="B871" s="55" t="s">
        <v>435</v>
      </c>
      <c r="C871" s="55"/>
      <c r="D871" s="31"/>
      <c r="E871" s="31"/>
      <c r="F871" s="30">
        <f>SUM(F872)</f>
        <v>0</v>
      </c>
      <c r="G871" s="30">
        <f>SUM(G872)</f>
        <v>0</v>
      </c>
      <c r="H871" s="30">
        <f>SUM(H872)</f>
        <v>0</v>
      </c>
    </row>
    <row r="872" spans="1:8">
      <c r="A872" s="26" t="s">
        <v>38</v>
      </c>
      <c r="B872" s="55" t="s">
        <v>435</v>
      </c>
      <c r="C872" s="55">
        <v>300</v>
      </c>
      <c r="D872" s="31" t="s">
        <v>27</v>
      </c>
      <c r="E872" s="31" t="s">
        <v>50</v>
      </c>
      <c r="F872" s="30">
        <f>SUM(Ведомственная!G426)</f>
        <v>0</v>
      </c>
      <c r="G872" s="30">
        <f>SUM(Ведомственная!H426)</f>
        <v>0</v>
      </c>
      <c r="H872" s="30">
        <f>SUM(Ведомственная!I426)</f>
        <v>0</v>
      </c>
    </row>
    <row r="873" spans="1:8" ht="94.5">
      <c r="A873" s="26" t="s">
        <v>457</v>
      </c>
      <c r="B873" s="55" t="s">
        <v>436</v>
      </c>
      <c r="C873" s="55"/>
      <c r="D873" s="31"/>
      <c r="E873" s="31"/>
      <c r="F873" s="30">
        <f>SUM(F874)</f>
        <v>500</v>
      </c>
      <c r="G873" s="30">
        <f>SUM(G874)</f>
        <v>500</v>
      </c>
      <c r="H873" s="30">
        <f>SUM(H874)</f>
        <v>500</v>
      </c>
    </row>
    <row r="874" spans="1:8">
      <c r="A874" s="26" t="s">
        <v>38</v>
      </c>
      <c r="B874" s="55" t="s">
        <v>436</v>
      </c>
      <c r="C874" s="55">
        <v>300</v>
      </c>
      <c r="D874" s="31" t="s">
        <v>27</v>
      </c>
      <c r="E874" s="31" t="s">
        <v>50</v>
      </c>
      <c r="F874" s="30">
        <f>SUM(Ведомственная!G654)</f>
        <v>500</v>
      </c>
      <c r="G874" s="30">
        <f>SUM(Ведомственная!H654)</f>
        <v>500</v>
      </c>
      <c r="H874" s="30">
        <f>SUM(Ведомственная!I654)</f>
        <v>500</v>
      </c>
    </row>
    <row r="875" spans="1:8" ht="47.25">
      <c r="A875" s="45" t="s">
        <v>980</v>
      </c>
      <c r="B875" s="53" t="s">
        <v>981</v>
      </c>
      <c r="C875" s="27"/>
      <c r="D875" s="31"/>
      <c r="E875" s="31"/>
      <c r="F875" s="66">
        <f>SUM(F876)</f>
        <v>70</v>
      </c>
      <c r="G875" s="66">
        <f t="shared" ref="G875:H875" si="186">SUM(G876)</f>
        <v>70</v>
      </c>
      <c r="H875" s="66">
        <f t="shared" si="186"/>
        <v>70</v>
      </c>
    </row>
    <row r="876" spans="1:8">
      <c r="A876" s="26" t="s">
        <v>31</v>
      </c>
      <c r="B876" s="55" t="s">
        <v>982</v>
      </c>
      <c r="C876" s="27"/>
      <c r="D876" s="31"/>
      <c r="E876" s="31"/>
      <c r="F876" s="30">
        <f>SUM(F877)</f>
        <v>70</v>
      </c>
      <c r="G876" s="30">
        <f t="shared" ref="G876:H876" si="187">SUM(G877)</f>
        <v>70</v>
      </c>
      <c r="H876" s="30">
        <f t="shared" si="187"/>
        <v>70</v>
      </c>
    </row>
    <row r="877" spans="1:8" ht="31.5">
      <c r="A877" s="26" t="s">
        <v>48</v>
      </c>
      <c r="B877" s="55" t="s">
        <v>982</v>
      </c>
      <c r="C877" s="27" t="s">
        <v>87</v>
      </c>
      <c r="D877" s="31" t="s">
        <v>109</v>
      </c>
      <c r="E877" s="31" t="s">
        <v>40</v>
      </c>
      <c r="F877" s="30">
        <f>SUM(Ведомственная!G1020)</f>
        <v>70</v>
      </c>
      <c r="G877" s="30">
        <f>SUM(Ведомственная!H1020)</f>
        <v>70</v>
      </c>
      <c r="H877" s="30">
        <f>SUM(Ведомственная!I1020)</f>
        <v>70</v>
      </c>
    </row>
    <row r="878" spans="1:8" s="49" customFormat="1" ht="47.25">
      <c r="A878" s="45" t="s">
        <v>811</v>
      </c>
      <c r="B878" s="53" t="s">
        <v>498</v>
      </c>
      <c r="C878" s="65"/>
      <c r="D878" s="65"/>
      <c r="E878" s="65"/>
      <c r="F878" s="66">
        <f t="shared" ref="F878:H880" si="188">SUM(F879)</f>
        <v>1348</v>
      </c>
      <c r="G878" s="66">
        <f t="shared" si="188"/>
        <v>1348</v>
      </c>
      <c r="H878" s="66">
        <f t="shared" si="188"/>
        <v>1590.5</v>
      </c>
    </row>
    <row r="879" spans="1:8" ht="31.5">
      <c r="A879" s="26" t="s">
        <v>65</v>
      </c>
      <c r="B879" s="55" t="s">
        <v>499</v>
      </c>
      <c r="C879" s="31"/>
      <c r="D879" s="31"/>
      <c r="E879" s="31"/>
      <c r="F879" s="30">
        <f t="shared" si="188"/>
        <v>1348</v>
      </c>
      <c r="G879" s="30">
        <f t="shared" si="188"/>
        <v>1348</v>
      </c>
      <c r="H879" s="30">
        <f t="shared" si="188"/>
        <v>1590.5</v>
      </c>
    </row>
    <row r="880" spans="1:8">
      <c r="A880" s="26" t="s">
        <v>33</v>
      </c>
      <c r="B880" s="55" t="s">
        <v>500</v>
      </c>
      <c r="C880" s="31"/>
      <c r="D880" s="31"/>
      <c r="E880" s="31"/>
      <c r="F880" s="30">
        <f t="shared" si="188"/>
        <v>1348</v>
      </c>
      <c r="G880" s="30">
        <f t="shared" si="188"/>
        <v>1348</v>
      </c>
      <c r="H880" s="30">
        <f t="shared" si="188"/>
        <v>1590.5</v>
      </c>
    </row>
    <row r="881" spans="1:8" ht="38.25" customHeight="1">
      <c r="A881" s="26" t="s">
        <v>224</v>
      </c>
      <c r="B881" s="55" t="s">
        <v>500</v>
      </c>
      <c r="C881" s="31" t="s">
        <v>118</v>
      </c>
      <c r="D881" s="31" t="s">
        <v>27</v>
      </c>
      <c r="E881" s="31" t="s">
        <v>50</v>
      </c>
      <c r="F881" s="30">
        <f>SUM(Ведомственная!G658)+Ведомственная!G744</f>
        <v>1348</v>
      </c>
      <c r="G881" s="30">
        <f>SUM(Ведомственная!H658)+Ведомственная!H744</f>
        <v>1348</v>
      </c>
      <c r="H881" s="30">
        <f>SUM(Ведомственная!I658)+Ведомственная!I744</f>
        <v>1590.5</v>
      </c>
    </row>
    <row r="882" spans="1:8" ht="47.25">
      <c r="A882" s="45" t="s">
        <v>860</v>
      </c>
      <c r="B882" s="53" t="s">
        <v>688</v>
      </c>
      <c r="C882" s="65"/>
      <c r="D882" s="65"/>
      <c r="E882" s="65"/>
      <c r="F882" s="66">
        <f>SUM(F885)+F883</f>
        <v>200</v>
      </c>
      <c r="G882" s="66">
        <f t="shared" ref="G882:H882" si="189">SUM(G885)+G883</f>
        <v>200</v>
      </c>
      <c r="H882" s="66">
        <f t="shared" si="189"/>
        <v>200</v>
      </c>
    </row>
    <row r="883" spans="1:8" ht="31.5">
      <c r="A883" s="26" t="s">
        <v>875</v>
      </c>
      <c r="B883" s="55" t="s">
        <v>873</v>
      </c>
      <c r="C883" s="31"/>
      <c r="D883" s="31"/>
      <c r="E883" s="31"/>
      <c r="F883" s="30">
        <f>SUM(F884)</f>
        <v>0</v>
      </c>
      <c r="G883" s="30">
        <f t="shared" ref="G883:H883" si="190">SUM(G884)</f>
        <v>0</v>
      </c>
      <c r="H883" s="30">
        <f t="shared" si="190"/>
        <v>0</v>
      </c>
    </row>
    <row r="884" spans="1:8" ht="31.5">
      <c r="A884" s="26" t="s">
        <v>224</v>
      </c>
      <c r="B884" s="55" t="s">
        <v>873</v>
      </c>
      <c r="C884" s="31" t="s">
        <v>118</v>
      </c>
      <c r="D884" s="31" t="s">
        <v>12</v>
      </c>
      <c r="E884" s="31" t="s">
        <v>23</v>
      </c>
      <c r="F884" s="30">
        <f>SUM(Ведомственная!G248)</f>
        <v>0</v>
      </c>
      <c r="G884" s="30"/>
      <c r="H884" s="30"/>
    </row>
    <row r="885" spans="1:8" ht="47.25">
      <c r="A885" s="26" t="s">
        <v>861</v>
      </c>
      <c r="B885" s="55" t="s">
        <v>874</v>
      </c>
      <c r="C885" s="31"/>
      <c r="D885" s="31"/>
      <c r="E885" s="31"/>
      <c r="F885" s="30">
        <f t="shared" ref="F885:H885" si="191">SUM(F886)</f>
        <v>200</v>
      </c>
      <c r="G885" s="30">
        <f t="shared" si="191"/>
        <v>200</v>
      </c>
      <c r="H885" s="30">
        <f t="shared" si="191"/>
        <v>200</v>
      </c>
    </row>
    <row r="886" spans="1:8" ht="31.5">
      <c r="A886" s="58" t="s">
        <v>224</v>
      </c>
      <c r="B886" s="55" t="s">
        <v>874</v>
      </c>
      <c r="C886" s="31" t="s">
        <v>118</v>
      </c>
      <c r="D886" s="31" t="s">
        <v>12</v>
      </c>
      <c r="E886" s="31" t="s">
        <v>23</v>
      </c>
      <c r="F886" s="30">
        <f>SUM(Ведомственная!G250)</f>
        <v>200</v>
      </c>
      <c r="G886" s="30">
        <f>SUM(Ведомственная!H250)</f>
        <v>200</v>
      </c>
      <c r="H886" s="30">
        <f>SUM(Ведомственная!I250)</f>
        <v>200</v>
      </c>
    </row>
    <row r="887" spans="1:8" ht="31.5">
      <c r="A887" s="103" t="s">
        <v>682</v>
      </c>
      <c r="B887" s="53" t="s">
        <v>680</v>
      </c>
      <c r="C887" s="65"/>
      <c r="D887" s="65"/>
      <c r="E887" s="65"/>
      <c r="F887" s="66">
        <f t="shared" ref="F887:H887" si="192">SUM(F888)</f>
        <v>9841.2999999999993</v>
      </c>
      <c r="G887" s="66">
        <f t="shared" si="192"/>
        <v>1000</v>
      </c>
      <c r="H887" s="66">
        <f t="shared" si="192"/>
        <v>6350</v>
      </c>
    </row>
    <row r="888" spans="1:8" ht="31.5">
      <c r="A888" s="26" t="s">
        <v>94</v>
      </c>
      <c r="B888" s="55" t="s">
        <v>681</v>
      </c>
      <c r="C888" s="31"/>
      <c r="D888" s="31"/>
      <c r="E888" s="31"/>
      <c r="F888" s="30">
        <f>SUM(F889:F890)</f>
        <v>9841.2999999999993</v>
      </c>
      <c r="G888" s="30">
        <f t="shared" ref="G888:H888" si="193">SUM(G889:G890)</f>
        <v>1000</v>
      </c>
      <c r="H888" s="30">
        <f t="shared" si="193"/>
        <v>6350</v>
      </c>
    </row>
    <row r="889" spans="1:8" ht="31.5">
      <c r="A889" s="52" t="s">
        <v>48</v>
      </c>
      <c r="B889" s="55" t="s">
        <v>681</v>
      </c>
      <c r="C889" s="31" t="s">
        <v>87</v>
      </c>
      <c r="D889" s="31" t="s">
        <v>30</v>
      </c>
      <c r="E889" s="31" t="s">
        <v>90</v>
      </c>
      <c r="F889" s="30">
        <f>SUM(Ведомственная!G130)</f>
        <v>9841.2999999999993</v>
      </c>
      <c r="G889" s="30">
        <f>SUM(Ведомственная!H130)</f>
        <v>1000</v>
      </c>
      <c r="H889" s="30">
        <f>SUM(Ведомственная!I130)</f>
        <v>6350</v>
      </c>
    </row>
    <row r="890" spans="1:8" ht="31.5">
      <c r="A890" s="26" t="s">
        <v>48</v>
      </c>
      <c r="B890" s="55" t="s">
        <v>681</v>
      </c>
      <c r="C890" s="55">
        <v>200</v>
      </c>
      <c r="D890" s="31" t="s">
        <v>109</v>
      </c>
      <c r="E890" s="31" t="s">
        <v>165</v>
      </c>
      <c r="F890" s="30">
        <f>SUM(Ведомственная!G402)</f>
        <v>0</v>
      </c>
      <c r="G890" s="30">
        <f>SUM(Ведомственная!H402)</f>
        <v>0</v>
      </c>
      <c r="H890" s="30">
        <f>SUM(Ведомственная!I402)</f>
        <v>0</v>
      </c>
    </row>
    <row r="891" spans="1:8" s="49" customFormat="1">
      <c r="A891" s="45" t="s">
        <v>187</v>
      </c>
      <c r="B891" s="46" t="s">
        <v>188</v>
      </c>
      <c r="C891" s="46"/>
      <c r="D891" s="46"/>
      <c r="E891" s="46"/>
      <c r="F891" s="48">
        <f>SUM(F892+F920+F894+F923+F931+F938+F898+F902+F905+F907+F910+F912+F914)+F929+F925+F934+F936+F896</f>
        <v>49683.1</v>
      </c>
      <c r="G891" s="48">
        <f t="shared" ref="G891:H891" si="194">SUM(G892+G920+G894+G923+G931+G938+G898+G902+G905+G907+G910+G912+G914)+G929+G925+G934+G936+G896</f>
        <v>35701.5</v>
      </c>
      <c r="H891" s="48">
        <f t="shared" si="194"/>
        <v>36439</v>
      </c>
    </row>
    <row r="892" spans="1:8" ht="78.75">
      <c r="A892" s="26" t="s">
        <v>919</v>
      </c>
      <c r="B892" s="55" t="s">
        <v>198</v>
      </c>
      <c r="C892" s="55"/>
      <c r="D892" s="31"/>
      <c r="E892" s="31"/>
      <c r="F892" s="30">
        <f>SUM(F893)</f>
        <v>6656.2</v>
      </c>
      <c r="G892" s="30">
        <f>SUM(G893)</f>
        <v>0</v>
      </c>
      <c r="H892" s="30">
        <f>SUM(H893)</f>
        <v>0</v>
      </c>
    </row>
    <row r="893" spans="1:8">
      <c r="A893" s="26" t="s">
        <v>21</v>
      </c>
      <c r="B893" s="55" t="s">
        <v>198</v>
      </c>
      <c r="C893" s="55">
        <v>800</v>
      </c>
      <c r="D893" s="31">
        <v>10</v>
      </c>
      <c r="E893" s="31" t="s">
        <v>74</v>
      </c>
      <c r="F893" s="30">
        <f>SUM(Ведомственная!G508)</f>
        <v>6656.2</v>
      </c>
      <c r="G893" s="30">
        <f>SUM(Ведомственная!H508)</f>
        <v>0</v>
      </c>
      <c r="H893" s="30">
        <f>SUM(Ведомственная!I508)</f>
        <v>0</v>
      </c>
    </row>
    <row r="894" spans="1:8">
      <c r="A894" s="26" t="s">
        <v>141</v>
      </c>
      <c r="B894" s="31" t="s">
        <v>192</v>
      </c>
      <c r="C894" s="55"/>
      <c r="D894" s="31"/>
      <c r="E894" s="31"/>
      <c r="F894" s="30">
        <f>SUM(F895)</f>
        <v>1000</v>
      </c>
      <c r="G894" s="30">
        <f>SUM(G895)</f>
        <v>0</v>
      </c>
      <c r="H894" s="30">
        <f>SUM(H895)</f>
        <v>0</v>
      </c>
    </row>
    <row r="895" spans="1:8">
      <c r="A895" s="26" t="s">
        <v>21</v>
      </c>
      <c r="B895" s="31" t="s">
        <v>192</v>
      </c>
      <c r="C895" s="55">
        <v>800</v>
      </c>
      <c r="D895" s="31" t="s">
        <v>30</v>
      </c>
      <c r="E895" s="31" t="s">
        <v>166</v>
      </c>
      <c r="F895" s="30">
        <f>SUM(Ведомственная!G486)</f>
        <v>1000</v>
      </c>
      <c r="G895" s="30">
        <f>SUM(Ведомственная!H486)</f>
        <v>0</v>
      </c>
      <c r="H895" s="30">
        <f>SUM(Ведомственная!I486)</f>
        <v>0</v>
      </c>
    </row>
    <row r="896" spans="1:8" ht="31.5">
      <c r="A896" s="52" t="s">
        <v>305</v>
      </c>
      <c r="B896" s="27" t="s">
        <v>306</v>
      </c>
      <c r="C896" s="27"/>
      <c r="D896" s="27"/>
      <c r="E896" s="27"/>
      <c r="F896" s="28">
        <f t="shared" ref="F896:H896" si="195">SUM(F897)</f>
        <v>500</v>
      </c>
      <c r="G896" s="28">
        <f t="shared" si="195"/>
        <v>500</v>
      </c>
      <c r="H896" s="28">
        <f t="shared" si="195"/>
        <v>500</v>
      </c>
    </row>
    <row r="897" spans="1:8" ht="31.5">
      <c r="A897" s="52" t="s">
        <v>48</v>
      </c>
      <c r="B897" s="27" t="s">
        <v>306</v>
      </c>
      <c r="C897" s="27" t="s">
        <v>87</v>
      </c>
      <c r="D897" s="27" t="s">
        <v>50</v>
      </c>
      <c r="E897" s="27" t="s">
        <v>27</v>
      </c>
      <c r="F897" s="28">
        <f>SUM(Ведомственная!G166)</f>
        <v>500</v>
      </c>
      <c r="G897" s="28">
        <f>SUM(Ведомственная!H166)</f>
        <v>500</v>
      </c>
      <c r="H897" s="28">
        <f>SUM(Ведомственная!I166)</f>
        <v>500</v>
      </c>
    </row>
    <row r="898" spans="1:8">
      <c r="A898" s="26" t="s">
        <v>76</v>
      </c>
      <c r="B898" s="27" t="s">
        <v>100</v>
      </c>
      <c r="C898" s="27"/>
      <c r="D898" s="27"/>
      <c r="E898" s="27"/>
      <c r="F898" s="28">
        <f>SUM(F899+F900)+F901</f>
        <v>16361.1</v>
      </c>
      <c r="G898" s="28">
        <f>SUM(G899+G900)+G901</f>
        <v>16277.4</v>
      </c>
      <c r="H898" s="28">
        <f>SUM(H899+H900)+H901</f>
        <v>16277</v>
      </c>
    </row>
    <row r="899" spans="1:8" ht="63">
      <c r="A899" s="26" t="s">
        <v>47</v>
      </c>
      <c r="B899" s="27" t="s">
        <v>100</v>
      </c>
      <c r="C899" s="27" t="s">
        <v>85</v>
      </c>
      <c r="D899" s="27" t="s">
        <v>30</v>
      </c>
      <c r="E899" s="27" t="s">
        <v>50</v>
      </c>
      <c r="F899" s="28">
        <f>SUM(Ведомственная!G15)</f>
        <v>16351.1</v>
      </c>
      <c r="G899" s="28">
        <f>SUM(Ведомственная!H15)</f>
        <v>16267.4</v>
      </c>
      <c r="H899" s="28">
        <f>SUM(Ведомственная!I15)</f>
        <v>16267</v>
      </c>
    </row>
    <row r="900" spans="1:8">
      <c r="A900" s="26" t="s">
        <v>86</v>
      </c>
      <c r="B900" s="27" t="s">
        <v>100</v>
      </c>
      <c r="C900" s="27" t="s">
        <v>87</v>
      </c>
      <c r="D900" s="27" t="s">
        <v>30</v>
      </c>
      <c r="E900" s="27" t="s">
        <v>50</v>
      </c>
      <c r="F900" s="30">
        <f>SUM(Ведомственная!G16)</f>
        <v>10</v>
      </c>
      <c r="G900" s="30">
        <f>SUM(Ведомственная!H16)</f>
        <v>10</v>
      </c>
      <c r="H900" s="30">
        <f>SUM(Ведомственная!I16)</f>
        <v>10</v>
      </c>
    </row>
    <row r="901" spans="1:8">
      <c r="A901" s="26" t="s">
        <v>38</v>
      </c>
      <c r="B901" s="27" t="s">
        <v>100</v>
      </c>
      <c r="C901" s="27" t="s">
        <v>95</v>
      </c>
      <c r="D901" s="27" t="s">
        <v>30</v>
      </c>
      <c r="E901" s="27" t="s">
        <v>50</v>
      </c>
      <c r="F901" s="30">
        <f>SUM(Ведомственная!G17)</f>
        <v>0</v>
      </c>
      <c r="G901" s="30">
        <f>SUM(Ведомственная!H17)</f>
        <v>0</v>
      </c>
      <c r="H901" s="30">
        <f>SUM(Ведомственная!I17)</f>
        <v>0</v>
      </c>
    </row>
    <row r="902" spans="1:8" ht="31.5">
      <c r="A902" s="26" t="s">
        <v>189</v>
      </c>
      <c r="B902" s="27" t="s">
        <v>105</v>
      </c>
      <c r="C902" s="27"/>
      <c r="D902" s="27"/>
      <c r="E902" s="27"/>
      <c r="F902" s="28">
        <f>SUM(F903:F904)</f>
        <v>5193.2</v>
      </c>
      <c r="G902" s="28">
        <f>SUM(G903:G904)</f>
        <v>5193.2</v>
      </c>
      <c r="H902" s="28">
        <f>SUM(H903:H904)</f>
        <v>5193.2</v>
      </c>
    </row>
    <row r="903" spans="1:8" ht="63">
      <c r="A903" s="26" t="s">
        <v>47</v>
      </c>
      <c r="B903" s="27" t="s">
        <v>105</v>
      </c>
      <c r="C903" s="27" t="s">
        <v>85</v>
      </c>
      <c r="D903" s="27" t="s">
        <v>30</v>
      </c>
      <c r="E903" s="27" t="s">
        <v>74</v>
      </c>
      <c r="F903" s="28">
        <f>SUM(Ведомственная!G41)</f>
        <v>5187.8999999999996</v>
      </c>
      <c r="G903" s="28">
        <f>SUM(Ведомственная!H41)</f>
        <v>5187.8999999999996</v>
      </c>
      <c r="H903" s="28">
        <f>SUM(Ведомственная!I41)</f>
        <v>5187.8999999999996</v>
      </c>
    </row>
    <row r="904" spans="1:8" ht="31.5">
      <c r="A904" s="26" t="s">
        <v>48</v>
      </c>
      <c r="B904" s="27" t="s">
        <v>105</v>
      </c>
      <c r="C904" s="27" t="s">
        <v>87</v>
      </c>
      <c r="D904" s="27" t="s">
        <v>30</v>
      </c>
      <c r="E904" s="27" t="s">
        <v>74</v>
      </c>
      <c r="F904" s="28">
        <f>SUM(Ведомственная!G42)</f>
        <v>5.3</v>
      </c>
      <c r="G904" s="28">
        <f>SUM(Ведомственная!H42)</f>
        <v>5.3</v>
      </c>
      <c r="H904" s="28">
        <f>SUM(Ведомственная!I42)</f>
        <v>5.3</v>
      </c>
    </row>
    <row r="905" spans="1:8">
      <c r="A905" s="26" t="s">
        <v>88</v>
      </c>
      <c r="B905" s="27" t="s">
        <v>101</v>
      </c>
      <c r="C905" s="27"/>
      <c r="D905" s="27"/>
      <c r="E905" s="27"/>
      <c r="F905" s="28">
        <f>SUM(F906)</f>
        <v>1824.7</v>
      </c>
      <c r="G905" s="28">
        <f>SUM(G906)</f>
        <v>1824.7</v>
      </c>
      <c r="H905" s="28">
        <f>SUM(H906)</f>
        <v>1824.7</v>
      </c>
    </row>
    <row r="906" spans="1:8" ht="63">
      <c r="A906" s="26" t="s">
        <v>47</v>
      </c>
      <c r="B906" s="27" t="s">
        <v>101</v>
      </c>
      <c r="C906" s="27" t="s">
        <v>85</v>
      </c>
      <c r="D906" s="27" t="s">
        <v>30</v>
      </c>
      <c r="E906" s="27" t="s">
        <v>50</v>
      </c>
      <c r="F906" s="28">
        <f>SUM(Ведомственная!G19)</f>
        <v>1824.7</v>
      </c>
      <c r="G906" s="28">
        <f>SUM(Ведомственная!H19)</f>
        <v>1824.7</v>
      </c>
      <c r="H906" s="28">
        <f>SUM(Ведомственная!I19)</f>
        <v>1824.7</v>
      </c>
    </row>
    <row r="907" spans="1:8">
      <c r="A907" s="26" t="s">
        <v>91</v>
      </c>
      <c r="B907" s="27" t="s">
        <v>102</v>
      </c>
      <c r="C907" s="27"/>
      <c r="D907" s="27"/>
      <c r="E907" s="27"/>
      <c r="F907" s="30">
        <f>SUM(F908:F909)</f>
        <v>902</v>
      </c>
      <c r="G907" s="30">
        <f>SUM(G908:G909)</f>
        <v>805.4</v>
      </c>
      <c r="H907" s="30">
        <f>SUM(H908:H909)</f>
        <v>805.4</v>
      </c>
    </row>
    <row r="908" spans="1:8" ht="31.5">
      <c r="A908" s="26" t="s">
        <v>48</v>
      </c>
      <c r="B908" s="27" t="s">
        <v>102</v>
      </c>
      <c r="C908" s="27" t="s">
        <v>87</v>
      </c>
      <c r="D908" s="27" t="s">
        <v>30</v>
      </c>
      <c r="E908" s="27" t="s">
        <v>90</v>
      </c>
      <c r="F908" s="30">
        <f>SUM(Ведомственная!G23+Ведомственная!G48)</f>
        <v>891.3</v>
      </c>
      <c r="G908" s="30">
        <f>SUM(Ведомственная!H23+Ведомственная!H48)</f>
        <v>794.69999999999993</v>
      </c>
      <c r="H908" s="30">
        <f>SUM(Ведомственная!I23+Ведомственная!I48)</f>
        <v>794.69999999999993</v>
      </c>
    </row>
    <row r="909" spans="1:8">
      <c r="A909" s="26" t="s">
        <v>21</v>
      </c>
      <c r="B909" s="27" t="s">
        <v>102</v>
      </c>
      <c r="C909" s="27" t="s">
        <v>92</v>
      </c>
      <c r="D909" s="27" t="s">
        <v>30</v>
      </c>
      <c r="E909" s="27" t="s">
        <v>90</v>
      </c>
      <c r="F909" s="30">
        <f>SUM(Ведомственная!G49+Ведомственная!G24)</f>
        <v>10.7</v>
      </c>
      <c r="G909" s="30">
        <f>SUM(Ведомственная!H49+Ведомственная!H24)</f>
        <v>10.7</v>
      </c>
      <c r="H909" s="30">
        <f>SUM(Ведомственная!I49+Ведомственная!I24)</f>
        <v>10.7</v>
      </c>
    </row>
    <row r="910" spans="1:8" ht="31.5">
      <c r="A910" s="26" t="s">
        <v>93</v>
      </c>
      <c r="B910" s="27" t="s">
        <v>103</v>
      </c>
      <c r="C910" s="27"/>
      <c r="D910" s="27"/>
      <c r="E910" s="27"/>
      <c r="F910" s="30">
        <f>SUM(F911)</f>
        <v>757.9</v>
      </c>
      <c r="G910" s="30">
        <f>SUM(G911)</f>
        <v>707.9</v>
      </c>
      <c r="H910" s="30">
        <f>SUM(H911)</f>
        <v>707.9</v>
      </c>
    </row>
    <row r="911" spans="1:8" ht="31.5">
      <c r="A911" s="26" t="s">
        <v>48</v>
      </c>
      <c r="B911" s="27" t="s">
        <v>103</v>
      </c>
      <c r="C911" s="27" t="s">
        <v>87</v>
      </c>
      <c r="D911" s="27" t="s">
        <v>30</v>
      </c>
      <c r="E911" s="27" t="s">
        <v>90</v>
      </c>
      <c r="F911" s="30">
        <f>SUM(Ведомственная!G26+Ведомственная!G51)</f>
        <v>757.9</v>
      </c>
      <c r="G911" s="30">
        <f>SUM(Ведомственная!H26+Ведомственная!H51)</f>
        <v>707.9</v>
      </c>
      <c r="H911" s="30">
        <f>SUM(Ведомственная!I26+Ведомственная!I51)</f>
        <v>707.9</v>
      </c>
    </row>
    <row r="912" spans="1:8" ht="31.5">
      <c r="A912" s="26" t="s">
        <v>99</v>
      </c>
      <c r="B912" s="27" t="s">
        <v>106</v>
      </c>
      <c r="C912" s="27"/>
      <c r="D912" s="27"/>
      <c r="E912" s="27"/>
      <c r="F912" s="28">
        <f>SUM(F913)</f>
        <v>2253.6</v>
      </c>
      <c r="G912" s="28">
        <f>SUM(G913)</f>
        <v>2253.6</v>
      </c>
      <c r="H912" s="28">
        <f>SUM(H913)</f>
        <v>2253.6</v>
      </c>
    </row>
    <row r="913" spans="1:8" ht="63">
      <c r="A913" s="26" t="s">
        <v>47</v>
      </c>
      <c r="B913" s="27" t="s">
        <v>106</v>
      </c>
      <c r="C913" s="27" t="s">
        <v>85</v>
      </c>
      <c r="D913" s="27" t="s">
        <v>30</v>
      </c>
      <c r="E913" s="27" t="s">
        <v>74</v>
      </c>
      <c r="F913" s="28">
        <f>SUM(Ведомственная!G44)</f>
        <v>2253.6</v>
      </c>
      <c r="G913" s="28">
        <f>SUM(Ведомственная!H44)</f>
        <v>2253.6</v>
      </c>
      <c r="H913" s="28">
        <f>SUM(Ведомственная!I44)</f>
        <v>2253.6</v>
      </c>
    </row>
    <row r="914" spans="1:8" ht="31.5">
      <c r="A914" s="26" t="s">
        <v>94</v>
      </c>
      <c r="B914" s="27" t="s">
        <v>104</v>
      </c>
      <c r="C914" s="27"/>
      <c r="D914" s="27"/>
      <c r="E914" s="27"/>
      <c r="F914" s="28">
        <f>SUM(F915:F919)</f>
        <v>9000.2000000000007</v>
      </c>
      <c r="G914" s="28">
        <f t="shared" ref="G914:H914" si="196">SUM(G915:G919)</f>
        <v>2638.8</v>
      </c>
      <c r="H914" s="28">
        <f t="shared" si="196"/>
        <v>4439.2</v>
      </c>
    </row>
    <row r="915" spans="1:8" ht="31.5">
      <c r="A915" s="26" t="s">
        <v>48</v>
      </c>
      <c r="B915" s="27" t="s">
        <v>104</v>
      </c>
      <c r="C915" s="27" t="s">
        <v>87</v>
      </c>
      <c r="D915" s="27" t="s">
        <v>30</v>
      </c>
      <c r="E915" s="27" t="s">
        <v>90</v>
      </c>
      <c r="F915" s="28">
        <f>SUM(Ведомственная!G53+Ведомственная!G28)</f>
        <v>4566</v>
      </c>
      <c r="G915" s="28">
        <f>SUM(Ведомственная!H53+Ведомственная!H28)</f>
        <v>1918</v>
      </c>
      <c r="H915" s="28">
        <f>SUM(Ведомственная!I53+Ведомственная!I28)</f>
        <v>3718.4</v>
      </c>
    </row>
    <row r="916" spans="1:8">
      <c r="A916" s="26" t="s">
        <v>38</v>
      </c>
      <c r="B916" s="27" t="s">
        <v>104</v>
      </c>
      <c r="C916" s="27" t="s">
        <v>95</v>
      </c>
      <c r="D916" s="27" t="s">
        <v>30</v>
      </c>
      <c r="E916" s="27" t="s">
        <v>90</v>
      </c>
      <c r="F916" s="28">
        <f>SUM(Ведомственная!G29)</f>
        <v>660.9</v>
      </c>
      <c r="G916" s="28">
        <f>SUM(Ведомственная!H29)</f>
        <v>660.8</v>
      </c>
      <c r="H916" s="28">
        <f>SUM(Ведомственная!I29)</f>
        <v>660.8</v>
      </c>
    </row>
    <row r="917" spans="1:8" hidden="1">
      <c r="A917" s="26" t="s">
        <v>21</v>
      </c>
      <c r="B917" s="27" t="s">
        <v>104</v>
      </c>
      <c r="C917" s="27" t="s">
        <v>92</v>
      </c>
      <c r="D917" s="27" t="s">
        <v>30</v>
      </c>
      <c r="E917" s="27" t="s">
        <v>109</v>
      </c>
      <c r="F917" s="28">
        <f>SUM(Ведомственная!G89)</f>
        <v>0</v>
      </c>
      <c r="G917" s="28">
        <f>SUM(Ведомственная!H89)</f>
        <v>0</v>
      </c>
      <c r="H917" s="28">
        <f>SUM(Ведомственная!I89)</f>
        <v>0</v>
      </c>
    </row>
    <row r="918" spans="1:8">
      <c r="A918" s="26" t="s">
        <v>21</v>
      </c>
      <c r="B918" s="27" t="s">
        <v>104</v>
      </c>
      <c r="C918" s="27" t="s">
        <v>92</v>
      </c>
      <c r="D918" s="27" t="s">
        <v>30</v>
      </c>
      <c r="E918" s="27" t="s">
        <v>90</v>
      </c>
      <c r="F918" s="28">
        <f>SUM(Ведомственная!G30+Ведомственная!G54+Ведомственная!G133)</f>
        <v>3723.3</v>
      </c>
      <c r="G918" s="28">
        <f>SUM(Ведомственная!H30+Ведомственная!H54+Ведомственная!H133)</f>
        <v>60</v>
      </c>
      <c r="H918" s="28">
        <f>SUM(Ведомственная!I30+Ведомственная!I54+Ведомственная!I133)</f>
        <v>60</v>
      </c>
    </row>
    <row r="919" spans="1:8" ht="31.5">
      <c r="A919" s="26" t="s">
        <v>48</v>
      </c>
      <c r="B919" s="27" t="s">
        <v>104</v>
      </c>
      <c r="C919" s="27" t="s">
        <v>87</v>
      </c>
      <c r="D919" s="27" t="s">
        <v>109</v>
      </c>
      <c r="E919" s="27" t="s">
        <v>165</v>
      </c>
      <c r="F919" s="28">
        <f>SUM(Ведомственная!G35)</f>
        <v>50</v>
      </c>
      <c r="G919" s="28">
        <f>SUM(Ведомственная!H35)</f>
        <v>0</v>
      </c>
      <c r="H919" s="28">
        <f>SUM(Ведомственная!I35)</f>
        <v>0</v>
      </c>
    </row>
    <row r="920" spans="1:8" ht="47.25" hidden="1">
      <c r="A920" s="26" t="s">
        <v>469</v>
      </c>
      <c r="B920" s="55" t="s">
        <v>470</v>
      </c>
      <c r="C920" s="27"/>
      <c r="D920" s="27"/>
      <c r="E920" s="27"/>
      <c r="F920" s="28">
        <f>SUM(F921)</f>
        <v>0</v>
      </c>
      <c r="G920" s="28">
        <f>SUM(G921)</f>
        <v>0</v>
      </c>
      <c r="H920" s="28">
        <f>SUM(H921)</f>
        <v>0</v>
      </c>
    </row>
    <row r="921" spans="1:8" ht="31.5" hidden="1">
      <c r="A921" s="26" t="s">
        <v>224</v>
      </c>
      <c r="B921" s="55" t="s">
        <v>470</v>
      </c>
      <c r="C921" s="27" t="s">
        <v>118</v>
      </c>
      <c r="D921" s="27" t="s">
        <v>12</v>
      </c>
      <c r="E921" s="27" t="s">
        <v>23</v>
      </c>
      <c r="F921" s="28"/>
      <c r="G921" s="28"/>
      <c r="H921" s="28"/>
    </row>
    <row r="922" spans="1:8" ht="31.5" hidden="1">
      <c r="A922" s="26" t="s">
        <v>48</v>
      </c>
      <c r="B922" s="31" t="s">
        <v>207</v>
      </c>
      <c r="C922" s="31" t="s">
        <v>87</v>
      </c>
      <c r="D922" s="31" t="s">
        <v>30</v>
      </c>
      <c r="E922" s="31" t="s">
        <v>12</v>
      </c>
      <c r="F922" s="30"/>
      <c r="G922" s="30"/>
      <c r="H922" s="30"/>
    </row>
    <row r="923" spans="1:8" ht="47.25">
      <c r="A923" s="26" t="s">
        <v>209</v>
      </c>
      <c r="B923" s="31" t="s">
        <v>534</v>
      </c>
      <c r="C923" s="31"/>
      <c r="D923" s="31"/>
      <c r="E923" s="31"/>
      <c r="F923" s="30">
        <f>SUM(F924)</f>
        <v>23.4</v>
      </c>
      <c r="G923" s="30">
        <f>SUM(G924)</f>
        <v>138.6</v>
      </c>
      <c r="H923" s="30">
        <f>SUM(H924)</f>
        <v>9.5</v>
      </c>
    </row>
    <row r="924" spans="1:8">
      <c r="A924" s="26" t="s">
        <v>86</v>
      </c>
      <c r="B924" s="31" t="s">
        <v>534</v>
      </c>
      <c r="C924" s="31" t="s">
        <v>87</v>
      </c>
      <c r="D924" s="31" t="s">
        <v>30</v>
      </c>
      <c r="E924" s="31" t="s">
        <v>165</v>
      </c>
      <c r="F924" s="30">
        <f>SUM(Ведомственная!G85)</f>
        <v>23.4</v>
      </c>
      <c r="G924" s="30">
        <f>SUM(Ведомственная!H85)</f>
        <v>138.6</v>
      </c>
      <c r="H924" s="30">
        <f>SUM(Ведомственная!I85)</f>
        <v>9.5</v>
      </c>
    </row>
    <row r="925" spans="1:8" ht="31.5">
      <c r="A925" s="26" t="s">
        <v>226</v>
      </c>
      <c r="B925" s="31" t="s">
        <v>689</v>
      </c>
      <c r="C925" s="31"/>
      <c r="D925" s="31"/>
      <c r="E925" s="31"/>
      <c r="F925" s="30">
        <f>SUM(F926:F928)</f>
        <v>4958.4000000000005</v>
      </c>
      <c r="G925" s="30">
        <f>SUM(G926:G928)</f>
        <v>5109.5</v>
      </c>
      <c r="H925" s="30">
        <f>SUM(H926:H928)</f>
        <v>4176.1000000000004</v>
      </c>
    </row>
    <row r="926" spans="1:8" ht="63">
      <c r="A926" s="52" t="s">
        <v>47</v>
      </c>
      <c r="B926" s="31" t="s">
        <v>689</v>
      </c>
      <c r="C926" s="31" t="s">
        <v>85</v>
      </c>
      <c r="D926" s="31" t="s">
        <v>50</v>
      </c>
      <c r="E926" s="31" t="s">
        <v>12</v>
      </c>
      <c r="F926" s="30">
        <f>SUM(Ведомственная!G138)</f>
        <v>4608.3</v>
      </c>
      <c r="G926" s="30">
        <f>SUM(Ведомственная!H138)</f>
        <v>4608.3</v>
      </c>
      <c r="H926" s="30">
        <f>SUM(Ведомственная!I138)</f>
        <v>4176.1000000000004</v>
      </c>
    </row>
    <row r="927" spans="1:8" ht="31.5">
      <c r="A927" s="26" t="s">
        <v>48</v>
      </c>
      <c r="B927" s="31" t="s">
        <v>689</v>
      </c>
      <c r="C927" s="31" t="s">
        <v>87</v>
      </c>
      <c r="D927" s="31" t="s">
        <v>50</v>
      </c>
      <c r="E927" s="31" t="s">
        <v>12</v>
      </c>
      <c r="F927" s="30">
        <f>SUM(Ведомственная!G139)</f>
        <v>270.10000000000002</v>
      </c>
      <c r="G927" s="30">
        <f>SUM(Ведомственная!H139)</f>
        <v>421.2</v>
      </c>
      <c r="H927" s="30">
        <f>SUM(Ведомственная!I139)</f>
        <v>0</v>
      </c>
    </row>
    <row r="928" spans="1:8">
      <c r="A928" s="26" t="s">
        <v>21</v>
      </c>
      <c r="B928" s="31" t="s">
        <v>689</v>
      </c>
      <c r="C928" s="31" t="s">
        <v>92</v>
      </c>
      <c r="D928" s="31" t="s">
        <v>50</v>
      </c>
      <c r="E928" s="31" t="s">
        <v>12</v>
      </c>
      <c r="F928" s="30">
        <f>SUM(Ведомственная!G140)</f>
        <v>80</v>
      </c>
      <c r="G928" s="30">
        <f>SUM(Ведомственная!H140)</f>
        <v>80</v>
      </c>
      <c r="H928" s="30">
        <f>SUM(Ведомственная!I140)</f>
        <v>0</v>
      </c>
    </row>
    <row r="929" spans="1:12" ht="221.25" customHeight="1">
      <c r="A929" s="26" t="s">
        <v>536</v>
      </c>
      <c r="B929" s="31" t="s">
        <v>537</v>
      </c>
      <c r="C929" s="55"/>
      <c r="D929" s="31"/>
      <c r="E929" s="31"/>
      <c r="F929" s="30">
        <f>SUM(Ведомственная!G76)</f>
        <v>102.8</v>
      </c>
      <c r="G929" s="30">
        <f>SUM(Ведомственная!H76)</f>
        <v>102.8</v>
      </c>
      <c r="H929" s="30">
        <f>SUM(Ведомственная!I76)</f>
        <v>102.8</v>
      </c>
    </row>
    <row r="930" spans="1:12" ht="63">
      <c r="A930" s="26" t="s">
        <v>47</v>
      </c>
      <c r="B930" s="31" t="s">
        <v>537</v>
      </c>
      <c r="C930" s="31" t="s">
        <v>85</v>
      </c>
      <c r="D930" s="31" t="s">
        <v>30</v>
      </c>
      <c r="E930" s="31" t="s">
        <v>12</v>
      </c>
      <c r="F930" s="30">
        <f>SUM(Ведомственная!G77)</f>
        <v>102.8</v>
      </c>
      <c r="G930" s="30">
        <f>SUM(Ведомственная!H77)</f>
        <v>102.8</v>
      </c>
      <c r="H930" s="30">
        <f>SUM(Ведомственная!I77)</f>
        <v>102.8</v>
      </c>
    </row>
    <row r="931" spans="1:12" ht="47.25">
      <c r="A931" s="26" t="s">
        <v>353</v>
      </c>
      <c r="B931" s="31" t="s">
        <v>541</v>
      </c>
      <c r="C931" s="55"/>
      <c r="D931" s="31"/>
      <c r="E931" s="31"/>
      <c r="F931" s="30">
        <f>SUM(F932:F933)</f>
        <v>149.6</v>
      </c>
      <c r="G931" s="30">
        <f>SUM(G932:G933)</f>
        <v>149.6</v>
      </c>
      <c r="H931" s="30">
        <f>SUM(H932:H933)</f>
        <v>149.6</v>
      </c>
    </row>
    <row r="932" spans="1:12" ht="63">
      <c r="A932" s="26" t="s">
        <v>47</v>
      </c>
      <c r="B932" s="31" t="s">
        <v>541</v>
      </c>
      <c r="C932" s="31" t="s">
        <v>85</v>
      </c>
      <c r="D932" s="31" t="s">
        <v>165</v>
      </c>
      <c r="E932" s="31" t="s">
        <v>165</v>
      </c>
      <c r="F932" s="30">
        <f>SUM(Ведомственная!G364)</f>
        <v>140.5</v>
      </c>
      <c r="G932" s="30">
        <f>SUM(Ведомственная!H364)</f>
        <v>140.5</v>
      </c>
      <c r="H932" s="30">
        <f>SUM(Ведомственная!I364)</f>
        <v>140.5</v>
      </c>
    </row>
    <row r="933" spans="1:12">
      <c r="A933" s="26" t="s">
        <v>86</v>
      </c>
      <c r="B933" s="31" t="s">
        <v>541</v>
      </c>
      <c r="C933" s="31" t="s">
        <v>87</v>
      </c>
      <c r="D933" s="31" t="s">
        <v>165</v>
      </c>
      <c r="E933" s="31" t="s">
        <v>165</v>
      </c>
      <c r="F933" s="30">
        <f>SUM(Ведомственная!G365)</f>
        <v>9.1</v>
      </c>
      <c r="G933" s="30">
        <f>SUM(Ведомственная!H365)</f>
        <v>9.1</v>
      </c>
      <c r="H933" s="30">
        <f>SUM(Ведомственная!I365)</f>
        <v>9.1</v>
      </c>
    </row>
    <row r="934" spans="1:12" ht="63">
      <c r="A934" s="26" t="s">
        <v>864</v>
      </c>
      <c r="B934" s="55" t="s">
        <v>867</v>
      </c>
      <c r="C934" s="31"/>
      <c r="D934" s="31"/>
      <c r="E934" s="31"/>
      <c r="F934" s="30">
        <f>SUM(F935)</f>
        <v>0</v>
      </c>
      <c r="G934" s="30">
        <f t="shared" ref="G934:H934" si="197">SUM(G935)</f>
        <v>0</v>
      </c>
      <c r="H934" s="30">
        <f t="shared" si="197"/>
        <v>0</v>
      </c>
    </row>
    <row r="935" spans="1:12" ht="63">
      <c r="A935" s="26" t="s">
        <v>47</v>
      </c>
      <c r="B935" s="55" t="s">
        <v>867</v>
      </c>
      <c r="C935" s="31" t="s">
        <v>85</v>
      </c>
      <c r="D935" s="31" t="s">
        <v>27</v>
      </c>
      <c r="E935" s="31" t="s">
        <v>12</v>
      </c>
      <c r="F935" s="30">
        <f>SUM(Ведомственная!G688)</f>
        <v>0</v>
      </c>
      <c r="G935" s="30">
        <f>SUM(Ведомственная!H688)</f>
        <v>0</v>
      </c>
      <c r="H935" s="30">
        <f>SUM(Ведомственная!I688)</f>
        <v>0</v>
      </c>
    </row>
    <row r="936" spans="1:12" ht="78.75">
      <c r="A936" s="26" t="s">
        <v>866</v>
      </c>
      <c r="B936" s="55" t="s">
        <v>868</v>
      </c>
      <c r="C936" s="31"/>
      <c r="D936" s="31"/>
      <c r="E936" s="31"/>
      <c r="F936" s="30">
        <f>SUM(F937)</f>
        <v>0</v>
      </c>
      <c r="G936" s="30">
        <f t="shared" ref="G936:H936" si="198">SUM(G937)</f>
        <v>0</v>
      </c>
      <c r="H936" s="30">
        <f t="shared" si="198"/>
        <v>0</v>
      </c>
    </row>
    <row r="937" spans="1:12" ht="63">
      <c r="A937" s="26" t="s">
        <v>47</v>
      </c>
      <c r="B937" s="55" t="s">
        <v>868</v>
      </c>
      <c r="C937" s="31" t="s">
        <v>85</v>
      </c>
      <c r="D937" s="31" t="s">
        <v>27</v>
      </c>
      <c r="E937" s="31" t="s">
        <v>12</v>
      </c>
      <c r="F937" s="30">
        <f>SUM(Ведомственная!G690)</f>
        <v>0</v>
      </c>
      <c r="G937" s="30">
        <f>SUM(Ведомственная!H690)</f>
        <v>0</v>
      </c>
      <c r="H937" s="30">
        <f>SUM(Ведомственная!I690)</f>
        <v>0</v>
      </c>
    </row>
    <row r="938" spans="1:12" ht="31.5">
      <c r="A938" s="52" t="s">
        <v>41</v>
      </c>
      <c r="B938" s="55" t="s">
        <v>453</v>
      </c>
      <c r="C938" s="31"/>
      <c r="D938" s="31"/>
      <c r="E938" s="31"/>
      <c r="F938" s="30">
        <f>SUM(F939)+F940</f>
        <v>0</v>
      </c>
      <c r="G938" s="30">
        <f t="shared" ref="G938:H938" si="199">SUM(G939)+G940</f>
        <v>0</v>
      </c>
      <c r="H938" s="30">
        <f t="shared" si="199"/>
        <v>0</v>
      </c>
    </row>
    <row r="939" spans="1:12">
      <c r="A939" s="26" t="s">
        <v>21</v>
      </c>
      <c r="B939" s="55" t="s">
        <v>453</v>
      </c>
      <c r="C939" s="31" t="s">
        <v>92</v>
      </c>
      <c r="D939" s="31" t="s">
        <v>12</v>
      </c>
      <c r="E939" s="31" t="s">
        <v>23</v>
      </c>
      <c r="F939" s="30">
        <f>SUM(Ведомственная!G253)</f>
        <v>0</v>
      </c>
      <c r="G939" s="30">
        <f>SUM(Ведомственная!H253)</f>
        <v>0</v>
      </c>
      <c r="H939" s="30">
        <f>SUM(Ведомственная!I253)</f>
        <v>0</v>
      </c>
    </row>
    <row r="940" spans="1:12" ht="78.75">
      <c r="A940" s="26" t="s">
        <v>866</v>
      </c>
      <c r="B940" s="55" t="s">
        <v>865</v>
      </c>
      <c r="C940" s="55"/>
      <c r="D940" s="63"/>
      <c r="E940" s="63"/>
      <c r="F940" s="30">
        <f>SUM(F941)</f>
        <v>0</v>
      </c>
      <c r="G940" s="30">
        <f t="shared" ref="G940:H940" si="200">SUM(G941)</f>
        <v>0</v>
      </c>
      <c r="H940" s="30">
        <f t="shared" si="200"/>
        <v>0</v>
      </c>
    </row>
    <row r="941" spans="1:12" ht="63">
      <c r="A941" s="26" t="s">
        <v>47</v>
      </c>
      <c r="B941" s="55" t="s">
        <v>865</v>
      </c>
      <c r="C941" s="55">
        <v>100</v>
      </c>
      <c r="D941" s="31" t="s">
        <v>27</v>
      </c>
      <c r="E941" s="31" t="s">
        <v>12</v>
      </c>
      <c r="F941" s="30">
        <f>SUM(Ведомственная!G693)</f>
        <v>0</v>
      </c>
      <c r="G941" s="108"/>
      <c r="H941" s="108"/>
    </row>
    <row r="942" spans="1:12">
      <c r="A942" s="109" t="s">
        <v>769</v>
      </c>
      <c r="B942" s="55"/>
      <c r="C942" s="31"/>
      <c r="D942" s="31"/>
      <c r="E942" s="31"/>
      <c r="F942" s="30"/>
      <c r="G942" s="66">
        <v>50000</v>
      </c>
      <c r="H942" s="66">
        <v>105000</v>
      </c>
    </row>
    <row r="943" spans="1:12" s="49" customFormat="1" ht="14.25" customHeight="1">
      <c r="A943" s="45" t="s">
        <v>186</v>
      </c>
      <c r="B943" s="46"/>
      <c r="C943" s="46"/>
      <c r="D943" s="46"/>
      <c r="E943" s="46"/>
      <c r="F943" s="48">
        <f>SUM(F9+F13+F23+F119+F126+F135+F139+F143+F160+F166+F170+F174+F182+F187+F206+F217+F226+F246+F258+F269+F281+F297+F318+F332+F336+F432+F441+F451+F454+F459+F462+F476+F663+F769+F832+F836+F843+F858+F861+F869+F878+F891)+F887+F882+F322+F875+F942</f>
        <v>5600819.4000000013</v>
      </c>
      <c r="G943" s="48">
        <f>SUM(G9+G13+G23+G119+G126+G135+G139+G143+G160+G166+G170+G174+G182+G187+G206+G217+G226+G246+G258+G269+G281+G297+G318+G332+G336+G432+G441+G451+G454+G459+G462+G476+G663+G769+G832+G836+G843+G858+G861+G869+G878+G891)+G887+G882+G322+G875+G942</f>
        <v>6216765.7000000002</v>
      </c>
      <c r="H943" s="48">
        <f>SUM(H9+H13+H23+H119+H126+H135+H139+H143+H160+H166+H170+H174+H182+H187+H206+H217+H226+H246+H258+H269+H281+H297+H318+H332+H336+H432+H441+H451+H454+H459+H462+H476+H663+H769+H832+H836+H843+H858+H861+H869+H878+H891)+H887+H882+H322+H875+H942</f>
        <v>5827990.2000000002</v>
      </c>
      <c r="J943" s="50">
        <f>SUM(F9+F13+F23)</f>
        <v>1235257.8999999999</v>
      </c>
      <c r="K943" s="50">
        <f>SUM(G9+G13+G23)</f>
        <v>1285590.7</v>
      </c>
      <c r="L943" s="50">
        <f>SUM(H9+H13+H23)</f>
        <v>1342014.3999999999</v>
      </c>
    </row>
    <row r="945" spans="6:12">
      <c r="F945" s="97">
        <f>SUM(Ведомственная!G1332)</f>
        <v>5600819.4000000004</v>
      </c>
      <c r="G945" s="97">
        <f>SUM(Ведомственная!H1332)</f>
        <v>6216765.6999999993</v>
      </c>
      <c r="H945" s="97">
        <f>SUM(Ведомственная!I1332)</f>
        <v>5827990.1999999993</v>
      </c>
    </row>
    <row r="946" spans="6:12">
      <c r="F946" s="97">
        <f>SUM(F945-F943)</f>
        <v>-9.3132257461547852E-10</v>
      </c>
      <c r="G946" s="97">
        <f>SUM(G945-G943)</f>
        <v>-9.3132257461547852E-10</v>
      </c>
      <c r="H946" s="97">
        <f>SUM(H945-H943)</f>
        <v>-9.3132257461547852E-10</v>
      </c>
    </row>
    <row r="954" spans="6:12">
      <c r="J954" s="51"/>
      <c r="K954" s="51"/>
      <c r="L954" s="51"/>
    </row>
    <row r="956" spans="6:12">
      <c r="J956" s="51"/>
      <c r="K956" s="51"/>
      <c r="L956" s="51"/>
    </row>
  </sheetData>
  <mergeCells count="1">
    <mergeCell ref="A6:H6"/>
  </mergeCells>
  <pageMargins left="0.70866141732283472" right="0.11811023622047245" top="0.55118110236220474" bottom="0" header="0.11811023622047245" footer="0"/>
  <pageSetup paperSize="9" scale="77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57"/>
  <sheetViews>
    <sheetView zoomScaleNormal="100" workbookViewId="0">
      <selection activeCell="I5" sqref="I5"/>
    </sheetView>
  </sheetViews>
  <sheetFormatPr defaultRowHeight="15.75"/>
  <cols>
    <col min="1" max="1" width="80.85546875" style="38" customWidth="1"/>
    <col min="2" max="2" width="7.42578125" style="35" customWidth="1"/>
    <col min="3" max="3" width="8.42578125" style="36" customWidth="1"/>
    <col min="4" max="4" width="8.140625" style="36" customWidth="1"/>
    <col min="5" max="5" width="15.5703125" style="36" customWidth="1"/>
    <col min="6" max="6" width="8.140625" style="36" customWidth="1"/>
    <col min="7" max="9" width="20.140625" style="21" customWidth="1"/>
    <col min="10" max="10" width="12.28515625" style="36" hidden="1" customWidth="1"/>
    <col min="11" max="11" width="11.85546875" style="36" hidden="1" customWidth="1"/>
    <col min="12" max="12" width="0" style="36" hidden="1" customWidth="1"/>
    <col min="13" max="13" width="9.140625" style="36"/>
    <col min="14" max="16" width="11.7109375" style="36" bestFit="1" customWidth="1"/>
    <col min="17" max="16384" width="9.140625" style="36"/>
  </cols>
  <sheetData>
    <row r="1" spans="1:11">
      <c r="A1" s="34"/>
      <c r="F1" s="7"/>
      <c r="H1" s="7"/>
      <c r="I1" s="7" t="s">
        <v>909</v>
      </c>
    </row>
    <row r="2" spans="1:11">
      <c r="A2" s="37"/>
      <c r="F2" s="7"/>
      <c r="H2" s="7"/>
      <c r="I2" s="7" t="s">
        <v>0</v>
      </c>
    </row>
    <row r="3" spans="1:11">
      <c r="F3" s="7"/>
      <c r="H3" s="7"/>
      <c r="I3" s="7" t="s">
        <v>1</v>
      </c>
    </row>
    <row r="4" spans="1:11">
      <c r="F4" s="7"/>
      <c r="H4" s="7"/>
      <c r="I4" s="7" t="s">
        <v>2</v>
      </c>
    </row>
    <row r="5" spans="1:11">
      <c r="B5" s="39"/>
      <c r="C5" s="39"/>
      <c r="D5" s="39"/>
      <c r="E5" s="39"/>
      <c r="F5" s="40"/>
      <c r="H5" s="40"/>
      <c r="I5" s="40" t="s">
        <v>1006</v>
      </c>
    </row>
    <row r="6" spans="1:11" ht="36.75" customHeight="1">
      <c r="B6" s="41" t="s">
        <v>910</v>
      </c>
      <c r="C6" s="39"/>
      <c r="D6" s="39"/>
      <c r="E6" s="39"/>
      <c r="F6" s="39"/>
      <c r="G6" s="39"/>
      <c r="H6" s="39"/>
      <c r="I6" s="39"/>
    </row>
    <row r="7" spans="1:11">
      <c r="B7" s="42"/>
      <c r="C7" s="43"/>
      <c r="D7" s="43"/>
      <c r="E7" s="43"/>
      <c r="F7" s="43"/>
      <c r="G7" s="39"/>
      <c r="H7" s="39"/>
      <c r="I7" s="39" t="s">
        <v>514</v>
      </c>
    </row>
    <row r="8" spans="1:11">
      <c r="A8" s="124" t="s">
        <v>3</v>
      </c>
      <c r="B8" s="125" t="s">
        <v>4</v>
      </c>
      <c r="C8" s="125"/>
      <c r="D8" s="125"/>
      <c r="E8" s="125"/>
      <c r="F8" s="125"/>
      <c r="G8" s="126" t="s">
        <v>916</v>
      </c>
      <c r="H8" s="126" t="s">
        <v>952</v>
      </c>
      <c r="I8" s="126" t="s">
        <v>953</v>
      </c>
    </row>
    <row r="9" spans="1:11" ht="63">
      <c r="A9" s="124"/>
      <c r="B9" s="27" t="s">
        <v>5</v>
      </c>
      <c r="C9" s="44" t="s">
        <v>6</v>
      </c>
      <c r="D9" s="44" t="s">
        <v>7</v>
      </c>
      <c r="E9" s="44" t="s">
        <v>8</v>
      </c>
      <c r="F9" s="44" t="s">
        <v>158</v>
      </c>
      <c r="G9" s="127"/>
      <c r="H9" s="127"/>
      <c r="I9" s="127"/>
    </row>
    <row r="10" spans="1:11" s="49" customFormat="1">
      <c r="A10" s="45" t="s">
        <v>81</v>
      </c>
      <c r="B10" s="46" t="s">
        <v>82</v>
      </c>
      <c r="C10" s="47"/>
      <c r="D10" s="47"/>
      <c r="E10" s="47"/>
      <c r="F10" s="47"/>
      <c r="G10" s="48">
        <f>SUM(G11)+G32</f>
        <v>24139.5</v>
      </c>
      <c r="H10" s="48">
        <f t="shared" ref="H10:I10" si="0">SUM(H11)+H32</f>
        <v>21764.199999999997</v>
      </c>
      <c r="I10" s="48">
        <f t="shared" si="0"/>
        <v>23214.2</v>
      </c>
      <c r="J10" s="49">
        <v>25700.2</v>
      </c>
      <c r="K10" s="50">
        <f>SUM(J10-G10)</f>
        <v>1560.7000000000007</v>
      </c>
    </row>
    <row r="11" spans="1:11">
      <c r="A11" s="26" t="s">
        <v>83</v>
      </c>
      <c r="B11" s="27"/>
      <c r="C11" s="27" t="s">
        <v>30</v>
      </c>
      <c r="D11" s="27"/>
      <c r="E11" s="27"/>
      <c r="F11" s="27"/>
      <c r="G11" s="28">
        <f>SUM(G12+G20)</f>
        <v>24089.5</v>
      </c>
      <c r="H11" s="28">
        <f>SUM(H12+H20)</f>
        <v>21764.199999999997</v>
      </c>
      <c r="I11" s="28">
        <f>SUM(I12+I20)</f>
        <v>23214.2</v>
      </c>
      <c r="J11" s="36">
        <v>25161.5</v>
      </c>
      <c r="K11" s="51">
        <f>SUM(J11-H10)</f>
        <v>3397.3000000000029</v>
      </c>
    </row>
    <row r="12" spans="1:11" ht="47.25">
      <c r="A12" s="26" t="s">
        <v>84</v>
      </c>
      <c r="B12" s="27"/>
      <c r="C12" s="27" t="s">
        <v>30</v>
      </c>
      <c r="D12" s="27" t="s">
        <v>50</v>
      </c>
      <c r="E12" s="27"/>
      <c r="F12" s="27"/>
      <c r="G12" s="28">
        <f>SUM(G13)</f>
        <v>18185.8</v>
      </c>
      <c r="H12" s="28">
        <f>SUM(H13)</f>
        <v>18102.099999999999</v>
      </c>
      <c r="I12" s="28">
        <f>SUM(I13)</f>
        <v>18101.7</v>
      </c>
      <c r="J12" s="36">
        <v>25161.5</v>
      </c>
      <c r="K12" s="51">
        <f>SUM(J12-I10)</f>
        <v>1947.2999999999993</v>
      </c>
    </row>
    <row r="13" spans="1:11">
      <c r="A13" s="26" t="s">
        <v>187</v>
      </c>
      <c r="B13" s="27"/>
      <c r="C13" s="27" t="s">
        <v>30</v>
      </c>
      <c r="D13" s="27" t="s">
        <v>50</v>
      </c>
      <c r="E13" s="27" t="s">
        <v>188</v>
      </c>
      <c r="F13" s="27"/>
      <c r="G13" s="28">
        <f>SUM(G14)+G18</f>
        <v>18185.8</v>
      </c>
      <c r="H13" s="28">
        <f>SUM(H14)+H18</f>
        <v>18102.099999999999</v>
      </c>
      <c r="I13" s="28">
        <f>SUM(I14)+I18</f>
        <v>18101.7</v>
      </c>
    </row>
    <row r="14" spans="1:11">
      <c r="A14" s="26" t="s">
        <v>76</v>
      </c>
      <c r="B14" s="27"/>
      <c r="C14" s="27" t="s">
        <v>30</v>
      </c>
      <c r="D14" s="27" t="s">
        <v>50</v>
      </c>
      <c r="E14" s="27" t="s">
        <v>100</v>
      </c>
      <c r="F14" s="27"/>
      <c r="G14" s="28">
        <f>SUM(G15+G16)+G17</f>
        <v>16361.1</v>
      </c>
      <c r="H14" s="28">
        <f>SUM(H15+H16)+H17</f>
        <v>16277.4</v>
      </c>
      <c r="I14" s="28">
        <f>SUM(I15+I16)+I17</f>
        <v>16277</v>
      </c>
    </row>
    <row r="15" spans="1:11" ht="47.25">
      <c r="A15" s="52" t="s">
        <v>47</v>
      </c>
      <c r="B15" s="27"/>
      <c r="C15" s="27" t="s">
        <v>30</v>
      </c>
      <c r="D15" s="27" t="s">
        <v>50</v>
      </c>
      <c r="E15" s="27" t="s">
        <v>100</v>
      </c>
      <c r="F15" s="27" t="s">
        <v>85</v>
      </c>
      <c r="G15" s="28">
        <v>16351.1</v>
      </c>
      <c r="H15" s="28">
        <v>16267.4</v>
      </c>
      <c r="I15" s="28">
        <v>16267</v>
      </c>
    </row>
    <row r="16" spans="1:11" ht="31.5">
      <c r="A16" s="26" t="s">
        <v>48</v>
      </c>
      <c r="B16" s="27"/>
      <c r="C16" s="27" t="s">
        <v>30</v>
      </c>
      <c r="D16" s="27" t="s">
        <v>50</v>
      </c>
      <c r="E16" s="27" t="s">
        <v>100</v>
      </c>
      <c r="F16" s="27" t="s">
        <v>87</v>
      </c>
      <c r="G16" s="30">
        <v>10</v>
      </c>
      <c r="H16" s="30">
        <v>10</v>
      </c>
      <c r="I16" s="30">
        <v>10</v>
      </c>
    </row>
    <row r="17" spans="1:9" hidden="1">
      <c r="A17" s="26" t="s">
        <v>38</v>
      </c>
      <c r="B17" s="27"/>
      <c r="C17" s="27" t="s">
        <v>30</v>
      </c>
      <c r="D17" s="27" t="s">
        <v>50</v>
      </c>
      <c r="E17" s="27" t="s">
        <v>100</v>
      </c>
      <c r="F17" s="27" t="s">
        <v>95</v>
      </c>
      <c r="G17" s="30"/>
      <c r="H17" s="30"/>
      <c r="I17" s="30"/>
    </row>
    <row r="18" spans="1:9">
      <c r="A18" s="26" t="s">
        <v>88</v>
      </c>
      <c r="B18" s="27"/>
      <c r="C18" s="27" t="s">
        <v>30</v>
      </c>
      <c r="D18" s="27" t="s">
        <v>50</v>
      </c>
      <c r="E18" s="27" t="s">
        <v>101</v>
      </c>
      <c r="F18" s="27"/>
      <c r="G18" s="28">
        <f>SUM(G19)</f>
        <v>1824.7</v>
      </c>
      <c r="H18" s="28">
        <f>SUM(H19)</f>
        <v>1824.7</v>
      </c>
      <c r="I18" s="28">
        <f>SUM(I19)</f>
        <v>1824.7</v>
      </c>
    </row>
    <row r="19" spans="1:9" ht="47.25">
      <c r="A19" s="52" t="s">
        <v>47</v>
      </c>
      <c r="B19" s="27"/>
      <c r="C19" s="27" t="s">
        <v>30</v>
      </c>
      <c r="D19" s="27" t="s">
        <v>50</v>
      </c>
      <c r="E19" s="27" t="s">
        <v>101</v>
      </c>
      <c r="F19" s="27" t="s">
        <v>85</v>
      </c>
      <c r="G19" s="28">
        <v>1824.7</v>
      </c>
      <c r="H19" s="28">
        <v>1824.7</v>
      </c>
      <c r="I19" s="28">
        <v>1824.7</v>
      </c>
    </row>
    <row r="20" spans="1:9">
      <c r="A20" s="26" t="s">
        <v>89</v>
      </c>
      <c r="B20" s="27"/>
      <c r="C20" s="27" t="s">
        <v>30</v>
      </c>
      <c r="D20" s="27" t="s">
        <v>90</v>
      </c>
      <c r="E20" s="27"/>
      <c r="F20" s="27"/>
      <c r="G20" s="28">
        <f>SUM(G21)</f>
        <v>5903.7000000000007</v>
      </c>
      <c r="H20" s="28">
        <f t="shared" ref="H20:I20" si="1">SUM(H21)</f>
        <v>3662.1000000000004</v>
      </c>
      <c r="I20" s="28">
        <f t="shared" si="1"/>
        <v>5112.5</v>
      </c>
    </row>
    <row r="21" spans="1:9">
      <c r="A21" s="26" t="s">
        <v>187</v>
      </c>
      <c r="B21" s="27"/>
      <c r="C21" s="27" t="s">
        <v>30</v>
      </c>
      <c r="D21" s="27" t="s">
        <v>90</v>
      </c>
      <c r="E21" s="27" t="s">
        <v>188</v>
      </c>
      <c r="F21" s="27"/>
      <c r="G21" s="28">
        <f>SUM(G22+G25+G27)</f>
        <v>5903.7000000000007</v>
      </c>
      <c r="H21" s="28">
        <f t="shared" ref="H21:I21" si="2">SUM(H22+H25+H27)</f>
        <v>3662.1000000000004</v>
      </c>
      <c r="I21" s="28">
        <f t="shared" si="2"/>
        <v>5112.5</v>
      </c>
    </row>
    <row r="22" spans="1:9">
      <c r="A22" s="26" t="s">
        <v>91</v>
      </c>
      <c r="B22" s="27"/>
      <c r="C22" s="27" t="s">
        <v>30</v>
      </c>
      <c r="D22" s="27" t="s">
        <v>90</v>
      </c>
      <c r="E22" s="27" t="s">
        <v>102</v>
      </c>
      <c r="F22" s="27"/>
      <c r="G22" s="30">
        <f>SUM(G23:G24)</f>
        <v>705.9</v>
      </c>
      <c r="H22" s="30">
        <f>SUM(H23:H24)</f>
        <v>609.29999999999995</v>
      </c>
      <c r="I22" s="30">
        <f>SUM(I23:I24)</f>
        <v>609.29999999999995</v>
      </c>
    </row>
    <row r="23" spans="1:9" ht="31.5">
      <c r="A23" s="26" t="s">
        <v>48</v>
      </c>
      <c r="B23" s="27"/>
      <c r="C23" s="27" t="s">
        <v>30</v>
      </c>
      <c r="D23" s="27" t="s">
        <v>90</v>
      </c>
      <c r="E23" s="27" t="s">
        <v>102</v>
      </c>
      <c r="F23" s="27" t="s">
        <v>87</v>
      </c>
      <c r="G23" s="30">
        <v>696.9</v>
      </c>
      <c r="H23" s="30">
        <v>600.29999999999995</v>
      </c>
      <c r="I23" s="30">
        <v>600.29999999999995</v>
      </c>
    </row>
    <row r="24" spans="1:9">
      <c r="A24" s="26" t="s">
        <v>21</v>
      </c>
      <c r="B24" s="27"/>
      <c r="C24" s="27" t="s">
        <v>30</v>
      </c>
      <c r="D24" s="27" t="s">
        <v>90</v>
      </c>
      <c r="E24" s="27" t="s">
        <v>102</v>
      </c>
      <c r="F24" s="27" t="s">
        <v>92</v>
      </c>
      <c r="G24" s="30">
        <v>9</v>
      </c>
      <c r="H24" s="30">
        <v>9</v>
      </c>
      <c r="I24" s="30">
        <v>9</v>
      </c>
    </row>
    <row r="25" spans="1:9" ht="31.5">
      <c r="A25" s="26" t="s">
        <v>93</v>
      </c>
      <c r="B25" s="27"/>
      <c r="C25" s="27" t="s">
        <v>30</v>
      </c>
      <c r="D25" s="27" t="s">
        <v>90</v>
      </c>
      <c r="E25" s="27" t="s">
        <v>103</v>
      </c>
      <c r="F25" s="27"/>
      <c r="G25" s="30">
        <f>SUM(G26)</f>
        <v>550</v>
      </c>
      <c r="H25" s="30">
        <f>SUM(H26)</f>
        <v>500</v>
      </c>
      <c r="I25" s="30">
        <f>SUM(I26)</f>
        <v>500</v>
      </c>
    </row>
    <row r="26" spans="1:9" ht="31.5">
      <c r="A26" s="26" t="s">
        <v>48</v>
      </c>
      <c r="B26" s="27"/>
      <c r="C26" s="27" t="s">
        <v>30</v>
      </c>
      <c r="D26" s="27" t="s">
        <v>90</v>
      </c>
      <c r="E26" s="27" t="s">
        <v>103</v>
      </c>
      <c r="F26" s="27" t="s">
        <v>87</v>
      </c>
      <c r="G26" s="30">
        <v>550</v>
      </c>
      <c r="H26" s="30">
        <v>500</v>
      </c>
      <c r="I26" s="30">
        <v>500</v>
      </c>
    </row>
    <row r="27" spans="1:9" ht="31.5">
      <c r="A27" s="26" t="s">
        <v>94</v>
      </c>
      <c r="B27" s="27"/>
      <c r="C27" s="27" t="s">
        <v>30</v>
      </c>
      <c r="D27" s="27" t="s">
        <v>90</v>
      </c>
      <c r="E27" s="27" t="s">
        <v>104</v>
      </c>
      <c r="F27" s="27"/>
      <c r="G27" s="28">
        <f>SUM(G28:G30)</f>
        <v>4647.8</v>
      </c>
      <c r="H27" s="28">
        <f>SUM(H28:H30)</f>
        <v>2552.8000000000002</v>
      </c>
      <c r="I27" s="28">
        <f>SUM(I28:I30)</f>
        <v>4003.2</v>
      </c>
    </row>
    <row r="28" spans="1:9" ht="28.5" customHeight="1">
      <c r="A28" s="26" t="s">
        <v>48</v>
      </c>
      <c r="B28" s="27"/>
      <c r="C28" s="27" t="s">
        <v>30</v>
      </c>
      <c r="D28" s="27" t="s">
        <v>90</v>
      </c>
      <c r="E28" s="27" t="s">
        <v>104</v>
      </c>
      <c r="F28" s="27" t="s">
        <v>87</v>
      </c>
      <c r="G28" s="28">
        <v>3986.9</v>
      </c>
      <c r="H28" s="28">
        <v>1892</v>
      </c>
      <c r="I28" s="28">
        <v>3342.4</v>
      </c>
    </row>
    <row r="29" spans="1:9" ht="21" customHeight="1">
      <c r="A29" s="26" t="s">
        <v>38</v>
      </c>
      <c r="B29" s="27"/>
      <c r="C29" s="27" t="s">
        <v>30</v>
      </c>
      <c r="D29" s="27" t="s">
        <v>90</v>
      </c>
      <c r="E29" s="27" t="s">
        <v>104</v>
      </c>
      <c r="F29" s="27" t="s">
        <v>95</v>
      </c>
      <c r="G29" s="28">
        <v>660.9</v>
      </c>
      <c r="H29" s="28">
        <v>660.8</v>
      </c>
      <c r="I29" s="28">
        <v>660.8</v>
      </c>
    </row>
    <row r="30" spans="1:9" ht="22.5" hidden="1" customHeight="1">
      <c r="A30" s="26" t="s">
        <v>21</v>
      </c>
      <c r="B30" s="27"/>
      <c r="C30" s="27" t="s">
        <v>30</v>
      </c>
      <c r="D30" s="27" t="s">
        <v>90</v>
      </c>
      <c r="E30" s="27" t="s">
        <v>104</v>
      </c>
      <c r="F30" s="27" t="s">
        <v>92</v>
      </c>
      <c r="G30" s="28"/>
      <c r="H30" s="28"/>
      <c r="I30" s="28"/>
    </row>
    <row r="31" spans="1:9" ht="22.5" customHeight="1">
      <c r="A31" s="110" t="s">
        <v>108</v>
      </c>
      <c r="B31" s="27"/>
      <c r="C31" s="27" t="s">
        <v>109</v>
      </c>
      <c r="D31" s="27"/>
      <c r="E31" s="27"/>
      <c r="F31" s="27"/>
      <c r="G31" s="28">
        <f>SUM(G32)</f>
        <v>50</v>
      </c>
      <c r="H31" s="28">
        <f t="shared" ref="H31:I31" si="3">SUM(H32)</f>
        <v>0</v>
      </c>
      <c r="I31" s="28">
        <f t="shared" si="3"/>
        <v>0</v>
      </c>
    </row>
    <row r="32" spans="1:9" ht="22.5" customHeight="1">
      <c r="A32" s="52" t="s">
        <v>876</v>
      </c>
      <c r="B32" s="44"/>
      <c r="C32" s="31" t="s">
        <v>109</v>
      </c>
      <c r="D32" s="31" t="s">
        <v>165</v>
      </c>
      <c r="E32" s="27"/>
      <c r="F32" s="27"/>
      <c r="G32" s="28">
        <f>SUM(G33)</f>
        <v>50</v>
      </c>
      <c r="H32" s="28">
        <f t="shared" ref="H32:I32" si="4">SUM(H33)</f>
        <v>0</v>
      </c>
      <c r="I32" s="28">
        <f t="shared" si="4"/>
        <v>0</v>
      </c>
    </row>
    <row r="33" spans="1:11" ht="22.5" customHeight="1">
      <c r="A33" s="26" t="s">
        <v>187</v>
      </c>
      <c r="B33" s="27"/>
      <c r="C33" s="31" t="s">
        <v>109</v>
      </c>
      <c r="D33" s="31" t="s">
        <v>165</v>
      </c>
      <c r="E33" s="27" t="s">
        <v>188</v>
      </c>
      <c r="F33" s="27"/>
      <c r="G33" s="28">
        <f>SUM(G34)</f>
        <v>50</v>
      </c>
      <c r="H33" s="28">
        <f t="shared" ref="H33:I33" si="5">SUM(H34)</f>
        <v>0</v>
      </c>
      <c r="I33" s="28">
        <f t="shared" si="5"/>
        <v>0</v>
      </c>
    </row>
    <row r="34" spans="1:11" ht="31.5" customHeight="1">
      <c r="A34" s="26" t="s">
        <v>94</v>
      </c>
      <c r="B34" s="27"/>
      <c r="C34" s="31" t="s">
        <v>109</v>
      </c>
      <c r="D34" s="31" t="s">
        <v>165</v>
      </c>
      <c r="E34" s="27" t="s">
        <v>104</v>
      </c>
      <c r="F34" s="27"/>
      <c r="G34" s="28">
        <f>SUM(G35)</f>
        <v>50</v>
      </c>
      <c r="H34" s="28">
        <f t="shared" ref="H34:I34" si="6">SUM(H35)</f>
        <v>0</v>
      </c>
      <c r="I34" s="28">
        <f t="shared" si="6"/>
        <v>0</v>
      </c>
    </row>
    <row r="35" spans="1:11" ht="29.25" customHeight="1">
      <c r="A35" s="26" t="s">
        <v>48</v>
      </c>
      <c r="B35" s="27"/>
      <c r="C35" s="31" t="s">
        <v>109</v>
      </c>
      <c r="D35" s="31" t="s">
        <v>165</v>
      </c>
      <c r="E35" s="27" t="s">
        <v>104</v>
      </c>
      <c r="F35" s="27" t="s">
        <v>87</v>
      </c>
      <c r="G35" s="28">
        <v>50</v>
      </c>
      <c r="H35" s="28"/>
      <c r="I35" s="28"/>
    </row>
    <row r="36" spans="1:11" s="49" customFormat="1">
      <c r="A36" s="45" t="s">
        <v>96</v>
      </c>
      <c r="B36" s="46" t="s">
        <v>97</v>
      </c>
      <c r="C36" s="46"/>
      <c r="D36" s="46"/>
      <c r="E36" s="46"/>
      <c r="F36" s="46"/>
      <c r="G36" s="48">
        <f>SUM(G37)</f>
        <v>8489.9</v>
      </c>
      <c r="H36" s="48">
        <f>SUM(H37)</f>
        <v>7936.7999999999993</v>
      </c>
      <c r="I36" s="48">
        <f>SUM(I37)</f>
        <v>8286.7999999999993</v>
      </c>
      <c r="J36" s="49">
        <v>8254.7000000000007</v>
      </c>
      <c r="K36" s="50">
        <f>SUM(J36-G36)</f>
        <v>-235.19999999999891</v>
      </c>
    </row>
    <row r="37" spans="1:11">
      <c r="A37" s="26" t="s">
        <v>83</v>
      </c>
      <c r="B37" s="27"/>
      <c r="C37" s="27" t="s">
        <v>30</v>
      </c>
      <c r="D37" s="27"/>
      <c r="E37" s="27"/>
      <c r="F37" s="27"/>
      <c r="G37" s="28">
        <f>SUM(G38)+G45</f>
        <v>8489.9</v>
      </c>
      <c r="H37" s="28">
        <f>SUM(H38)+H45</f>
        <v>7936.7999999999993</v>
      </c>
      <c r="I37" s="28">
        <f>SUM(I38)+I45</f>
        <v>8286.7999999999993</v>
      </c>
    </row>
    <row r="38" spans="1:11" ht="31.5">
      <c r="A38" s="26" t="s">
        <v>98</v>
      </c>
      <c r="B38" s="27"/>
      <c r="C38" s="27" t="s">
        <v>30</v>
      </c>
      <c r="D38" s="27" t="s">
        <v>74</v>
      </c>
      <c r="E38" s="27"/>
      <c r="F38" s="27"/>
      <c r="G38" s="28">
        <f>SUM(G39)</f>
        <v>7446.7999999999993</v>
      </c>
      <c r="H38" s="28">
        <f>SUM(H39)</f>
        <v>7446.7999999999993</v>
      </c>
      <c r="I38" s="28">
        <f>SUM(I39)</f>
        <v>7446.7999999999993</v>
      </c>
    </row>
    <row r="39" spans="1:11">
      <c r="A39" s="26" t="s">
        <v>187</v>
      </c>
      <c r="B39" s="27"/>
      <c r="C39" s="27" t="s">
        <v>30</v>
      </c>
      <c r="D39" s="27" t="s">
        <v>74</v>
      </c>
      <c r="E39" s="27" t="s">
        <v>188</v>
      </c>
      <c r="F39" s="27"/>
      <c r="G39" s="28">
        <f>SUM(G40+G43)</f>
        <v>7446.7999999999993</v>
      </c>
      <c r="H39" s="28">
        <f>SUM(H40+H43)</f>
        <v>7446.7999999999993</v>
      </c>
      <c r="I39" s="28">
        <f>SUM(I40+I43)</f>
        <v>7446.7999999999993</v>
      </c>
    </row>
    <row r="40" spans="1:11" ht="31.5">
      <c r="A40" s="26" t="s">
        <v>189</v>
      </c>
      <c r="B40" s="27"/>
      <c r="C40" s="27" t="s">
        <v>30</v>
      </c>
      <c r="D40" s="27" t="s">
        <v>74</v>
      </c>
      <c r="E40" s="27" t="s">
        <v>105</v>
      </c>
      <c r="F40" s="27"/>
      <c r="G40" s="28">
        <f>SUM(G41:G42)</f>
        <v>5193.2</v>
      </c>
      <c r="H40" s="28">
        <f>SUM(H41:H42)</f>
        <v>5193.2</v>
      </c>
      <c r="I40" s="28">
        <f>SUM(I41:I42)</f>
        <v>5193.2</v>
      </c>
    </row>
    <row r="41" spans="1:11" ht="47.25">
      <c r="A41" s="52" t="s">
        <v>47</v>
      </c>
      <c r="B41" s="27"/>
      <c r="C41" s="27" t="s">
        <v>30</v>
      </c>
      <c r="D41" s="27" t="s">
        <v>74</v>
      </c>
      <c r="E41" s="27" t="s">
        <v>105</v>
      </c>
      <c r="F41" s="27" t="s">
        <v>85</v>
      </c>
      <c r="G41" s="28">
        <v>5187.8999999999996</v>
      </c>
      <c r="H41" s="28">
        <v>5187.8999999999996</v>
      </c>
      <c r="I41" s="28">
        <v>5187.8999999999996</v>
      </c>
    </row>
    <row r="42" spans="1:11" ht="31.5">
      <c r="A42" s="26" t="s">
        <v>48</v>
      </c>
      <c r="B42" s="27"/>
      <c r="C42" s="27" t="s">
        <v>30</v>
      </c>
      <c r="D42" s="27" t="s">
        <v>74</v>
      </c>
      <c r="E42" s="27" t="s">
        <v>105</v>
      </c>
      <c r="F42" s="27" t="s">
        <v>87</v>
      </c>
      <c r="G42" s="30">
        <v>5.3</v>
      </c>
      <c r="H42" s="30">
        <v>5.3</v>
      </c>
      <c r="I42" s="30">
        <v>5.3</v>
      </c>
    </row>
    <row r="43" spans="1:11" ht="31.5">
      <c r="A43" s="26" t="s">
        <v>99</v>
      </c>
      <c r="B43" s="27"/>
      <c r="C43" s="27" t="s">
        <v>30</v>
      </c>
      <c r="D43" s="27" t="s">
        <v>74</v>
      </c>
      <c r="E43" s="27" t="s">
        <v>106</v>
      </c>
      <c r="F43" s="27"/>
      <c r="G43" s="28">
        <f>SUM(G44)</f>
        <v>2253.6</v>
      </c>
      <c r="H43" s="28">
        <f>SUM(H44)</f>
        <v>2253.6</v>
      </c>
      <c r="I43" s="28">
        <f>SUM(I44)</f>
        <v>2253.6</v>
      </c>
    </row>
    <row r="44" spans="1:11" ht="47.25">
      <c r="A44" s="52" t="s">
        <v>47</v>
      </c>
      <c r="B44" s="27"/>
      <c r="C44" s="27" t="s">
        <v>30</v>
      </c>
      <c r="D44" s="27" t="s">
        <v>74</v>
      </c>
      <c r="E44" s="27" t="s">
        <v>106</v>
      </c>
      <c r="F44" s="27" t="s">
        <v>85</v>
      </c>
      <c r="G44" s="28">
        <v>2253.6</v>
      </c>
      <c r="H44" s="28">
        <v>2253.6</v>
      </c>
      <c r="I44" s="28">
        <v>2253.6</v>
      </c>
    </row>
    <row r="45" spans="1:11">
      <c r="A45" s="26" t="s">
        <v>89</v>
      </c>
      <c r="B45" s="27"/>
      <c r="C45" s="27" t="s">
        <v>30</v>
      </c>
      <c r="D45" s="27" t="s">
        <v>90</v>
      </c>
      <c r="E45" s="27"/>
      <c r="F45" s="27"/>
      <c r="G45" s="28">
        <f>SUM(G46)</f>
        <v>1043.0999999999999</v>
      </c>
      <c r="H45" s="28">
        <f>SUM(H46)</f>
        <v>490</v>
      </c>
      <c r="I45" s="28">
        <f>SUM(I46)</f>
        <v>840</v>
      </c>
    </row>
    <row r="46" spans="1:11">
      <c r="A46" s="26" t="s">
        <v>187</v>
      </c>
      <c r="B46" s="27"/>
      <c r="C46" s="27" t="s">
        <v>30</v>
      </c>
      <c r="D46" s="27" t="s">
        <v>90</v>
      </c>
      <c r="E46" s="27" t="s">
        <v>188</v>
      </c>
      <c r="F46" s="27"/>
      <c r="G46" s="28">
        <f>SUM(G47+G50+G52)</f>
        <v>1043.0999999999999</v>
      </c>
      <c r="H46" s="28">
        <f>SUM(H47+H50+H52)</f>
        <v>490</v>
      </c>
      <c r="I46" s="28">
        <f>SUM(I47+I50+I52)</f>
        <v>840</v>
      </c>
    </row>
    <row r="47" spans="1:11">
      <c r="A47" s="26" t="s">
        <v>91</v>
      </c>
      <c r="B47" s="27"/>
      <c r="C47" s="27" t="s">
        <v>30</v>
      </c>
      <c r="D47" s="27" t="s">
        <v>90</v>
      </c>
      <c r="E47" s="27" t="s">
        <v>102</v>
      </c>
      <c r="F47" s="27"/>
      <c r="G47" s="30">
        <f>SUM(G48:G49)</f>
        <v>196.1</v>
      </c>
      <c r="H47" s="30">
        <f>SUM(H48:H49)</f>
        <v>196.1</v>
      </c>
      <c r="I47" s="30">
        <f>SUM(I48:I49)</f>
        <v>196.1</v>
      </c>
    </row>
    <row r="48" spans="1:11" ht="31.5">
      <c r="A48" s="26" t="s">
        <v>48</v>
      </c>
      <c r="B48" s="27"/>
      <c r="C48" s="27" t="s">
        <v>30</v>
      </c>
      <c r="D48" s="27" t="s">
        <v>90</v>
      </c>
      <c r="E48" s="27" t="s">
        <v>102</v>
      </c>
      <c r="F48" s="27" t="s">
        <v>87</v>
      </c>
      <c r="G48" s="30">
        <v>194.4</v>
      </c>
      <c r="H48" s="30">
        <v>194.4</v>
      </c>
      <c r="I48" s="30">
        <v>194.4</v>
      </c>
    </row>
    <row r="49" spans="1:16">
      <c r="A49" s="26" t="s">
        <v>21</v>
      </c>
      <c r="B49" s="27"/>
      <c r="C49" s="27" t="s">
        <v>30</v>
      </c>
      <c r="D49" s="27" t="s">
        <v>90</v>
      </c>
      <c r="E49" s="27" t="s">
        <v>102</v>
      </c>
      <c r="F49" s="27" t="s">
        <v>92</v>
      </c>
      <c r="G49" s="30">
        <v>1.7</v>
      </c>
      <c r="H49" s="30">
        <v>1.7</v>
      </c>
      <c r="I49" s="30">
        <v>1.7</v>
      </c>
    </row>
    <row r="50" spans="1:16" ht="31.5">
      <c r="A50" s="26" t="s">
        <v>93</v>
      </c>
      <c r="B50" s="27"/>
      <c r="C50" s="27" t="s">
        <v>30</v>
      </c>
      <c r="D50" s="27" t="s">
        <v>90</v>
      </c>
      <c r="E50" s="27" t="s">
        <v>103</v>
      </c>
      <c r="F50" s="27"/>
      <c r="G50" s="30">
        <f>SUM(G51)</f>
        <v>207.9</v>
      </c>
      <c r="H50" s="30">
        <f>SUM(H51)</f>
        <v>207.9</v>
      </c>
      <c r="I50" s="30">
        <f>SUM(I51)</f>
        <v>207.9</v>
      </c>
    </row>
    <row r="51" spans="1:16" ht="31.5">
      <c r="A51" s="26" t="s">
        <v>48</v>
      </c>
      <c r="B51" s="27"/>
      <c r="C51" s="27" t="s">
        <v>30</v>
      </c>
      <c r="D51" s="27" t="s">
        <v>90</v>
      </c>
      <c r="E51" s="27" t="s">
        <v>103</v>
      </c>
      <c r="F51" s="27" t="s">
        <v>87</v>
      </c>
      <c r="G51" s="28">
        <v>207.9</v>
      </c>
      <c r="H51" s="28">
        <v>207.9</v>
      </c>
      <c r="I51" s="28">
        <v>207.9</v>
      </c>
    </row>
    <row r="52" spans="1:16" ht="31.5">
      <c r="A52" s="26" t="s">
        <v>94</v>
      </c>
      <c r="B52" s="27"/>
      <c r="C52" s="27" t="s">
        <v>30</v>
      </c>
      <c r="D52" s="27" t="s">
        <v>90</v>
      </c>
      <c r="E52" s="27" t="s">
        <v>104</v>
      </c>
      <c r="F52" s="27"/>
      <c r="G52" s="28">
        <f>SUM(G53:G54)</f>
        <v>639.1</v>
      </c>
      <c r="H52" s="28">
        <f>SUM(H53:H54)</f>
        <v>86</v>
      </c>
      <c r="I52" s="28">
        <f>SUM(I53:I54)</f>
        <v>436</v>
      </c>
    </row>
    <row r="53" spans="1:16" ht="31.5">
      <c r="A53" s="26" t="s">
        <v>48</v>
      </c>
      <c r="B53" s="27"/>
      <c r="C53" s="27" t="s">
        <v>30</v>
      </c>
      <c r="D53" s="27" t="s">
        <v>90</v>
      </c>
      <c r="E53" s="27" t="s">
        <v>104</v>
      </c>
      <c r="F53" s="27" t="s">
        <v>87</v>
      </c>
      <c r="G53" s="28">
        <v>579.1</v>
      </c>
      <c r="H53" s="28">
        <v>26</v>
      </c>
      <c r="I53" s="28">
        <v>376</v>
      </c>
    </row>
    <row r="54" spans="1:16">
      <c r="A54" s="26" t="s">
        <v>21</v>
      </c>
      <c r="B54" s="27"/>
      <c r="C54" s="27" t="s">
        <v>30</v>
      </c>
      <c r="D54" s="27" t="s">
        <v>90</v>
      </c>
      <c r="E54" s="27" t="s">
        <v>104</v>
      </c>
      <c r="F54" s="27" t="s">
        <v>92</v>
      </c>
      <c r="G54" s="28">
        <v>60</v>
      </c>
      <c r="H54" s="28">
        <v>60</v>
      </c>
      <c r="I54" s="28">
        <v>60</v>
      </c>
    </row>
    <row r="55" spans="1:16" s="49" customFormat="1">
      <c r="A55" s="45" t="s">
        <v>201</v>
      </c>
      <c r="B55" s="47">
        <v>283</v>
      </c>
      <c r="C55" s="53"/>
      <c r="D55" s="53"/>
      <c r="E55" s="53"/>
      <c r="F55" s="53"/>
      <c r="G55" s="54">
        <f>SUM(G56+G134+G169+G366+G414)+G254+G442+G409+G383</f>
        <v>1156816.7999999998</v>
      </c>
      <c r="H55" s="54">
        <f>SUM(H56+H134+H169+H366+H414)+H254+H442+H409+H383</f>
        <v>1805530.9</v>
      </c>
      <c r="I55" s="54">
        <f>SUM(I56+I134+I169+I366+I414)+I254+I442+I409+I383</f>
        <v>1255441.5</v>
      </c>
      <c r="J55" s="49">
        <f>959021.4+2800+3600+100+1500+1200</f>
        <v>968221.4</v>
      </c>
      <c r="K55" s="50">
        <f>SUM(J55-G55)</f>
        <v>-188595.39999999979</v>
      </c>
    </row>
    <row r="56" spans="1:16">
      <c r="A56" s="26" t="s">
        <v>83</v>
      </c>
      <c r="B56" s="44"/>
      <c r="C56" s="31" t="s">
        <v>30</v>
      </c>
      <c r="D56" s="31"/>
      <c r="E56" s="31"/>
      <c r="F56" s="55"/>
      <c r="G56" s="30">
        <f>SUM(G57+G61)+G82+G90+G86</f>
        <v>195180.5</v>
      </c>
      <c r="H56" s="30">
        <f>SUM(H57+H61)+H82+H90+H86</f>
        <v>166889.40000000002</v>
      </c>
      <c r="I56" s="30">
        <f>SUM(I57+I61)+I82+I90+I86</f>
        <v>181120.30000000002</v>
      </c>
      <c r="J56" s="36">
        <f>821594.2+3600</f>
        <v>825194.2</v>
      </c>
      <c r="K56" s="51">
        <f>SUM(J56-H55)</f>
        <v>-980336.7</v>
      </c>
      <c r="N56" s="56"/>
      <c r="O56" s="56"/>
      <c r="P56" s="56"/>
    </row>
    <row r="57" spans="1:16" ht="31.5">
      <c r="A57" s="26" t="s">
        <v>161</v>
      </c>
      <c r="B57" s="44"/>
      <c r="C57" s="31" t="s">
        <v>30</v>
      </c>
      <c r="D57" s="31" t="s">
        <v>40</v>
      </c>
      <c r="E57" s="31"/>
      <c r="F57" s="55"/>
      <c r="G57" s="30">
        <f t="shared" ref="G57:I59" si="7">SUM(G58)</f>
        <v>3308.6</v>
      </c>
      <c r="H57" s="30">
        <f t="shared" si="7"/>
        <v>3308.6</v>
      </c>
      <c r="I57" s="30">
        <f t="shared" si="7"/>
        <v>3308.6</v>
      </c>
      <c r="J57" s="36">
        <f>806840.2+3600</f>
        <v>810440.2</v>
      </c>
      <c r="K57" s="51">
        <f>SUM(J57-I55)</f>
        <v>-445001.30000000005</v>
      </c>
    </row>
    <row r="58" spans="1:16" ht="31.5">
      <c r="A58" s="26" t="s">
        <v>603</v>
      </c>
      <c r="B58" s="44"/>
      <c r="C58" s="31" t="s">
        <v>30</v>
      </c>
      <c r="D58" s="31" t="s">
        <v>40</v>
      </c>
      <c r="E58" s="55" t="s">
        <v>202</v>
      </c>
      <c r="F58" s="55"/>
      <c r="G58" s="30">
        <f t="shared" si="7"/>
        <v>3308.6</v>
      </c>
      <c r="H58" s="30">
        <f t="shared" si="7"/>
        <v>3308.6</v>
      </c>
      <c r="I58" s="30">
        <f t="shared" si="7"/>
        <v>3308.6</v>
      </c>
    </row>
    <row r="59" spans="1:16">
      <c r="A59" s="26" t="s">
        <v>203</v>
      </c>
      <c r="B59" s="44"/>
      <c r="C59" s="31" t="s">
        <v>30</v>
      </c>
      <c r="D59" s="31" t="s">
        <v>40</v>
      </c>
      <c r="E59" s="31" t="s">
        <v>204</v>
      </c>
      <c r="F59" s="31"/>
      <c r="G59" s="30">
        <f t="shared" si="7"/>
        <v>3308.6</v>
      </c>
      <c r="H59" s="30">
        <f t="shared" si="7"/>
        <v>3308.6</v>
      </c>
      <c r="I59" s="30">
        <f t="shared" si="7"/>
        <v>3308.6</v>
      </c>
    </row>
    <row r="60" spans="1:16" ht="47.25">
      <c r="A60" s="52" t="s">
        <v>47</v>
      </c>
      <c r="B60" s="44"/>
      <c r="C60" s="31" t="s">
        <v>30</v>
      </c>
      <c r="D60" s="31" t="s">
        <v>40</v>
      </c>
      <c r="E60" s="31" t="s">
        <v>204</v>
      </c>
      <c r="F60" s="31" t="s">
        <v>85</v>
      </c>
      <c r="G60" s="30">
        <v>3308.6</v>
      </c>
      <c r="H60" s="30">
        <v>3308.6</v>
      </c>
      <c r="I60" s="30">
        <v>3308.6</v>
      </c>
    </row>
    <row r="61" spans="1:16" ht="31.5">
      <c r="A61" s="26" t="s">
        <v>247</v>
      </c>
      <c r="B61" s="44"/>
      <c r="C61" s="31" t="s">
        <v>30</v>
      </c>
      <c r="D61" s="31" t="s">
        <v>12</v>
      </c>
      <c r="E61" s="55"/>
      <c r="F61" s="55"/>
      <c r="G61" s="30">
        <f>SUM(G66)+G62+G75+G71</f>
        <v>125457.5</v>
      </c>
      <c r="H61" s="30">
        <f>SUM(H66)+H62+H75+H71</f>
        <v>124020.20000000001</v>
      </c>
      <c r="I61" s="30">
        <f>SUM(I66)+I62+I75+I71</f>
        <v>124020.20000000001</v>
      </c>
    </row>
    <row r="62" spans="1:16" ht="31.5">
      <c r="A62" s="26" t="s">
        <v>604</v>
      </c>
      <c r="B62" s="55"/>
      <c r="C62" s="31" t="s">
        <v>30</v>
      </c>
      <c r="D62" s="31" t="s">
        <v>12</v>
      </c>
      <c r="E62" s="31" t="s">
        <v>210</v>
      </c>
      <c r="F62" s="55"/>
      <c r="G62" s="30">
        <f>SUM(G63)</f>
        <v>391.4</v>
      </c>
      <c r="H62" s="30">
        <f>SUM(H63)</f>
        <v>391.4</v>
      </c>
      <c r="I62" s="30">
        <f>SUM(I63)</f>
        <v>391.4</v>
      </c>
    </row>
    <row r="63" spans="1:16">
      <c r="A63" s="26" t="s">
        <v>533</v>
      </c>
      <c r="B63" s="55"/>
      <c r="C63" s="31" t="s">
        <v>30</v>
      </c>
      <c r="D63" s="31" t="s">
        <v>12</v>
      </c>
      <c r="E63" s="55" t="s">
        <v>917</v>
      </c>
      <c r="F63" s="55"/>
      <c r="G63" s="30">
        <f>SUM(G64:G65)</f>
        <v>391.4</v>
      </c>
      <c r="H63" s="30">
        <f>SUM(H64:H65)</f>
        <v>391.4</v>
      </c>
      <c r="I63" s="30">
        <f>SUM(I64:I65)</f>
        <v>391.4</v>
      </c>
    </row>
    <row r="64" spans="1:16" ht="47.25">
      <c r="A64" s="52" t="s">
        <v>47</v>
      </c>
      <c r="B64" s="55"/>
      <c r="C64" s="31" t="s">
        <v>30</v>
      </c>
      <c r="D64" s="31" t="s">
        <v>12</v>
      </c>
      <c r="E64" s="55" t="s">
        <v>917</v>
      </c>
      <c r="F64" s="55">
        <v>100</v>
      </c>
      <c r="G64" s="30">
        <v>381.9</v>
      </c>
      <c r="H64" s="30">
        <v>381.9</v>
      </c>
      <c r="I64" s="30">
        <v>381.9</v>
      </c>
    </row>
    <row r="65" spans="1:9" ht="31.5">
      <c r="A65" s="26" t="s">
        <v>48</v>
      </c>
      <c r="B65" s="55"/>
      <c r="C65" s="31" t="s">
        <v>30</v>
      </c>
      <c r="D65" s="31" t="s">
        <v>12</v>
      </c>
      <c r="E65" s="55" t="s">
        <v>917</v>
      </c>
      <c r="F65" s="31" t="s">
        <v>87</v>
      </c>
      <c r="G65" s="30">
        <v>9.5</v>
      </c>
      <c r="H65" s="30">
        <v>9.5</v>
      </c>
      <c r="I65" s="30">
        <v>9.5</v>
      </c>
    </row>
    <row r="66" spans="1:9" ht="31.5">
      <c r="A66" s="26" t="s">
        <v>603</v>
      </c>
      <c r="B66" s="44"/>
      <c r="C66" s="31" t="s">
        <v>30</v>
      </c>
      <c r="D66" s="31" t="s">
        <v>12</v>
      </c>
      <c r="E66" s="55" t="s">
        <v>202</v>
      </c>
      <c r="F66" s="55"/>
      <c r="G66" s="30">
        <f>SUM(G67)</f>
        <v>123457.5</v>
      </c>
      <c r="H66" s="30">
        <f>SUM(H67)</f>
        <v>122020.20000000001</v>
      </c>
      <c r="I66" s="30">
        <f>SUM(I67)</f>
        <v>122020.20000000001</v>
      </c>
    </row>
    <row r="67" spans="1:9">
      <c r="A67" s="26" t="s">
        <v>76</v>
      </c>
      <c r="B67" s="44"/>
      <c r="C67" s="31" t="s">
        <v>30</v>
      </c>
      <c r="D67" s="31" t="s">
        <v>12</v>
      </c>
      <c r="E67" s="31" t="s">
        <v>206</v>
      </c>
      <c r="F67" s="31"/>
      <c r="G67" s="30">
        <f>SUM(G68:G70)</f>
        <v>123457.5</v>
      </c>
      <c r="H67" s="30">
        <f>SUM(H68:H70)</f>
        <v>122020.20000000001</v>
      </c>
      <c r="I67" s="30">
        <f>SUM(I68:I70)</f>
        <v>122020.20000000001</v>
      </c>
    </row>
    <row r="68" spans="1:9" ht="47.25">
      <c r="A68" s="52" t="s">
        <v>47</v>
      </c>
      <c r="B68" s="44"/>
      <c r="C68" s="31" t="s">
        <v>30</v>
      </c>
      <c r="D68" s="31" t="s">
        <v>12</v>
      </c>
      <c r="E68" s="31" t="s">
        <v>206</v>
      </c>
      <c r="F68" s="31" t="s">
        <v>85</v>
      </c>
      <c r="G68" s="30">
        <v>123365.4</v>
      </c>
      <c r="H68" s="30">
        <v>121928.1</v>
      </c>
      <c r="I68" s="30">
        <v>121928.1</v>
      </c>
    </row>
    <row r="69" spans="1:9" ht="29.25" customHeight="1">
      <c r="A69" s="26" t="s">
        <v>48</v>
      </c>
      <c r="B69" s="44"/>
      <c r="C69" s="31" t="s">
        <v>30</v>
      </c>
      <c r="D69" s="31" t="s">
        <v>12</v>
      </c>
      <c r="E69" s="31" t="s">
        <v>206</v>
      </c>
      <c r="F69" s="31" t="s">
        <v>87</v>
      </c>
      <c r="G69" s="30">
        <v>92.1</v>
      </c>
      <c r="H69" s="30">
        <v>92.1</v>
      </c>
      <c r="I69" s="30">
        <v>92.1</v>
      </c>
    </row>
    <row r="70" spans="1:9">
      <c r="A70" s="26" t="s">
        <v>38</v>
      </c>
      <c r="B70" s="44"/>
      <c r="C70" s="31" t="s">
        <v>30</v>
      </c>
      <c r="D70" s="31" t="s">
        <v>12</v>
      </c>
      <c r="E70" s="31" t="s">
        <v>206</v>
      </c>
      <c r="F70" s="31" t="s">
        <v>95</v>
      </c>
      <c r="G70" s="30"/>
      <c r="H70" s="30"/>
      <c r="I70" s="30"/>
    </row>
    <row r="71" spans="1:9" ht="31.5">
      <c r="A71" s="26" t="s">
        <v>605</v>
      </c>
      <c r="B71" s="44"/>
      <c r="C71" s="31" t="s">
        <v>30</v>
      </c>
      <c r="D71" s="31" t="s">
        <v>12</v>
      </c>
      <c r="E71" s="31" t="s">
        <v>220</v>
      </c>
      <c r="F71" s="31"/>
      <c r="G71" s="30">
        <f>SUM(G72)</f>
        <v>1505.8</v>
      </c>
      <c r="H71" s="30">
        <f>SUM(H72)</f>
        <v>1505.8</v>
      </c>
      <c r="I71" s="30">
        <f>SUM(I72)</f>
        <v>1505.8</v>
      </c>
    </row>
    <row r="72" spans="1:9" ht="31.5">
      <c r="A72" s="26" t="s">
        <v>535</v>
      </c>
      <c r="B72" s="44"/>
      <c r="C72" s="31" t="s">
        <v>30</v>
      </c>
      <c r="D72" s="31" t="s">
        <v>12</v>
      </c>
      <c r="E72" s="31" t="s">
        <v>543</v>
      </c>
      <c r="F72" s="31"/>
      <c r="G72" s="30">
        <f>SUM(G73:G74)</f>
        <v>1505.8</v>
      </c>
      <c r="H72" s="30">
        <f>SUM(H73:H74)</f>
        <v>1505.8</v>
      </c>
      <c r="I72" s="30">
        <f>SUM(I73:I74)</f>
        <v>1505.8</v>
      </c>
    </row>
    <row r="73" spans="1:9" ht="47.25">
      <c r="A73" s="52" t="s">
        <v>47</v>
      </c>
      <c r="B73" s="44"/>
      <c r="C73" s="31" t="s">
        <v>30</v>
      </c>
      <c r="D73" s="31" t="s">
        <v>12</v>
      </c>
      <c r="E73" s="31" t="s">
        <v>543</v>
      </c>
      <c r="F73" s="55">
        <v>100</v>
      </c>
      <c r="G73" s="30">
        <v>1505.8</v>
      </c>
      <c r="H73" s="30">
        <v>1505.8</v>
      </c>
      <c r="I73" s="30">
        <v>1505.8</v>
      </c>
    </row>
    <row r="74" spans="1:9" ht="31.5" hidden="1">
      <c r="A74" s="26" t="s">
        <v>48</v>
      </c>
      <c r="B74" s="44"/>
      <c r="C74" s="31" t="s">
        <v>30</v>
      </c>
      <c r="D74" s="31" t="s">
        <v>12</v>
      </c>
      <c r="E74" s="31" t="s">
        <v>543</v>
      </c>
      <c r="F74" s="31" t="s">
        <v>87</v>
      </c>
      <c r="G74" s="30"/>
      <c r="H74" s="30"/>
      <c r="I74" s="30"/>
    </row>
    <row r="75" spans="1:9">
      <c r="A75" s="26" t="s">
        <v>187</v>
      </c>
      <c r="B75" s="44"/>
      <c r="C75" s="31" t="s">
        <v>30</v>
      </c>
      <c r="D75" s="31" t="s">
        <v>12</v>
      </c>
      <c r="E75" s="31" t="s">
        <v>188</v>
      </c>
      <c r="F75" s="31"/>
      <c r="G75" s="30">
        <f>SUM(G76)</f>
        <v>102.8</v>
      </c>
      <c r="H75" s="30">
        <f>SUM(H76)</f>
        <v>102.8</v>
      </c>
      <c r="I75" s="30">
        <f>SUM(I76)</f>
        <v>102.8</v>
      </c>
    </row>
    <row r="76" spans="1:9" ht="189.75" customHeight="1">
      <c r="A76" s="26" t="s">
        <v>536</v>
      </c>
      <c r="B76" s="44"/>
      <c r="C76" s="31" t="s">
        <v>30</v>
      </c>
      <c r="D76" s="31" t="s">
        <v>12</v>
      </c>
      <c r="E76" s="31" t="s">
        <v>537</v>
      </c>
      <c r="F76" s="55"/>
      <c r="G76" s="30">
        <f>SUM(G77:G78)</f>
        <v>102.8</v>
      </c>
      <c r="H76" s="30">
        <f>SUM(H77:H78)</f>
        <v>102.8</v>
      </c>
      <c r="I76" s="30">
        <f>SUM(I77:I78)</f>
        <v>102.8</v>
      </c>
    </row>
    <row r="77" spans="1:9" ht="47.25">
      <c r="A77" s="52" t="s">
        <v>47</v>
      </c>
      <c r="B77" s="44"/>
      <c r="C77" s="31" t="s">
        <v>30</v>
      </c>
      <c r="D77" s="31" t="s">
        <v>12</v>
      </c>
      <c r="E77" s="31" t="s">
        <v>537</v>
      </c>
      <c r="F77" s="31" t="s">
        <v>85</v>
      </c>
      <c r="G77" s="30">
        <v>102.8</v>
      </c>
      <c r="H77" s="30">
        <v>102.8</v>
      </c>
      <c r="I77" s="30">
        <v>102.8</v>
      </c>
    </row>
    <row r="78" spans="1:9" ht="27.75" hidden="1" customHeight="1">
      <c r="A78" s="26" t="s">
        <v>48</v>
      </c>
      <c r="B78" s="44"/>
      <c r="C78" s="31" t="s">
        <v>30</v>
      </c>
      <c r="D78" s="31" t="s">
        <v>12</v>
      </c>
      <c r="E78" s="31" t="s">
        <v>207</v>
      </c>
      <c r="F78" s="31" t="s">
        <v>87</v>
      </c>
      <c r="G78" s="30"/>
      <c r="H78" s="30"/>
      <c r="I78" s="30"/>
    </row>
    <row r="79" spans="1:9" ht="47.25" hidden="1">
      <c r="A79" s="26" t="s">
        <v>353</v>
      </c>
      <c r="B79" s="31"/>
      <c r="C79" s="31" t="s">
        <v>30</v>
      </c>
      <c r="D79" s="31" t="s">
        <v>12</v>
      </c>
      <c r="E79" s="31" t="s">
        <v>354</v>
      </c>
      <c r="F79" s="55"/>
      <c r="G79" s="30">
        <f>SUM(G80:G81)</f>
        <v>0</v>
      </c>
      <c r="H79" s="30">
        <f>SUM(H80:H81)</f>
        <v>0</v>
      </c>
      <c r="I79" s="30">
        <f>SUM(I80:I81)</f>
        <v>0</v>
      </c>
    </row>
    <row r="80" spans="1:9" ht="47.25" hidden="1">
      <c r="A80" s="52" t="s">
        <v>47</v>
      </c>
      <c r="B80" s="31"/>
      <c r="C80" s="31" t="s">
        <v>30</v>
      </c>
      <c r="D80" s="31" t="s">
        <v>12</v>
      </c>
      <c r="E80" s="31" t="s">
        <v>354</v>
      </c>
      <c r="F80" s="31" t="s">
        <v>85</v>
      </c>
      <c r="G80" s="30"/>
      <c r="H80" s="30"/>
      <c r="I80" s="30"/>
    </row>
    <row r="81" spans="1:9" ht="31.5" hidden="1">
      <c r="A81" s="26" t="s">
        <v>48</v>
      </c>
      <c r="B81" s="31"/>
      <c r="C81" s="31" t="s">
        <v>30</v>
      </c>
      <c r="D81" s="31" t="s">
        <v>12</v>
      </c>
      <c r="E81" s="31" t="s">
        <v>354</v>
      </c>
      <c r="F81" s="31" t="s">
        <v>87</v>
      </c>
      <c r="G81" s="30"/>
      <c r="H81" s="30"/>
      <c r="I81" s="30"/>
    </row>
    <row r="82" spans="1:9">
      <c r="A82" s="26" t="s">
        <v>164</v>
      </c>
      <c r="B82" s="44"/>
      <c r="C82" s="31" t="s">
        <v>30</v>
      </c>
      <c r="D82" s="31" t="s">
        <v>165</v>
      </c>
      <c r="E82" s="31"/>
      <c r="F82" s="31"/>
      <c r="G82" s="30">
        <f t="shared" ref="G82:I84" si="8">SUM(G83)</f>
        <v>23.4</v>
      </c>
      <c r="H82" s="30">
        <f t="shared" si="8"/>
        <v>138.6</v>
      </c>
      <c r="I82" s="30">
        <f t="shared" si="8"/>
        <v>9.5</v>
      </c>
    </row>
    <row r="83" spans="1:9">
      <c r="A83" s="26" t="s">
        <v>529</v>
      </c>
      <c r="B83" s="44"/>
      <c r="C83" s="31" t="s">
        <v>30</v>
      </c>
      <c r="D83" s="31" t="s">
        <v>165</v>
      </c>
      <c r="E83" s="31" t="s">
        <v>188</v>
      </c>
      <c r="F83" s="31"/>
      <c r="G83" s="30">
        <f t="shared" si="8"/>
        <v>23.4</v>
      </c>
      <c r="H83" s="30">
        <f t="shared" si="8"/>
        <v>138.6</v>
      </c>
      <c r="I83" s="30">
        <f t="shared" si="8"/>
        <v>9.5</v>
      </c>
    </row>
    <row r="84" spans="1:9" ht="47.25">
      <c r="A84" s="26" t="s">
        <v>209</v>
      </c>
      <c r="B84" s="44"/>
      <c r="C84" s="31" t="s">
        <v>30</v>
      </c>
      <c r="D84" s="31" t="s">
        <v>165</v>
      </c>
      <c r="E84" s="31" t="s">
        <v>534</v>
      </c>
      <c r="F84" s="31"/>
      <c r="G84" s="30">
        <f t="shared" si="8"/>
        <v>23.4</v>
      </c>
      <c r="H84" s="30">
        <f t="shared" si="8"/>
        <v>138.6</v>
      </c>
      <c r="I84" s="30">
        <f t="shared" si="8"/>
        <v>9.5</v>
      </c>
    </row>
    <row r="85" spans="1:9" ht="31.5">
      <c r="A85" s="26" t="s">
        <v>48</v>
      </c>
      <c r="B85" s="44"/>
      <c r="C85" s="31" t="s">
        <v>30</v>
      </c>
      <c r="D85" s="31" t="s">
        <v>165</v>
      </c>
      <c r="E85" s="31" t="s">
        <v>534</v>
      </c>
      <c r="F85" s="31" t="s">
        <v>87</v>
      </c>
      <c r="G85" s="30">
        <v>23.4</v>
      </c>
      <c r="H85" s="30">
        <v>138.6</v>
      </c>
      <c r="I85" s="30">
        <v>9.5</v>
      </c>
    </row>
    <row r="86" spans="1:9" hidden="1">
      <c r="A86" s="26" t="s">
        <v>598</v>
      </c>
      <c r="B86" s="44"/>
      <c r="C86" s="31" t="s">
        <v>30</v>
      </c>
      <c r="D86" s="31" t="s">
        <v>109</v>
      </c>
      <c r="E86" s="31"/>
      <c r="F86" s="31"/>
      <c r="G86" s="30">
        <f t="shared" ref="G86:I88" si="9">SUM(G87)</f>
        <v>0</v>
      </c>
      <c r="H86" s="30">
        <f t="shared" si="9"/>
        <v>0</v>
      </c>
      <c r="I86" s="30">
        <f t="shared" si="9"/>
        <v>0</v>
      </c>
    </row>
    <row r="87" spans="1:9" hidden="1">
      <c r="A87" s="26" t="s">
        <v>187</v>
      </c>
      <c r="B87" s="44"/>
      <c r="C87" s="31" t="s">
        <v>30</v>
      </c>
      <c r="D87" s="31" t="s">
        <v>109</v>
      </c>
      <c r="E87" s="31" t="s">
        <v>188</v>
      </c>
      <c r="F87" s="31"/>
      <c r="G87" s="30">
        <f t="shared" si="9"/>
        <v>0</v>
      </c>
      <c r="H87" s="30">
        <f t="shared" si="9"/>
        <v>0</v>
      </c>
      <c r="I87" s="30">
        <f t="shared" si="9"/>
        <v>0</v>
      </c>
    </row>
    <row r="88" spans="1:9" ht="31.5" hidden="1">
      <c r="A88" s="26" t="s">
        <v>94</v>
      </c>
      <c r="B88" s="44"/>
      <c r="C88" s="31" t="s">
        <v>30</v>
      </c>
      <c r="D88" s="31" t="s">
        <v>109</v>
      </c>
      <c r="E88" s="31" t="s">
        <v>104</v>
      </c>
      <c r="F88" s="31"/>
      <c r="G88" s="30">
        <f t="shared" si="9"/>
        <v>0</v>
      </c>
      <c r="H88" s="30">
        <f t="shared" si="9"/>
        <v>0</v>
      </c>
      <c r="I88" s="30">
        <f t="shared" si="9"/>
        <v>0</v>
      </c>
    </row>
    <row r="89" spans="1:9" hidden="1">
      <c r="A89" s="26" t="s">
        <v>21</v>
      </c>
      <c r="B89" s="44"/>
      <c r="C89" s="31" t="s">
        <v>30</v>
      </c>
      <c r="D89" s="31" t="s">
        <v>109</v>
      </c>
      <c r="E89" s="31" t="s">
        <v>104</v>
      </c>
      <c r="F89" s="31" t="s">
        <v>92</v>
      </c>
      <c r="G89" s="30"/>
      <c r="H89" s="30"/>
      <c r="I89" s="30"/>
    </row>
    <row r="90" spans="1:9">
      <c r="A90" s="26" t="s">
        <v>89</v>
      </c>
      <c r="B90" s="44"/>
      <c r="C90" s="31" t="s">
        <v>30</v>
      </c>
      <c r="D90" s="31" t="s">
        <v>90</v>
      </c>
      <c r="E90" s="31"/>
      <c r="F90" s="55"/>
      <c r="G90" s="30">
        <f>SUM(G91+G94+G104+G113+G117+G120+G131)+G128</f>
        <v>66391</v>
      </c>
      <c r="H90" s="30">
        <f t="shared" ref="H90:I90" si="10">SUM(H91+H94+H104+H113+H117+H120+H131)+H128</f>
        <v>39422</v>
      </c>
      <c r="I90" s="30">
        <f t="shared" si="10"/>
        <v>53782</v>
      </c>
    </row>
    <row r="91" spans="1:9" ht="31.5">
      <c r="A91" s="26" t="s">
        <v>809</v>
      </c>
      <c r="B91" s="44"/>
      <c r="C91" s="31" t="s">
        <v>30</v>
      </c>
      <c r="D91" s="31" t="s">
        <v>90</v>
      </c>
      <c r="E91" s="31" t="s">
        <v>211</v>
      </c>
      <c r="F91" s="55"/>
      <c r="G91" s="30">
        <f t="shared" ref="G91:I92" si="11">SUM(G92)</f>
        <v>150</v>
      </c>
      <c r="H91" s="30">
        <f t="shared" si="11"/>
        <v>150</v>
      </c>
      <c r="I91" s="30">
        <f t="shared" si="11"/>
        <v>150</v>
      </c>
    </row>
    <row r="92" spans="1:9" ht="25.5" customHeight="1">
      <c r="A92" s="26" t="s">
        <v>94</v>
      </c>
      <c r="B92" s="44"/>
      <c r="C92" s="31" t="s">
        <v>30</v>
      </c>
      <c r="D92" s="31" t="s">
        <v>90</v>
      </c>
      <c r="E92" s="55" t="s">
        <v>652</v>
      </c>
      <c r="F92" s="55"/>
      <c r="G92" s="30">
        <f t="shared" si="11"/>
        <v>150</v>
      </c>
      <c r="H92" s="30">
        <f t="shared" si="11"/>
        <v>150</v>
      </c>
      <c r="I92" s="30">
        <f t="shared" si="11"/>
        <v>150</v>
      </c>
    </row>
    <row r="93" spans="1:9" ht="30.75" customHeight="1">
      <c r="A93" s="26" t="s">
        <v>48</v>
      </c>
      <c r="B93" s="44"/>
      <c r="C93" s="31" t="s">
        <v>30</v>
      </c>
      <c r="D93" s="31" t="s">
        <v>90</v>
      </c>
      <c r="E93" s="55" t="s">
        <v>652</v>
      </c>
      <c r="F93" s="55">
        <v>200</v>
      </c>
      <c r="G93" s="30">
        <v>150</v>
      </c>
      <c r="H93" s="30">
        <v>150</v>
      </c>
      <c r="I93" s="30">
        <v>150</v>
      </c>
    </row>
    <row r="94" spans="1:9" ht="31.5">
      <c r="A94" s="26" t="s">
        <v>603</v>
      </c>
      <c r="B94" s="44"/>
      <c r="C94" s="31" t="s">
        <v>30</v>
      </c>
      <c r="D94" s="31" t="s">
        <v>90</v>
      </c>
      <c r="E94" s="55" t="s">
        <v>202</v>
      </c>
      <c r="F94" s="55"/>
      <c r="G94" s="30">
        <f>SUM(G95+G98+G100)</f>
        <v>32764.6</v>
      </c>
      <c r="H94" s="30">
        <f>SUM(H95+H98+H100)</f>
        <v>22948.5</v>
      </c>
      <c r="I94" s="30">
        <f>SUM(I95+I98+I100)</f>
        <v>29348.5</v>
      </c>
    </row>
    <row r="95" spans="1:9">
      <c r="A95" s="26" t="s">
        <v>91</v>
      </c>
      <c r="B95" s="44"/>
      <c r="C95" s="31" t="s">
        <v>30</v>
      </c>
      <c r="D95" s="31" t="s">
        <v>90</v>
      </c>
      <c r="E95" s="55" t="s">
        <v>212</v>
      </c>
      <c r="F95" s="55"/>
      <c r="G95" s="30">
        <f>SUM(G96:G97)</f>
        <v>5799.4000000000005</v>
      </c>
      <c r="H95" s="30">
        <f>SUM(H96:H97)</f>
        <v>5799.4000000000005</v>
      </c>
      <c r="I95" s="30">
        <f>SUM(I96:I97)</f>
        <v>5799.4000000000005</v>
      </c>
    </row>
    <row r="96" spans="1:9" ht="31.5">
      <c r="A96" s="26" t="s">
        <v>48</v>
      </c>
      <c r="B96" s="44"/>
      <c r="C96" s="31" t="s">
        <v>30</v>
      </c>
      <c r="D96" s="31" t="s">
        <v>90</v>
      </c>
      <c r="E96" s="55" t="s">
        <v>212</v>
      </c>
      <c r="F96" s="55">
        <v>200</v>
      </c>
      <c r="G96" s="30">
        <v>5717.8</v>
      </c>
      <c r="H96" s="30">
        <v>5717.8</v>
      </c>
      <c r="I96" s="30">
        <v>5717.8</v>
      </c>
    </row>
    <row r="97" spans="1:9">
      <c r="A97" s="26" t="s">
        <v>21</v>
      </c>
      <c r="B97" s="44"/>
      <c r="C97" s="31" t="s">
        <v>30</v>
      </c>
      <c r="D97" s="31" t="s">
        <v>90</v>
      </c>
      <c r="E97" s="55" t="s">
        <v>212</v>
      </c>
      <c r="F97" s="55">
        <v>800</v>
      </c>
      <c r="G97" s="30">
        <v>81.599999999999994</v>
      </c>
      <c r="H97" s="30">
        <v>81.599999999999994</v>
      </c>
      <c r="I97" s="30">
        <v>81.599999999999994</v>
      </c>
    </row>
    <row r="98" spans="1:9" ht="31.5">
      <c r="A98" s="26" t="s">
        <v>93</v>
      </c>
      <c r="B98" s="44"/>
      <c r="C98" s="31" t="s">
        <v>30</v>
      </c>
      <c r="D98" s="31" t="s">
        <v>90</v>
      </c>
      <c r="E98" s="55" t="s">
        <v>213</v>
      </c>
      <c r="F98" s="55"/>
      <c r="G98" s="30">
        <f>SUM(G99)</f>
        <v>13367.6</v>
      </c>
      <c r="H98" s="30">
        <f>SUM(H99)</f>
        <v>8647.6</v>
      </c>
      <c r="I98" s="30">
        <f>SUM(I99)</f>
        <v>13367.6</v>
      </c>
    </row>
    <row r="99" spans="1:9" ht="31.5">
      <c r="A99" s="26" t="s">
        <v>48</v>
      </c>
      <c r="B99" s="44"/>
      <c r="C99" s="31" t="s">
        <v>30</v>
      </c>
      <c r="D99" s="31" t="s">
        <v>90</v>
      </c>
      <c r="E99" s="55" t="s">
        <v>213</v>
      </c>
      <c r="F99" s="55">
        <v>200</v>
      </c>
      <c r="G99" s="30">
        <v>13367.6</v>
      </c>
      <c r="H99" s="30">
        <f>8647.6</f>
        <v>8647.6</v>
      </c>
      <c r="I99" s="30">
        <v>13367.6</v>
      </c>
    </row>
    <row r="100" spans="1:9" ht="31.5">
      <c r="A100" s="26" t="s">
        <v>94</v>
      </c>
      <c r="B100" s="44"/>
      <c r="C100" s="31" t="s">
        <v>30</v>
      </c>
      <c r="D100" s="31" t="s">
        <v>90</v>
      </c>
      <c r="E100" s="55" t="s">
        <v>214</v>
      </c>
      <c r="F100" s="55"/>
      <c r="G100" s="30">
        <f>SUM(G101:G103)</f>
        <v>13597.6</v>
      </c>
      <c r="H100" s="30">
        <f>SUM(H101:H103)</f>
        <v>8501.5</v>
      </c>
      <c r="I100" s="30">
        <f>SUM(I101:I103)</f>
        <v>10181.5</v>
      </c>
    </row>
    <row r="101" spans="1:9" ht="33" customHeight="1">
      <c r="A101" s="26" t="s">
        <v>48</v>
      </c>
      <c r="B101" s="44"/>
      <c r="C101" s="31" t="s">
        <v>30</v>
      </c>
      <c r="D101" s="31" t="s">
        <v>90</v>
      </c>
      <c r="E101" s="55" t="s">
        <v>214</v>
      </c>
      <c r="F101" s="55">
        <v>200</v>
      </c>
      <c r="G101" s="30">
        <v>10096.1</v>
      </c>
      <c r="H101" s="30">
        <f>5000</f>
        <v>5000</v>
      </c>
      <c r="I101" s="30">
        <v>6680</v>
      </c>
    </row>
    <row r="102" spans="1:9">
      <c r="A102" s="26" t="s">
        <v>38</v>
      </c>
      <c r="B102" s="44"/>
      <c r="C102" s="31" t="s">
        <v>30</v>
      </c>
      <c r="D102" s="31" t="s">
        <v>90</v>
      </c>
      <c r="E102" s="55" t="s">
        <v>214</v>
      </c>
      <c r="F102" s="55">
        <v>300</v>
      </c>
      <c r="G102" s="30">
        <v>600</v>
      </c>
      <c r="H102" s="30">
        <v>600</v>
      </c>
      <c r="I102" s="30">
        <v>600</v>
      </c>
    </row>
    <row r="103" spans="1:9">
      <c r="A103" s="26" t="s">
        <v>21</v>
      </c>
      <c r="B103" s="44"/>
      <c r="C103" s="31" t="s">
        <v>30</v>
      </c>
      <c r="D103" s="31" t="s">
        <v>90</v>
      </c>
      <c r="E103" s="55" t="s">
        <v>214</v>
      </c>
      <c r="F103" s="55">
        <v>800</v>
      </c>
      <c r="G103" s="30">
        <v>2901.5</v>
      </c>
      <c r="H103" s="30">
        <v>2901.5</v>
      </c>
      <c r="I103" s="30">
        <v>2901.5</v>
      </c>
    </row>
    <row r="104" spans="1:9" ht="31.5">
      <c r="A104" s="26" t="s">
        <v>607</v>
      </c>
      <c r="B104" s="44"/>
      <c r="C104" s="31" t="s">
        <v>30</v>
      </c>
      <c r="D104" s="31" t="s">
        <v>90</v>
      </c>
      <c r="E104" s="55" t="s">
        <v>215</v>
      </c>
      <c r="F104" s="55"/>
      <c r="G104" s="30">
        <f>SUM(G105)+G109</f>
        <v>13797.2</v>
      </c>
      <c r="H104" s="30">
        <f>SUM(H105)+H109</f>
        <v>9729.1999999999989</v>
      </c>
      <c r="I104" s="30">
        <f>SUM(I105)+I109</f>
        <v>12279.199999999999</v>
      </c>
    </row>
    <row r="105" spans="1:9" ht="47.25">
      <c r="A105" s="26" t="s">
        <v>608</v>
      </c>
      <c r="B105" s="44"/>
      <c r="C105" s="31" t="s">
        <v>30</v>
      </c>
      <c r="D105" s="31" t="s">
        <v>90</v>
      </c>
      <c r="E105" s="55" t="s">
        <v>216</v>
      </c>
      <c r="F105" s="55"/>
      <c r="G105" s="30">
        <f>SUM(G106)</f>
        <v>12697.2</v>
      </c>
      <c r="H105" s="30">
        <f>SUM(H106)</f>
        <v>8629.1999999999989</v>
      </c>
      <c r="I105" s="30">
        <f>SUM(I106)</f>
        <v>11179.199999999999</v>
      </c>
    </row>
    <row r="106" spans="1:9" ht="31.5">
      <c r="A106" s="26" t="s">
        <v>479</v>
      </c>
      <c r="B106" s="44"/>
      <c r="C106" s="31" t="s">
        <v>30</v>
      </c>
      <c r="D106" s="31" t="s">
        <v>90</v>
      </c>
      <c r="E106" s="55" t="s">
        <v>218</v>
      </c>
      <c r="F106" s="55"/>
      <c r="G106" s="30">
        <f>SUM(G107:G108)</f>
        <v>12697.2</v>
      </c>
      <c r="H106" s="30">
        <f>SUM(H107:H108)</f>
        <v>8629.1999999999989</v>
      </c>
      <c r="I106" s="30">
        <f>SUM(I107:I108)</f>
        <v>11179.199999999999</v>
      </c>
    </row>
    <row r="107" spans="1:9" ht="31.5">
      <c r="A107" s="26" t="s">
        <v>48</v>
      </c>
      <c r="B107" s="44"/>
      <c r="C107" s="31" t="s">
        <v>30</v>
      </c>
      <c r="D107" s="31" t="s">
        <v>90</v>
      </c>
      <c r="E107" s="55" t="s">
        <v>218</v>
      </c>
      <c r="F107" s="55">
        <v>200</v>
      </c>
      <c r="G107" s="30">
        <v>12677.2</v>
      </c>
      <c r="H107" s="30">
        <f>8790.8-100-72-9.6</f>
        <v>8609.1999999999989</v>
      </c>
      <c r="I107" s="30">
        <f>11322.8-100-72+8.4</f>
        <v>11159.199999999999</v>
      </c>
    </row>
    <row r="108" spans="1:9">
      <c r="A108" s="26" t="s">
        <v>21</v>
      </c>
      <c r="B108" s="44"/>
      <c r="C108" s="31" t="s">
        <v>30</v>
      </c>
      <c r="D108" s="31" t="s">
        <v>90</v>
      </c>
      <c r="E108" s="55" t="s">
        <v>218</v>
      </c>
      <c r="F108" s="55">
        <v>800</v>
      </c>
      <c r="G108" s="30">
        <v>20</v>
      </c>
      <c r="H108" s="30">
        <v>20</v>
      </c>
      <c r="I108" s="30">
        <v>20</v>
      </c>
    </row>
    <row r="109" spans="1:9" ht="31.5">
      <c r="A109" s="26" t="s">
        <v>609</v>
      </c>
      <c r="B109" s="44"/>
      <c r="C109" s="31" t="s">
        <v>30</v>
      </c>
      <c r="D109" s="31" t="s">
        <v>90</v>
      </c>
      <c r="E109" s="55" t="s">
        <v>230</v>
      </c>
      <c r="F109" s="55"/>
      <c r="G109" s="30">
        <f>SUM(G110)</f>
        <v>1100</v>
      </c>
      <c r="H109" s="30">
        <f>SUM(H110)</f>
        <v>1100</v>
      </c>
      <c r="I109" s="30">
        <f>SUM(I110)</f>
        <v>1100</v>
      </c>
    </row>
    <row r="110" spans="1:9" ht="45" customHeight="1">
      <c r="A110" s="26" t="s">
        <v>479</v>
      </c>
      <c r="B110" s="44"/>
      <c r="C110" s="31" t="s">
        <v>30</v>
      </c>
      <c r="D110" s="31" t="s">
        <v>90</v>
      </c>
      <c r="E110" s="55" t="s">
        <v>632</v>
      </c>
      <c r="F110" s="55"/>
      <c r="G110" s="30">
        <f>SUM(G111:G112)</f>
        <v>1100</v>
      </c>
      <c r="H110" s="30">
        <f>SUM(H111:H112)</f>
        <v>1100</v>
      </c>
      <c r="I110" s="30">
        <f>SUM(I111:I112)</f>
        <v>1100</v>
      </c>
    </row>
    <row r="111" spans="1:9" ht="28.5" customHeight="1">
      <c r="A111" s="26" t="s">
        <v>48</v>
      </c>
      <c r="B111" s="44"/>
      <c r="C111" s="31" t="s">
        <v>30</v>
      </c>
      <c r="D111" s="31" t="s">
        <v>90</v>
      </c>
      <c r="E111" s="55" t="s">
        <v>632</v>
      </c>
      <c r="F111" s="55">
        <v>200</v>
      </c>
      <c r="G111" s="30">
        <v>640</v>
      </c>
      <c r="H111" s="30">
        <v>640</v>
      </c>
      <c r="I111" s="30">
        <v>640</v>
      </c>
    </row>
    <row r="112" spans="1:9">
      <c r="A112" s="26" t="s">
        <v>21</v>
      </c>
      <c r="B112" s="44"/>
      <c r="C112" s="31" t="s">
        <v>30</v>
      </c>
      <c r="D112" s="31" t="s">
        <v>90</v>
      </c>
      <c r="E112" s="55" t="s">
        <v>632</v>
      </c>
      <c r="F112" s="55">
        <v>800</v>
      </c>
      <c r="G112" s="30">
        <v>460</v>
      </c>
      <c r="H112" s="30">
        <v>460</v>
      </c>
      <c r="I112" s="30">
        <v>460</v>
      </c>
    </row>
    <row r="113" spans="1:9" ht="39.75" customHeight="1">
      <c r="A113" s="26" t="s">
        <v>810</v>
      </c>
      <c r="B113" s="44"/>
      <c r="C113" s="31" t="s">
        <v>30</v>
      </c>
      <c r="D113" s="31" t="s">
        <v>90</v>
      </c>
      <c r="E113" s="55" t="s">
        <v>220</v>
      </c>
      <c r="F113" s="55"/>
      <c r="G113" s="30">
        <f>SUM(G114)</f>
        <v>414.4</v>
      </c>
      <c r="H113" s="30">
        <f>SUM(H114)</f>
        <v>150</v>
      </c>
      <c r="I113" s="30">
        <f>SUM(I114)</f>
        <v>150</v>
      </c>
    </row>
    <row r="114" spans="1:9" ht="42.75" customHeight="1">
      <c r="A114" s="26" t="s">
        <v>94</v>
      </c>
      <c r="B114" s="44"/>
      <c r="C114" s="31" t="s">
        <v>30</v>
      </c>
      <c r="D114" s="31" t="s">
        <v>90</v>
      </c>
      <c r="E114" s="55" t="s">
        <v>545</v>
      </c>
      <c r="F114" s="55"/>
      <c r="G114" s="30">
        <f>SUM(G115:G116)</f>
        <v>414.4</v>
      </c>
      <c r="H114" s="30">
        <f>SUM(H115:H116)</f>
        <v>150</v>
      </c>
      <c r="I114" s="30">
        <f>SUM(I115:I116)</f>
        <v>150</v>
      </c>
    </row>
    <row r="115" spans="1:9" ht="31.5">
      <c r="A115" s="26" t="s">
        <v>48</v>
      </c>
      <c r="B115" s="44"/>
      <c r="C115" s="31" t="s">
        <v>30</v>
      </c>
      <c r="D115" s="31" t="s">
        <v>90</v>
      </c>
      <c r="E115" s="55" t="s">
        <v>545</v>
      </c>
      <c r="F115" s="55">
        <v>200</v>
      </c>
      <c r="G115" s="30">
        <v>264.39999999999998</v>
      </c>
      <c r="H115" s="30"/>
      <c r="I115" s="30"/>
    </row>
    <row r="116" spans="1:9">
      <c r="A116" s="26" t="s">
        <v>38</v>
      </c>
      <c r="B116" s="44"/>
      <c r="C116" s="31" t="s">
        <v>30</v>
      </c>
      <c r="D116" s="31" t="s">
        <v>90</v>
      </c>
      <c r="E116" s="55" t="s">
        <v>545</v>
      </c>
      <c r="F116" s="55">
        <v>300</v>
      </c>
      <c r="G116" s="30">
        <v>150</v>
      </c>
      <c r="H116" s="30">
        <v>150</v>
      </c>
      <c r="I116" s="30">
        <v>150</v>
      </c>
    </row>
    <row r="117" spans="1:9">
      <c r="A117" s="26" t="s">
        <v>610</v>
      </c>
      <c r="B117" s="44"/>
      <c r="C117" s="31" t="s">
        <v>30</v>
      </c>
      <c r="D117" s="31" t="s">
        <v>90</v>
      </c>
      <c r="E117" s="55" t="s">
        <v>221</v>
      </c>
      <c r="F117" s="55"/>
      <c r="G117" s="30">
        <f t="shared" ref="G117:I118" si="12">SUM(G118)</f>
        <v>290</v>
      </c>
      <c r="H117" s="30">
        <f t="shared" si="12"/>
        <v>100</v>
      </c>
      <c r="I117" s="30">
        <f t="shared" si="12"/>
        <v>100</v>
      </c>
    </row>
    <row r="118" spans="1:9">
      <c r="A118" s="52" t="s">
        <v>31</v>
      </c>
      <c r="B118" s="44"/>
      <c r="C118" s="31" t="s">
        <v>30</v>
      </c>
      <c r="D118" s="31" t="s">
        <v>90</v>
      </c>
      <c r="E118" s="55" t="s">
        <v>653</v>
      </c>
      <c r="F118" s="55"/>
      <c r="G118" s="30">
        <f t="shared" si="12"/>
        <v>290</v>
      </c>
      <c r="H118" s="30">
        <f t="shared" si="12"/>
        <v>100</v>
      </c>
      <c r="I118" s="30">
        <f t="shared" si="12"/>
        <v>100</v>
      </c>
    </row>
    <row r="119" spans="1:9" ht="31.5">
      <c r="A119" s="26" t="s">
        <v>48</v>
      </c>
      <c r="B119" s="44"/>
      <c r="C119" s="31" t="s">
        <v>30</v>
      </c>
      <c r="D119" s="31" t="s">
        <v>90</v>
      </c>
      <c r="E119" s="55" t="s">
        <v>653</v>
      </c>
      <c r="F119" s="55">
        <v>200</v>
      </c>
      <c r="G119" s="30">
        <v>290</v>
      </c>
      <c r="H119" s="30">
        <v>100</v>
      </c>
      <c r="I119" s="30">
        <v>100</v>
      </c>
    </row>
    <row r="120" spans="1:9" ht="31.5">
      <c r="A120" s="26" t="s">
        <v>611</v>
      </c>
      <c r="B120" s="44"/>
      <c r="C120" s="31" t="s">
        <v>30</v>
      </c>
      <c r="D120" s="31" t="s">
        <v>90</v>
      </c>
      <c r="E120" s="55" t="s">
        <v>222</v>
      </c>
      <c r="F120" s="55"/>
      <c r="G120" s="30">
        <f>SUM(G121)+G123</f>
        <v>5470.2</v>
      </c>
      <c r="H120" s="30">
        <f>SUM(H121)+H123</f>
        <v>5344.3</v>
      </c>
      <c r="I120" s="30">
        <f>SUM(I121)+I123</f>
        <v>5404.3</v>
      </c>
    </row>
    <row r="121" spans="1:9" ht="31.5">
      <c r="A121" s="26" t="s">
        <v>355</v>
      </c>
      <c r="B121" s="44"/>
      <c r="C121" s="31" t="s">
        <v>30</v>
      </c>
      <c r="D121" s="31" t="s">
        <v>90</v>
      </c>
      <c r="E121" s="55" t="s">
        <v>538</v>
      </c>
      <c r="F121" s="55"/>
      <c r="G121" s="30">
        <f>SUM(G122)</f>
        <v>234.7</v>
      </c>
      <c r="H121" s="30">
        <f>SUM(H122)</f>
        <v>234.7</v>
      </c>
      <c r="I121" s="30">
        <f>SUM(I122)</f>
        <v>234.7</v>
      </c>
    </row>
    <row r="122" spans="1:9" ht="31.5">
      <c r="A122" s="26" t="s">
        <v>224</v>
      </c>
      <c r="B122" s="44"/>
      <c r="C122" s="31" t="s">
        <v>30</v>
      </c>
      <c r="D122" s="31" t="s">
        <v>90</v>
      </c>
      <c r="E122" s="55" t="s">
        <v>538</v>
      </c>
      <c r="F122" s="55">
        <v>600</v>
      </c>
      <c r="G122" s="30">
        <v>234.7</v>
      </c>
      <c r="H122" s="30">
        <v>234.7</v>
      </c>
      <c r="I122" s="30">
        <v>234.7</v>
      </c>
    </row>
    <row r="123" spans="1:9" ht="47.25">
      <c r="A123" s="26" t="s">
        <v>24</v>
      </c>
      <c r="B123" s="44"/>
      <c r="C123" s="31" t="s">
        <v>30</v>
      </c>
      <c r="D123" s="31" t="s">
        <v>90</v>
      </c>
      <c r="E123" s="55" t="s">
        <v>223</v>
      </c>
      <c r="F123" s="55"/>
      <c r="G123" s="30">
        <f>SUM(G124)</f>
        <v>5235.5</v>
      </c>
      <c r="H123" s="30">
        <f>SUM(H124)</f>
        <v>5109.6000000000004</v>
      </c>
      <c r="I123" s="30">
        <f>SUM(I124)</f>
        <v>5169.6000000000004</v>
      </c>
    </row>
    <row r="124" spans="1:9" ht="31.5">
      <c r="A124" s="26" t="s">
        <v>224</v>
      </c>
      <c r="B124" s="44"/>
      <c r="C124" s="31" t="s">
        <v>30</v>
      </c>
      <c r="D124" s="31" t="s">
        <v>90</v>
      </c>
      <c r="E124" s="55" t="s">
        <v>223</v>
      </c>
      <c r="F124" s="55">
        <v>600</v>
      </c>
      <c r="G124" s="30">
        <v>5235.5</v>
      </c>
      <c r="H124" s="30">
        <v>5109.6000000000004</v>
      </c>
      <c r="I124" s="30">
        <v>5169.6000000000004</v>
      </c>
    </row>
    <row r="125" spans="1:9" hidden="1">
      <c r="A125" s="26" t="s">
        <v>147</v>
      </c>
      <c r="B125" s="44"/>
      <c r="C125" s="31" t="s">
        <v>30</v>
      </c>
      <c r="D125" s="31" t="s">
        <v>90</v>
      </c>
      <c r="E125" s="55" t="s">
        <v>440</v>
      </c>
      <c r="F125" s="55"/>
      <c r="G125" s="30">
        <f t="shared" ref="G125:I126" si="13">SUM(G126)</f>
        <v>0</v>
      </c>
      <c r="H125" s="30">
        <f t="shared" si="13"/>
        <v>0</v>
      </c>
      <c r="I125" s="30">
        <f t="shared" si="13"/>
        <v>0</v>
      </c>
    </row>
    <row r="126" spans="1:9" hidden="1">
      <c r="A126" s="26" t="s">
        <v>412</v>
      </c>
      <c r="B126" s="44"/>
      <c r="C126" s="31" t="s">
        <v>30</v>
      </c>
      <c r="D126" s="31" t="s">
        <v>90</v>
      </c>
      <c r="E126" s="55" t="s">
        <v>441</v>
      </c>
      <c r="F126" s="55"/>
      <c r="G126" s="30">
        <f t="shared" si="13"/>
        <v>0</v>
      </c>
      <c r="H126" s="30">
        <f t="shared" si="13"/>
        <v>0</v>
      </c>
      <c r="I126" s="30">
        <f t="shared" si="13"/>
        <v>0</v>
      </c>
    </row>
    <row r="127" spans="1:9" ht="31.5" hidden="1">
      <c r="A127" s="26" t="s">
        <v>224</v>
      </c>
      <c r="B127" s="44"/>
      <c r="C127" s="31" t="s">
        <v>30</v>
      </c>
      <c r="D127" s="31" t="s">
        <v>90</v>
      </c>
      <c r="E127" s="55" t="s">
        <v>441</v>
      </c>
      <c r="F127" s="55">
        <v>600</v>
      </c>
      <c r="G127" s="30"/>
      <c r="H127" s="30"/>
      <c r="I127" s="30"/>
    </row>
    <row r="128" spans="1:9" ht="31.5">
      <c r="A128" s="52" t="s">
        <v>682</v>
      </c>
      <c r="B128" s="44"/>
      <c r="C128" s="31" t="s">
        <v>30</v>
      </c>
      <c r="D128" s="31" t="s">
        <v>90</v>
      </c>
      <c r="E128" s="55" t="s">
        <v>680</v>
      </c>
      <c r="F128" s="55"/>
      <c r="G128" s="30">
        <f t="shared" ref="G128:I129" si="14">SUM(G129)</f>
        <v>9841.2999999999993</v>
      </c>
      <c r="H128" s="30">
        <f t="shared" si="14"/>
        <v>1000</v>
      </c>
      <c r="I128" s="30">
        <f t="shared" si="14"/>
        <v>6350</v>
      </c>
    </row>
    <row r="129" spans="1:12" ht="31.5">
      <c r="A129" s="26" t="s">
        <v>94</v>
      </c>
      <c r="B129" s="44"/>
      <c r="C129" s="31" t="s">
        <v>30</v>
      </c>
      <c r="D129" s="31" t="s">
        <v>90</v>
      </c>
      <c r="E129" s="55" t="s">
        <v>681</v>
      </c>
      <c r="F129" s="55"/>
      <c r="G129" s="30">
        <f t="shared" si="14"/>
        <v>9841.2999999999993</v>
      </c>
      <c r="H129" s="30">
        <f t="shared" si="14"/>
        <v>1000</v>
      </c>
      <c r="I129" s="30">
        <f t="shared" si="14"/>
        <v>6350</v>
      </c>
    </row>
    <row r="130" spans="1:12" ht="31.5">
      <c r="A130" s="52" t="s">
        <v>48</v>
      </c>
      <c r="B130" s="44"/>
      <c r="C130" s="31" t="s">
        <v>30</v>
      </c>
      <c r="D130" s="31" t="s">
        <v>90</v>
      </c>
      <c r="E130" s="55" t="s">
        <v>681</v>
      </c>
      <c r="F130" s="55">
        <v>200</v>
      </c>
      <c r="G130" s="30">
        <v>9841.2999999999993</v>
      </c>
      <c r="H130" s="30">
        <v>1000</v>
      </c>
      <c r="I130" s="30">
        <v>6350</v>
      </c>
    </row>
    <row r="131" spans="1:12">
      <c r="A131" s="26" t="s">
        <v>187</v>
      </c>
      <c r="B131" s="44"/>
      <c r="C131" s="31" t="s">
        <v>30</v>
      </c>
      <c r="D131" s="31" t="s">
        <v>90</v>
      </c>
      <c r="E131" s="55" t="s">
        <v>188</v>
      </c>
      <c r="F131" s="55"/>
      <c r="G131" s="30">
        <f t="shared" ref="G131:I132" si="15">G132</f>
        <v>3663.3</v>
      </c>
      <c r="H131" s="30">
        <f t="shared" si="15"/>
        <v>0</v>
      </c>
      <c r="I131" s="30">
        <f t="shared" si="15"/>
        <v>0</v>
      </c>
    </row>
    <row r="132" spans="1:12" ht="31.5">
      <c r="A132" s="26" t="s">
        <v>94</v>
      </c>
      <c r="B132" s="44"/>
      <c r="C132" s="31" t="s">
        <v>30</v>
      </c>
      <c r="D132" s="31" t="s">
        <v>90</v>
      </c>
      <c r="E132" s="55" t="s">
        <v>104</v>
      </c>
      <c r="F132" s="55"/>
      <c r="G132" s="30">
        <f t="shared" si="15"/>
        <v>3663.3</v>
      </c>
      <c r="H132" s="30">
        <f t="shared" si="15"/>
        <v>0</v>
      </c>
      <c r="I132" s="30">
        <f t="shared" si="15"/>
        <v>0</v>
      </c>
    </row>
    <row r="133" spans="1:12">
      <c r="A133" s="26" t="s">
        <v>21</v>
      </c>
      <c r="B133" s="44"/>
      <c r="C133" s="31" t="s">
        <v>30</v>
      </c>
      <c r="D133" s="31" t="s">
        <v>90</v>
      </c>
      <c r="E133" s="55" t="s">
        <v>104</v>
      </c>
      <c r="F133" s="55">
        <v>800</v>
      </c>
      <c r="G133" s="30">
        <f>6593.3-2930</f>
        <v>3663.3</v>
      </c>
      <c r="H133" s="30"/>
      <c r="I133" s="30"/>
    </row>
    <row r="134" spans="1:12">
      <c r="A134" s="26" t="s">
        <v>225</v>
      </c>
      <c r="B134" s="44"/>
      <c r="C134" s="31" t="s">
        <v>50</v>
      </c>
      <c r="D134" s="31"/>
      <c r="E134" s="31"/>
      <c r="F134" s="31"/>
      <c r="G134" s="30">
        <f>SUM(G135)+G141+G151</f>
        <v>28633.200000000001</v>
      </c>
      <c r="H134" s="30">
        <f t="shared" ref="H134:I134" si="16">SUM(H135)+H141+H151</f>
        <v>26611.1</v>
      </c>
      <c r="I134" s="30">
        <f t="shared" si="16"/>
        <v>27047.699999999997</v>
      </c>
    </row>
    <row r="135" spans="1:12">
      <c r="A135" s="57" t="s">
        <v>167</v>
      </c>
      <c r="B135" s="55"/>
      <c r="C135" s="31" t="s">
        <v>50</v>
      </c>
      <c r="D135" s="31" t="s">
        <v>12</v>
      </c>
      <c r="E135" s="31"/>
      <c r="F135" s="31"/>
      <c r="G135" s="30">
        <f t="shared" ref="G135:L136" si="17">SUM(G136)</f>
        <v>4958.4000000000005</v>
      </c>
      <c r="H135" s="30">
        <f t="shared" si="17"/>
        <v>5109.5</v>
      </c>
      <c r="I135" s="30">
        <f t="shared" si="17"/>
        <v>4176.1000000000004</v>
      </c>
    </row>
    <row r="136" spans="1:12">
      <c r="A136" s="26" t="s">
        <v>187</v>
      </c>
      <c r="B136" s="44"/>
      <c r="C136" s="31" t="s">
        <v>50</v>
      </c>
      <c r="D136" s="31" t="s">
        <v>12</v>
      </c>
      <c r="E136" s="55" t="s">
        <v>188</v>
      </c>
      <c r="F136" s="31"/>
      <c r="G136" s="30">
        <f>SUM(G137)</f>
        <v>4958.4000000000005</v>
      </c>
      <c r="H136" s="30">
        <f t="shared" si="17"/>
        <v>5109.5</v>
      </c>
      <c r="I136" s="30">
        <f t="shared" si="17"/>
        <v>4176.1000000000004</v>
      </c>
      <c r="J136" s="30">
        <f t="shared" si="17"/>
        <v>0</v>
      </c>
      <c r="K136" s="30">
        <f t="shared" si="17"/>
        <v>0</v>
      </c>
      <c r="L136" s="30">
        <f t="shared" si="17"/>
        <v>0</v>
      </c>
    </row>
    <row r="137" spans="1:12" ht="31.5">
      <c r="A137" s="26" t="s">
        <v>226</v>
      </c>
      <c r="B137" s="44"/>
      <c r="C137" s="31" t="s">
        <v>50</v>
      </c>
      <c r="D137" s="31" t="s">
        <v>12</v>
      </c>
      <c r="E137" s="31" t="s">
        <v>689</v>
      </c>
      <c r="F137" s="31"/>
      <c r="G137" s="30">
        <f>SUM(G138:G140)</f>
        <v>4958.4000000000005</v>
      </c>
      <c r="H137" s="30">
        <f>SUM(H138:H140)</f>
        <v>5109.5</v>
      </c>
      <c r="I137" s="30">
        <f>SUM(I138:I140)</f>
        <v>4176.1000000000004</v>
      </c>
    </row>
    <row r="138" spans="1:12" ht="47.25">
      <c r="A138" s="52" t="s">
        <v>47</v>
      </c>
      <c r="B138" s="44"/>
      <c r="C138" s="31" t="s">
        <v>50</v>
      </c>
      <c r="D138" s="31" t="s">
        <v>12</v>
      </c>
      <c r="E138" s="31" t="s">
        <v>689</v>
      </c>
      <c r="F138" s="31" t="s">
        <v>85</v>
      </c>
      <c r="G138" s="30">
        <v>4608.3</v>
      </c>
      <c r="H138" s="30">
        <v>4608.3</v>
      </c>
      <c r="I138" s="30">
        <v>4176.1000000000004</v>
      </c>
    </row>
    <row r="139" spans="1:12" ht="31.5">
      <c r="A139" s="26" t="s">
        <v>48</v>
      </c>
      <c r="B139" s="44"/>
      <c r="C139" s="31" t="s">
        <v>50</v>
      </c>
      <c r="D139" s="31" t="s">
        <v>12</v>
      </c>
      <c r="E139" s="31" t="s">
        <v>689</v>
      </c>
      <c r="F139" s="31" t="s">
        <v>87</v>
      </c>
      <c r="G139" s="30">
        <f>95.8+174.3</f>
        <v>270.10000000000002</v>
      </c>
      <c r="H139" s="30">
        <f>251+170.2</f>
        <v>421.2</v>
      </c>
      <c r="I139" s="30"/>
    </row>
    <row r="140" spans="1:12">
      <c r="A140" s="26" t="s">
        <v>21</v>
      </c>
      <c r="B140" s="44"/>
      <c r="C140" s="31" t="s">
        <v>50</v>
      </c>
      <c r="D140" s="31" t="s">
        <v>12</v>
      </c>
      <c r="E140" s="31" t="s">
        <v>689</v>
      </c>
      <c r="F140" s="31" t="s">
        <v>92</v>
      </c>
      <c r="G140" s="30">
        <v>80</v>
      </c>
      <c r="H140" s="30">
        <v>80</v>
      </c>
      <c r="I140" s="30"/>
    </row>
    <row r="141" spans="1:12">
      <c r="A141" s="52" t="s">
        <v>947</v>
      </c>
      <c r="B141" s="27"/>
      <c r="C141" s="27" t="s">
        <v>50</v>
      </c>
      <c r="D141" s="27" t="s">
        <v>168</v>
      </c>
      <c r="E141" s="27"/>
      <c r="F141" s="27"/>
      <c r="G141" s="28">
        <f>SUM(G142)</f>
        <v>20357.599999999999</v>
      </c>
      <c r="H141" s="28">
        <f t="shared" ref="H141:I141" si="18">SUM(H142)</f>
        <v>20275.099999999999</v>
      </c>
      <c r="I141" s="28">
        <f t="shared" si="18"/>
        <v>20275.099999999999</v>
      </c>
    </row>
    <row r="142" spans="1:12" ht="31.5">
      <c r="A142" s="52" t="s">
        <v>612</v>
      </c>
      <c r="B142" s="27"/>
      <c r="C142" s="27" t="s">
        <v>50</v>
      </c>
      <c r="D142" s="27" t="s">
        <v>168</v>
      </c>
      <c r="E142" s="27" t="s">
        <v>275</v>
      </c>
      <c r="F142" s="27"/>
      <c r="G142" s="28">
        <f>SUM(G143)</f>
        <v>20357.599999999999</v>
      </c>
      <c r="H142" s="28">
        <f t="shared" ref="H142:I142" si="19">SUM(H143)</f>
        <v>20275.099999999999</v>
      </c>
      <c r="I142" s="28">
        <f t="shared" si="19"/>
        <v>20275.099999999999</v>
      </c>
    </row>
    <row r="143" spans="1:12" ht="31.5">
      <c r="A143" s="52" t="s">
        <v>613</v>
      </c>
      <c r="B143" s="27"/>
      <c r="C143" s="27" t="s">
        <v>50</v>
      </c>
      <c r="D143" s="27" t="s">
        <v>168</v>
      </c>
      <c r="E143" s="27" t="s">
        <v>276</v>
      </c>
      <c r="F143" s="27"/>
      <c r="G143" s="28">
        <f>SUM(G144,G147)</f>
        <v>20357.599999999999</v>
      </c>
      <c r="H143" s="28">
        <f>SUM(H144,H147)</f>
        <v>20275.099999999999</v>
      </c>
      <c r="I143" s="28">
        <f>SUM(I144,I147)</f>
        <v>20275.099999999999</v>
      </c>
    </row>
    <row r="144" spans="1:12">
      <c r="A144" s="52" t="s">
        <v>31</v>
      </c>
      <c r="B144" s="27"/>
      <c r="C144" s="27" t="s">
        <v>50</v>
      </c>
      <c r="D144" s="27" t="s">
        <v>168</v>
      </c>
      <c r="E144" s="27" t="s">
        <v>277</v>
      </c>
      <c r="F144" s="27"/>
      <c r="G144" s="28">
        <f>SUM(G145)</f>
        <v>42.4</v>
      </c>
      <c r="H144" s="28">
        <f t="shared" ref="H144:I144" si="20">SUM(H145)</f>
        <v>42.4</v>
      </c>
      <c r="I144" s="28">
        <f t="shared" si="20"/>
        <v>42.4</v>
      </c>
    </row>
    <row r="145" spans="1:9" ht="31.5">
      <c r="A145" s="52" t="s">
        <v>273</v>
      </c>
      <c r="B145" s="27"/>
      <c r="C145" s="27" t="s">
        <v>50</v>
      </c>
      <c r="D145" s="27" t="s">
        <v>168</v>
      </c>
      <c r="E145" s="27" t="s">
        <v>279</v>
      </c>
      <c r="F145" s="27"/>
      <c r="G145" s="28">
        <f>SUM(G146)</f>
        <v>42.4</v>
      </c>
      <c r="H145" s="28">
        <f>SUM(H146)</f>
        <v>42.4</v>
      </c>
      <c r="I145" s="28">
        <f>SUM(I146)</f>
        <v>42.4</v>
      </c>
    </row>
    <row r="146" spans="1:9" ht="31.5">
      <c r="A146" s="52" t="s">
        <v>48</v>
      </c>
      <c r="B146" s="27"/>
      <c r="C146" s="27" t="s">
        <v>50</v>
      </c>
      <c r="D146" s="27" t="s">
        <v>168</v>
      </c>
      <c r="E146" s="27" t="s">
        <v>279</v>
      </c>
      <c r="F146" s="27" t="s">
        <v>87</v>
      </c>
      <c r="G146" s="28">
        <v>42.4</v>
      </c>
      <c r="H146" s="28">
        <v>42.4</v>
      </c>
      <c r="I146" s="28">
        <v>42.4</v>
      </c>
    </row>
    <row r="147" spans="1:9" ht="31.5">
      <c r="A147" s="52" t="s">
        <v>41</v>
      </c>
      <c r="B147" s="27"/>
      <c r="C147" s="27" t="s">
        <v>50</v>
      </c>
      <c r="D147" s="27" t="s">
        <v>168</v>
      </c>
      <c r="E147" s="27" t="s">
        <v>280</v>
      </c>
      <c r="F147" s="27"/>
      <c r="G147" s="28">
        <f>SUM(G148:G150)</f>
        <v>20315.199999999997</v>
      </c>
      <c r="H147" s="28">
        <f>SUM(H148:H150)</f>
        <v>20232.699999999997</v>
      </c>
      <c r="I147" s="28">
        <f>SUM(I148:I150)</f>
        <v>20232.699999999997</v>
      </c>
    </row>
    <row r="148" spans="1:9" ht="47.25">
      <c r="A148" s="52" t="s">
        <v>47</v>
      </c>
      <c r="B148" s="27"/>
      <c r="C148" s="27" t="s">
        <v>50</v>
      </c>
      <c r="D148" s="27" t="s">
        <v>168</v>
      </c>
      <c r="E148" s="27" t="s">
        <v>280</v>
      </c>
      <c r="F148" s="27" t="s">
        <v>85</v>
      </c>
      <c r="G148" s="28">
        <v>16959.599999999999</v>
      </c>
      <c r="H148" s="28">
        <v>16959.599999999999</v>
      </c>
      <c r="I148" s="28">
        <v>16959.599999999999</v>
      </c>
    </row>
    <row r="149" spans="1:9" ht="31.5">
      <c r="A149" s="52" t="s">
        <v>48</v>
      </c>
      <c r="B149" s="27"/>
      <c r="C149" s="27" t="s">
        <v>50</v>
      </c>
      <c r="D149" s="27" t="s">
        <v>168</v>
      </c>
      <c r="E149" s="27" t="s">
        <v>280</v>
      </c>
      <c r="F149" s="27" t="s">
        <v>87</v>
      </c>
      <c r="G149" s="28">
        <v>3300.6</v>
      </c>
      <c r="H149" s="28">
        <v>3218.1</v>
      </c>
      <c r="I149" s="28">
        <v>3218.1</v>
      </c>
    </row>
    <row r="150" spans="1:9">
      <c r="A150" s="52" t="s">
        <v>21</v>
      </c>
      <c r="B150" s="27"/>
      <c r="C150" s="27" t="s">
        <v>50</v>
      </c>
      <c r="D150" s="27" t="s">
        <v>168</v>
      </c>
      <c r="E150" s="27" t="s">
        <v>280</v>
      </c>
      <c r="F150" s="27" t="s">
        <v>92</v>
      </c>
      <c r="G150" s="28">
        <v>55</v>
      </c>
      <c r="H150" s="28">
        <v>55</v>
      </c>
      <c r="I150" s="28">
        <v>55</v>
      </c>
    </row>
    <row r="151" spans="1:9" ht="31.5">
      <c r="A151" s="52" t="s">
        <v>948</v>
      </c>
      <c r="B151" s="27"/>
      <c r="C151" s="27" t="s">
        <v>50</v>
      </c>
      <c r="D151" s="27" t="s">
        <v>27</v>
      </c>
      <c r="E151" s="27"/>
      <c r="F151" s="27"/>
      <c r="G151" s="28">
        <f>SUM(G152)+G164</f>
        <v>3317.2</v>
      </c>
      <c r="H151" s="28">
        <f t="shared" ref="H151:I151" si="21">SUM(H152)+H164</f>
        <v>1226.5</v>
      </c>
      <c r="I151" s="28">
        <f t="shared" si="21"/>
        <v>2596.5</v>
      </c>
    </row>
    <row r="152" spans="1:9" ht="31.5">
      <c r="A152" s="52" t="s">
        <v>612</v>
      </c>
      <c r="B152" s="27"/>
      <c r="C152" s="27" t="s">
        <v>50</v>
      </c>
      <c r="D152" s="27" t="s">
        <v>27</v>
      </c>
      <c r="E152" s="27" t="s">
        <v>275</v>
      </c>
      <c r="F152" s="27"/>
      <c r="G152" s="28">
        <f>SUM(G153+G157)+G161</f>
        <v>2817.2</v>
      </c>
      <c r="H152" s="28">
        <f t="shared" ref="H152:I152" si="22">SUM(H153+H157)+H161</f>
        <v>726.5</v>
      </c>
      <c r="I152" s="28">
        <f t="shared" si="22"/>
        <v>2096.5</v>
      </c>
    </row>
    <row r="153" spans="1:9" ht="31.5">
      <c r="A153" s="52" t="s">
        <v>613</v>
      </c>
      <c r="B153" s="27"/>
      <c r="C153" s="27" t="s">
        <v>50</v>
      </c>
      <c r="D153" s="27" t="s">
        <v>27</v>
      </c>
      <c r="E153" s="27" t="s">
        <v>276</v>
      </c>
      <c r="F153" s="27"/>
      <c r="G153" s="28">
        <f>SUM(G154)</f>
        <v>1170</v>
      </c>
      <c r="H153" s="28">
        <f t="shared" ref="H153:I154" si="23">SUM(H154)</f>
        <v>239.3</v>
      </c>
      <c r="I153" s="28">
        <f t="shared" si="23"/>
        <v>1170</v>
      </c>
    </row>
    <row r="154" spans="1:9">
      <c r="A154" s="52" t="s">
        <v>31</v>
      </c>
      <c r="B154" s="27"/>
      <c r="C154" s="27" t="s">
        <v>50</v>
      </c>
      <c r="D154" s="27" t="s">
        <v>27</v>
      </c>
      <c r="E154" s="27" t="s">
        <v>277</v>
      </c>
      <c r="F154" s="27"/>
      <c r="G154" s="28">
        <f>SUM(G155)</f>
        <v>1170</v>
      </c>
      <c r="H154" s="28">
        <f t="shared" si="23"/>
        <v>239.3</v>
      </c>
      <c r="I154" s="28">
        <f t="shared" si="23"/>
        <v>1170</v>
      </c>
    </row>
    <row r="155" spans="1:9" ht="31.5">
      <c r="A155" s="52" t="s">
        <v>272</v>
      </c>
      <c r="B155" s="27"/>
      <c r="C155" s="27" t="s">
        <v>50</v>
      </c>
      <c r="D155" s="27" t="s">
        <v>27</v>
      </c>
      <c r="E155" s="27" t="s">
        <v>278</v>
      </c>
      <c r="F155" s="27"/>
      <c r="G155" s="28">
        <f>SUM(G156)</f>
        <v>1170</v>
      </c>
      <c r="H155" s="28">
        <f t="shared" ref="H155:I155" si="24">SUM(H156)</f>
        <v>239.3</v>
      </c>
      <c r="I155" s="28">
        <f t="shared" si="24"/>
        <v>1170</v>
      </c>
    </row>
    <row r="156" spans="1:9" ht="31.5">
      <c r="A156" s="52" t="s">
        <v>48</v>
      </c>
      <c r="B156" s="27"/>
      <c r="C156" s="27" t="s">
        <v>50</v>
      </c>
      <c r="D156" s="27" t="s">
        <v>27</v>
      </c>
      <c r="E156" s="27" t="s">
        <v>278</v>
      </c>
      <c r="F156" s="27" t="s">
        <v>87</v>
      </c>
      <c r="G156" s="28">
        <v>1170</v>
      </c>
      <c r="H156" s="28">
        <v>239.3</v>
      </c>
      <c r="I156" s="28">
        <v>1170</v>
      </c>
    </row>
    <row r="157" spans="1:9" ht="47.25">
      <c r="A157" s="52" t="s">
        <v>274</v>
      </c>
      <c r="B157" s="27"/>
      <c r="C157" s="27" t="s">
        <v>50</v>
      </c>
      <c r="D157" s="27" t="s">
        <v>27</v>
      </c>
      <c r="E157" s="27" t="s">
        <v>281</v>
      </c>
      <c r="F157" s="27"/>
      <c r="G157" s="28">
        <f t="shared" ref="G157:I159" si="25">SUM(G158)</f>
        <v>1235</v>
      </c>
      <c r="H157" s="28">
        <f t="shared" si="25"/>
        <v>75</v>
      </c>
      <c r="I157" s="28">
        <f t="shared" si="25"/>
        <v>514.29999999999995</v>
      </c>
    </row>
    <row r="158" spans="1:9">
      <c r="A158" s="52" t="s">
        <v>31</v>
      </c>
      <c r="B158" s="27"/>
      <c r="C158" s="27" t="s">
        <v>50</v>
      </c>
      <c r="D158" s="27" t="s">
        <v>27</v>
      </c>
      <c r="E158" s="27" t="s">
        <v>282</v>
      </c>
      <c r="F158" s="27"/>
      <c r="G158" s="28">
        <f t="shared" si="25"/>
        <v>1235</v>
      </c>
      <c r="H158" s="28">
        <f t="shared" si="25"/>
        <v>75</v>
      </c>
      <c r="I158" s="28">
        <f t="shared" si="25"/>
        <v>514.29999999999995</v>
      </c>
    </row>
    <row r="159" spans="1:9" ht="31.5">
      <c r="A159" s="52" t="s">
        <v>273</v>
      </c>
      <c r="B159" s="27"/>
      <c r="C159" s="27" t="s">
        <v>50</v>
      </c>
      <c r="D159" s="27" t="s">
        <v>27</v>
      </c>
      <c r="E159" s="27" t="s">
        <v>283</v>
      </c>
      <c r="F159" s="27"/>
      <c r="G159" s="28">
        <f t="shared" si="25"/>
        <v>1235</v>
      </c>
      <c r="H159" s="28">
        <f t="shared" si="25"/>
        <v>75</v>
      </c>
      <c r="I159" s="28">
        <f t="shared" si="25"/>
        <v>514.29999999999995</v>
      </c>
    </row>
    <row r="160" spans="1:9" ht="31.5">
      <c r="A160" s="52" t="s">
        <v>48</v>
      </c>
      <c r="B160" s="27"/>
      <c r="C160" s="27" t="s">
        <v>50</v>
      </c>
      <c r="D160" s="27" t="s">
        <v>27</v>
      </c>
      <c r="E160" s="27" t="s">
        <v>283</v>
      </c>
      <c r="F160" s="27" t="s">
        <v>87</v>
      </c>
      <c r="G160" s="28">
        <v>1235</v>
      </c>
      <c r="H160" s="28">
        <v>75</v>
      </c>
      <c r="I160" s="28">
        <v>514.29999999999995</v>
      </c>
    </row>
    <row r="161" spans="1:9" ht="31.5">
      <c r="A161" s="52" t="s">
        <v>614</v>
      </c>
      <c r="B161" s="27"/>
      <c r="C161" s="27" t="s">
        <v>50</v>
      </c>
      <c r="D161" s="27" t="s">
        <v>27</v>
      </c>
      <c r="E161" s="27" t="s">
        <v>284</v>
      </c>
      <c r="F161" s="27"/>
      <c r="G161" s="28">
        <f t="shared" ref="G161:I162" si="26">SUM(G162)</f>
        <v>412.2</v>
      </c>
      <c r="H161" s="28">
        <f t="shared" si="26"/>
        <v>412.2</v>
      </c>
      <c r="I161" s="28">
        <f t="shared" si="26"/>
        <v>412.2</v>
      </c>
    </row>
    <row r="162" spans="1:9">
      <c r="A162" s="52" t="s">
        <v>31</v>
      </c>
      <c r="B162" s="27"/>
      <c r="C162" s="27" t="s">
        <v>50</v>
      </c>
      <c r="D162" s="27" t="s">
        <v>27</v>
      </c>
      <c r="E162" s="27" t="s">
        <v>285</v>
      </c>
      <c r="F162" s="27"/>
      <c r="G162" s="28">
        <f>SUM(G163)</f>
        <v>412.2</v>
      </c>
      <c r="H162" s="28">
        <f t="shared" si="26"/>
        <v>412.2</v>
      </c>
      <c r="I162" s="28">
        <f t="shared" si="26"/>
        <v>412.2</v>
      </c>
    </row>
    <row r="163" spans="1:9" ht="31.5">
      <c r="A163" s="52" t="s">
        <v>48</v>
      </c>
      <c r="B163" s="27"/>
      <c r="C163" s="27" t="s">
        <v>50</v>
      </c>
      <c r="D163" s="27" t="s">
        <v>27</v>
      </c>
      <c r="E163" s="27" t="s">
        <v>285</v>
      </c>
      <c r="F163" s="27" t="s">
        <v>87</v>
      </c>
      <c r="G163" s="28">
        <v>412.2</v>
      </c>
      <c r="H163" s="28">
        <v>412.2</v>
      </c>
      <c r="I163" s="28">
        <v>412.2</v>
      </c>
    </row>
    <row r="164" spans="1:9">
      <c r="A164" s="52" t="s">
        <v>187</v>
      </c>
      <c r="B164" s="27"/>
      <c r="C164" s="27" t="s">
        <v>50</v>
      </c>
      <c r="D164" s="27" t="s">
        <v>27</v>
      </c>
      <c r="E164" s="27" t="s">
        <v>188</v>
      </c>
      <c r="F164" s="27"/>
      <c r="G164" s="28">
        <f>SUM(G165)</f>
        <v>500</v>
      </c>
      <c r="H164" s="28">
        <f t="shared" ref="H164:I164" si="27">SUM(H165)</f>
        <v>500</v>
      </c>
      <c r="I164" s="28">
        <f t="shared" si="27"/>
        <v>500</v>
      </c>
    </row>
    <row r="165" spans="1:9" ht="31.5">
      <c r="A165" s="52" t="s">
        <v>305</v>
      </c>
      <c r="B165" s="27"/>
      <c r="C165" s="27" t="s">
        <v>50</v>
      </c>
      <c r="D165" s="27" t="s">
        <v>27</v>
      </c>
      <c r="E165" s="27" t="s">
        <v>306</v>
      </c>
      <c r="F165" s="27"/>
      <c r="G165" s="28">
        <f>SUM(G166)</f>
        <v>500</v>
      </c>
      <c r="H165" s="28">
        <f>SUM(H166)</f>
        <v>500</v>
      </c>
      <c r="I165" s="28">
        <f>SUM(I166)</f>
        <v>500</v>
      </c>
    </row>
    <row r="166" spans="1:9" ht="29.25" customHeight="1">
      <c r="A166" s="52" t="s">
        <v>48</v>
      </c>
      <c r="B166" s="27"/>
      <c r="C166" s="27" t="s">
        <v>50</v>
      </c>
      <c r="D166" s="27" t="s">
        <v>27</v>
      </c>
      <c r="E166" s="27" t="s">
        <v>306</v>
      </c>
      <c r="F166" s="27" t="s">
        <v>87</v>
      </c>
      <c r="G166" s="28">
        <v>500</v>
      </c>
      <c r="H166" s="28">
        <v>500</v>
      </c>
      <c r="I166" s="28">
        <v>500</v>
      </c>
    </row>
    <row r="167" spans="1:9" ht="31.5" hidden="1">
      <c r="A167" s="26" t="s">
        <v>94</v>
      </c>
      <c r="B167" s="44"/>
      <c r="C167" s="27" t="s">
        <v>50</v>
      </c>
      <c r="D167" s="27" t="s">
        <v>168</v>
      </c>
      <c r="E167" s="55" t="s">
        <v>453</v>
      </c>
      <c r="F167" s="55"/>
      <c r="G167" s="30">
        <f>G168</f>
        <v>0</v>
      </c>
      <c r="H167" s="30">
        <f>H168</f>
        <v>0</v>
      </c>
      <c r="I167" s="30">
        <f>I168</f>
        <v>0</v>
      </c>
    </row>
    <row r="168" spans="1:9" hidden="1">
      <c r="A168" s="26" t="s">
        <v>21</v>
      </c>
      <c r="B168" s="44"/>
      <c r="C168" s="27" t="s">
        <v>50</v>
      </c>
      <c r="D168" s="27" t="s">
        <v>168</v>
      </c>
      <c r="E168" s="55" t="s">
        <v>453</v>
      </c>
      <c r="F168" s="55">
        <v>800</v>
      </c>
      <c r="G168" s="30"/>
      <c r="H168" s="30"/>
      <c r="I168" s="30"/>
    </row>
    <row r="169" spans="1:9">
      <c r="A169" s="26" t="s">
        <v>11</v>
      </c>
      <c r="B169" s="44"/>
      <c r="C169" s="31" t="s">
        <v>12</v>
      </c>
      <c r="D169" s="55"/>
      <c r="E169" s="55"/>
      <c r="F169" s="55"/>
      <c r="G169" s="30">
        <f>SUM(G205)+G170+G184</f>
        <v>436191.6</v>
      </c>
      <c r="H169" s="30">
        <f>SUM(H205)+H170+H184</f>
        <v>326309.90000000002</v>
      </c>
      <c r="I169" s="30">
        <f>SUM(I205)+I170+I184</f>
        <v>336019.9</v>
      </c>
    </row>
    <row r="170" spans="1:9">
      <c r="A170" s="52" t="s">
        <v>13</v>
      </c>
      <c r="B170" s="27"/>
      <c r="C170" s="27" t="s">
        <v>12</v>
      </c>
      <c r="D170" s="27" t="s">
        <v>14</v>
      </c>
      <c r="E170" s="27"/>
      <c r="F170" s="27"/>
      <c r="G170" s="28">
        <f>SUM(G171)+G179</f>
        <v>102656.29999999999</v>
      </c>
      <c r="H170" s="28">
        <f t="shared" ref="H170:I170" si="28">SUM(H171)+H179</f>
        <v>118518.6</v>
      </c>
      <c r="I170" s="28">
        <f t="shared" si="28"/>
        <v>127268.8</v>
      </c>
    </row>
    <row r="171" spans="1:9" ht="31.5">
      <c r="A171" s="58" t="s">
        <v>654</v>
      </c>
      <c r="B171" s="27"/>
      <c r="C171" s="27" t="s">
        <v>12</v>
      </c>
      <c r="D171" s="27" t="s">
        <v>14</v>
      </c>
      <c r="E171" s="27" t="s">
        <v>286</v>
      </c>
      <c r="F171" s="27"/>
      <c r="G171" s="28">
        <f>SUM(G174)+G172</f>
        <v>102233.29999999999</v>
      </c>
      <c r="H171" s="28">
        <f>SUM(H174)+H172</f>
        <v>118095.6</v>
      </c>
      <c r="I171" s="28">
        <f>SUM(I174)+I172</f>
        <v>126845.8</v>
      </c>
    </row>
    <row r="172" spans="1:9">
      <c r="A172" s="58" t="s">
        <v>31</v>
      </c>
      <c r="B172" s="27"/>
      <c r="C172" s="27" t="s">
        <v>12</v>
      </c>
      <c r="D172" s="27" t="s">
        <v>14</v>
      </c>
      <c r="E172" s="59" t="s">
        <v>677</v>
      </c>
      <c r="F172" s="27"/>
      <c r="G172" s="28">
        <f>SUM(G173)</f>
        <v>1440</v>
      </c>
      <c r="H172" s="28">
        <f>SUM(H173)</f>
        <v>0</v>
      </c>
      <c r="I172" s="28">
        <f>SUM(I173)</f>
        <v>0</v>
      </c>
    </row>
    <row r="173" spans="1:9" ht="31.5">
      <c r="A173" s="58" t="s">
        <v>48</v>
      </c>
      <c r="B173" s="27"/>
      <c r="C173" s="27" t="s">
        <v>12</v>
      </c>
      <c r="D173" s="27" t="s">
        <v>14</v>
      </c>
      <c r="E173" s="59" t="s">
        <v>677</v>
      </c>
      <c r="F173" s="27" t="s">
        <v>87</v>
      </c>
      <c r="G173" s="28">
        <v>1440</v>
      </c>
      <c r="H173" s="28"/>
      <c r="I173" s="28"/>
    </row>
    <row r="174" spans="1:9" ht="47.25">
      <c r="A174" s="52" t="s">
        <v>17</v>
      </c>
      <c r="B174" s="27"/>
      <c r="C174" s="27" t="s">
        <v>12</v>
      </c>
      <c r="D174" s="27" t="s">
        <v>14</v>
      </c>
      <c r="E174" s="27" t="s">
        <v>655</v>
      </c>
      <c r="F174" s="27"/>
      <c r="G174" s="28">
        <f>SUM(G175+G177)</f>
        <v>100793.29999999999</v>
      </c>
      <c r="H174" s="28">
        <f>SUM(H175+H177)</f>
        <v>118095.6</v>
      </c>
      <c r="I174" s="28">
        <f>SUM(I175+I177)</f>
        <v>126845.8</v>
      </c>
    </row>
    <row r="175" spans="1:9">
      <c r="A175" s="52" t="s">
        <v>19</v>
      </c>
      <c r="B175" s="27"/>
      <c r="C175" s="27" t="s">
        <v>12</v>
      </c>
      <c r="D175" s="27" t="s">
        <v>14</v>
      </c>
      <c r="E175" s="27" t="s">
        <v>656</v>
      </c>
      <c r="F175" s="27"/>
      <c r="G175" s="28">
        <f>SUM(G176)</f>
        <v>49297.1</v>
      </c>
      <c r="H175" s="28">
        <f>SUM(H176)</f>
        <v>50163.3</v>
      </c>
      <c r="I175" s="28">
        <f>SUM(I176)</f>
        <v>51870.5</v>
      </c>
    </row>
    <row r="176" spans="1:9">
      <c r="A176" s="52" t="s">
        <v>21</v>
      </c>
      <c r="B176" s="27"/>
      <c r="C176" s="27" t="s">
        <v>12</v>
      </c>
      <c r="D176" s="27" t="s">
        <v>14</v>
      </c>
      <c r="E176" s="27" t="s">
        <v>656</v>
      </c>
      <c r="F176" s="27" t="s">
        <v>92</v>
      </c>
      <c r="G176" s="28">
        <v>49297.1</v>
      </c>
      <c r="H176" s="28">
        <v>50163.3</v>
      </c>
      <c r="I176" s="28">
        <v>51870.5</v>
      </c>
    </row>
    <row r="177" spans="1:9" ht="18.75" customHeight="1">
      <c r="A177" s="52" t="s">
        <v>263</v>
      </c>
      <c r="B177" s="27"/>
      <c r="C177" s="27" t="s">
        <v>12</v>
      </c>
      <c r="D177" s="27" t="s">
        <v>14</v>
      </c>
      <c r="E177" s="27" t="s">
        <v>657</v>
      </c>
      <c r="F177" s="27"/>
      <c r="G177" s="28">
        <f>SUM(G178)</f>
        <v>51496.2</v>
      </c>
      <c r="H177" s="28">
        <f>SUM(H178)</f>
        <v>67932.3</v>
      </c>
      <c r="I177" s="28">
        <f>SUM(I178)</f>
        <v>74975.3</v>
      </c>
    </row>
    <row r="178" spans="1:9" ht="21" customHeight="1">
      <c r="A178" s="52" t="s">
        <v>21</v>
      </c>
      <c r="B178" s="27"/>
      <c r="C178" s="27" t="s">
        <v>12</v>
      </c>
      <c r="D178" s="27" t="s">
        <v>14</v>
      </c>
      <c r="E178" s="27" t="s">
        <v>657</v>
      </c>
      <c r="F178" s="27" t="s">
        <v>92</v>
      </c>
      <c r="G178" s="28">
        <v>51496.2</v>
      </c>
      <c r="H178" s="28">
        <v>67932.3</v>
      </c>
      <c r="I178" s="28">
        <v>74975.3</v>
      </c>
    </row>
    <row r="179" spans="1:9" ht="31.5">
      <c r="A179" s="26" t="s">
        <v>642</v>
      </c>
      <c r="B179" s="55"/>
      <c r="C179" s="27" t="s">
        <v>12</v>
      </c>
      <c r="D179" s="27" t="s">
        <v>14</v>
      </c>
      <c r="E179" s="55" t="s">
        <v>15</v>
      </c>
      <c r="F179" s="55"/>
      <c r="G179" s="30">
        <f t="shared" ref="G179:I181" si="29">SUM(G180)</f>
        <v>423</v>
      </c>
      <c r="H179" s="30">
        <f t="shared" si="29"/>
        <v>423</v>
      </c>
      <c r="I179" s="30">
        <f t="shared" si="29"/>
        <v>423</v>
      </c>
    </row>
    <row r="180" spans="1:9">
      <c r="A180" s="26" t="s">
        <v>80</v>
      </c>
      <c r="B180" s="44"/>
      <c r="C180" s="27" t="s">
        <v>12</v>
      </c>
      <c r="D180" s="27" t="s">
        <v>14</v>
      </c>
      <c r="E180" s="55" t="s">
        <v>64</v>
      </c>
      <c r="F180" s="55"/>
      <c r="G180" s="30">
        <f t="shared" si="29"/>
        <v>423</v>
      </c>
      <c r="H180" s="30">
        <f t="shared" si="29"/>
        <v>423</v>
      </c>
      <c r="I180" s="30">
        <f t="shared" si="29"/>
        <v>423</v>
      </c>
    </row>
    <row r="181" spans="1:9">
      <c r="A181" s="26" t="s">
        <v>31</v>
      </c>
      <c r="B181" s="44"/>
      <c r="C181" s="27" t="s">
        <v>12</v>
      </c>
      <c r="D181" s="27" t="s">
        <v>14</v>
      </c>
      <c r="E181" s="55" t="s">
        <v>417</v>
      </c>
      <c r="F181" s="55"/>
      <c r="G181" s="30">
        <f>SUM(G182)</f>
        <v>423</v>
      </c>
      <c r="H181" s="30">
        <f t="shared" si="29"/>
        <v>423</v>
      </c>
      <c r="I181" s="30">
        <f t="shared" si="29"/>
        <v>423</v>
      </c>
    </row>
    <row r="182" spans="1:9" ht="47.25">
      <c r="A182" s="26" t="s">
        <v>986</v>
      </c>
      <c r="B182" s="44"/>
      <c r="C182" s="27" t="s">
        <v>12</v>
      </c>
      <c r="D182" s="27" t="s">
        <v>14</v>
      </c>
      <c r="E182" s="55" t="s">
        <v>935</v>
      </c>
      <c r="F182" s="55"/>
      <c r="G182" s="30">
        <f>SUM(G183)</f>
        <v>423</v>
      </c>
      <c r="H182" s="30">
        <f>SUM(H183)</f>
        <v>423</v>
      </c>
      <c r="I182" s="30">
        <f>SUM(I183)</f>
        <v>423</v>
      </c>
    </row>
    <row r="183" spans="1:9" ht="31.5">
      <c r="A183" s="26" t="s">
        <v>48</v>
      </c>
      <c r="B183" s="44"/>
      <c r="C183" s="27" t="s">
        <v>12</v>
      </c>
      <c r="D183" s="27" t="s">
        <v>14</v>
      </c>
      <c r="E183" s="55" t="s">
        <v>935</v>
      </c>
      <c r="F183" s="55">
        <v>200</v>
      </c>
      <c r="G183" s="30">
        <v>423</v>
      </c>
      <c r="H183" s="30">
        <v>423</v>
      </c>
      <c r="I183" s="30">
        <v>423</v>
      </c>
    </row>
    <row r="184" spans="1:9" ht="17.25" customHeight="1">
      <c r="A184" s="52" t="s">
        <v>264</v>
      </c>
      <c r="B184" s="27"/>
      <c r="C184" s="27" t="s">
        <v>12</v>
      </c>
      <c r="D184" s="27" t="s">
        <v>168</v>
      </c>
      <c r="E184" s="27"/>
      <c r="F184" s="27"/>
      <c r="G184" s="28">
        <f>SUM(G188+G196)+G185+G193</f>
        <v>308981.69999999995</v>
      </c>
      <c r="H184" s="28">
        <f>SUM(H188+H196)+H185+H193</f>
        <v>194505.1</v>
      </c>
      <c r="I184" s="28">
        <f>SUM(I188+I196)+I185+I193</f>
        <v>193714.9</v>
      </c>
    </row>
    <row r="185" spans="1:9" ht="30.75" customHeight="1">
      <c r="A185" s="60" t="s">
        <v>636</v>
      </c>
      <c r="B185" s="27"/>
      <c r="C185" s="27" t="s">
        <v>12</v>
      </c>
      <c r="D185" s="27" t="s">
        <v>168</v>
      </c>
      <c r="E185" s="27" t="s">
        <v>301</v>
      </c>
      <c r="F185" s="27"/>
      <c r="G185" s="28">
        <f>SUM(G186)</f>
        <v>400</v>
      </c>
      <c r="H185" s="28"/>
      <c r="I185" s="28"/>
    </row>
    <row r="186" spans="1:9" ht="17.25" customHeight="1">
      <c r="A186" s="52" t="s">
        <v>31</v>
      </c>
      <c r="B186" s="27"/>
      <c r="C186" s="27" t="s">
        <v>12</v>
      </c>
      <c r="D186" s="27" t="s">
        <v>168</v>
      </c>
      <c r="E186" s="27" t="s">
        <v>302</v>
      </c>
      <c r="F186" s="27"/>
      <c r="G186" s="28">
        <f>SUM(G187)</f>
        <v>400</v>
      </c>
      <c r="H186" s="28"/>
      <c r="I186" s="28"/>
    </row>
    <row r="187" spans="1:9" ht="30" customHeight="1">
      <c r="A187" s="52" t="s">
        <v>48</v>
      </c>
      <c r="B187" s="27"/>
      <c r="C187" s="27" t="s">
        <v>12</v>
      </c>
      <c r="D187" s="27" t="s">
        <v>168</v>
      </c>
      <c r="E187" s="27" t="s">
        <v>302</v>
      </c>
      <c r="F187" s="27" t="s">
        <v>87</v>
      </c>
      <c r="G187" s="28">
        <v>400</v>
      </c>
      <c r="H187" s="28"/>
      <c r="I187" s="28"/>
    </row>
    <row r="188" spans="1:9" ht="31.5">
      <c r="A188" s="58" t="s">
        <v>615</v>
      </c>
      <c r="B188" s="27"/>
      <c r="C188" s="27" t="s">
        <v>12</v>
      </c>
      <c r="D188" s="27" t="s">
        <v>168</v>
      </c>
      <c r="E188" s="27" t="s">
        <v>287</v>
      </c>
      <c r="F188" s="27"/>
      <c r="G188" s="28">
        <f>SUM(G189)+G191</f>
        <v>38286</v>
      </c>
      <c r="H188" s="28">
        <f t="shared" ref="H188:I188" si="30">SUM(H189)+H191</f>
        <v>21100</v>
      </c>
      <c r="I188" s="28">
        <f t="shared" si="30"/>
        <v>21100</v>
      </c>
    </row>
    <row r="189" spans="1:9" ht="20.25" customHeight="1">
      <c r="A189" s="58" t="s">
        <v>31</v>
      </c>
      <c r="B189" s="27"/>
      <c r="C189" s="27" t="s">
        <v>12</v>
      </c>
      <c r="D189" s="27" t="s">
        <v>168</v>
      </c>
      <c r="E189" s="27" t="s">
        <v>288</v>
      </c>
      <c r="F189" s="27"/>
      <c r="G189" s="28">
        <f>SUM(G190)</f>
        <v>8331</v>
      </c>
      <c r="H189" s="28">
        <f>SUM(H190)</f>
        <v>6100</v>
      </c>
      <c r="I189" s="28">
        <f>SUM(I190)</f>
        <v>6100</v>
      </c>
    </row>
    <row r="190" spans="1:9" ht="30" customHeight="1">
      <c r="A190" s="58" t="s">
        <v>48</v>
      </c>
      <c r="B190" s="27"/>
      <c r="C190" s="27" t="s">
        <v>12</v>
      </c>
      <c r="D190" s="27" t="s">
        <v>168</v>
      </c>
      <c r="E190" s="27" t="s">
        <v>288</v>
      </c>
      <c r="F190" s="27" t="s">
        <v>87</v>
      </c>
      <c r="G190" s="28">
        <v>8331</v>
      </c>
      <c r="H190" s="28">
        <v>6100</v>
      </c>
      <c r="I190" s="28">
        <v>6100</v>
      </c>
    </row>
    <row r="191" spans="1:9" ht="30" customHeight="1">
      <c r="A191" s="58" t="s">
        <v>926</v>
      </c>
      <c r="B191" s="27"/>
      <c r="C191" s="27" t="s">
        <v>12</v>
      </c>
      <c r="D191" s="27" t="s">
        <v>168</v>
      </c>
      <c r="E191" s="59" t="s">
        <v>877</v>
      </c>
      <c r="F191" s="27"/>
      <c r="G191" s="28">
        <f>SUM(G192)</f>
        <v>29955</v>
      </c>
      <c r="H191" s="28">
        <f>SUM(H192)</f>
        <v>15000</v>
      </c>
      <c r="I191" s="28">
        <f>SUM(I192)</f>
        <v>15000</v>
      </c>
    </row>
    <row r="192" spans="1:9" ht="30" customHeight="1">
      <c r="A192" s="58" t="s">
        <v>48</v>
      </c>
      <c r="B192" s="27"/>
      <c r="C192" s="27" t="s">
        <v>12</v>
      </c>
      <c r="D192" s="27" t="s">
        <v>168</v>
      </c>
      <c r="E192" s="59" t="s">
        <v>877</v>
      </c>
      <c r="F192" s="27" t="s">
        <v>87</v>
      </c>
      <c r="G192" s="28">
        <v>29955</v>
      </c>
      <c r="H192" s="28">
        <v>15000</v>
      </c>
      <c r="I192" s="28">
        <v>15000</v>
      </c>
    </row>
    <row r="193" spans="1:9" ht="30" hidden="1" customHeight="1">
      <c r="A193" s="58" t="s">
        <v>597</v>
      </c>
      <c r="B193" s="27"/>
      <c r="C193" s="27" t="s">
        <v>12</v>
      </c>
      <c r="D193" s="27" t="s">
        <v>168</v>
      </c>
      <c r="E193" s="59" t="s">
        <v>472</v>
      </c>
      <c r="F193" s="27"/>
      <c r="G193" s="28">
        <f>SUM(G194)</f>
        <v>0</v>
      </c>
      <c r="H193" s="28"/>
      <c r="I193" s="28"/>
    </row>
    <row r="194" spans="1:9" ht="30" hidden="1" customHeight="1">
      <c r="A194" s="58" t="s">
        <v>31</v>
      </c>
      <c r="B194" s="27"/>
      <c r="C194" s="27" t="s">
        <v>12</v>
      </c>
      <c r="D194" s="27" t="s">
        <v>168</v>
      </c>
      <c r="E194" s="59" t="s">
        <v>707</v>
      </c>
      <c r="F194" s="27"/>
      <c r="G194" s="28">
        <f>SUM(G195)</f>
        <v>0</v>
      </c>
      <c r="H194" s="28"/>
      <c r="I194" s="28"/>
    </row>
    <row r="195" spans="1:9" ht="30" hidden="1" customHeight="1">
      <c r="A195" s="58" t="s">
        <v>48</v>
      </c>
      <c r="B195" s="27"/>
      <c r="C195" s="27" t="s">
        <v>12</v>
      </c>
      <c r="D195" s="27" t="s">
        <v>168</v>
      </c>
      <c r="E195" s="59" t="s">
        <v>707</v>
      </c>
      <c r="F195" s="27" t="s">
        <v>87</v>
      </c>
      <c r="G195" s="28"/>
      <c r="H195" s="28"/>
      <c r="I195" s="28"/>
    </row>
    <row r="196" spans="1:9" ht="31.5">
      <c r="A196" s="58" t="s">
        <v>834</v>
      </c>
      <c r="B196" s="27"/>
      <c r="C196" s="27" t="s">
        <v>12</v>
      </c>
      <c r="D196" s="27" t="s">
        <v>168</v>
      </c>
      <c r="E196" s="27" t="s">
        <v>658</v>
      </c>
      <c r="F196" s="27"/>
      <c r="G196" s="28">
        <f>SUM(G197)+G201</f>
        <v>270295.69999999995</v>
      </c>
      <c r="H196" s="28">
        <f>SUM(H197)+H201</f>
        <v>173405.1</v>
      </c>
      <c r="I196" s="28">
        <f>SUM(I197)+I201</f>
        <v>172614.9</v>
      </c>
    </row>
    <row r="197" spans="1:9">
      <c r="A197" s="58" t="s">
        <v>31</v>
      </c>
      <c r="B197" s="27"/>
      <c r="C197" s="27" t="s">
        <v>12</v>
      </c>
      <c r="D197" s="27" t="s">
        <v>168</v>
      </c>
      <c r="E197" s="27" t="s">
        <v>659</v>
      </c>
      <c r="F197" s="27"/>
      <c r="G197" s="28">
        <f>SUM(G198)+G199</f>
        <v>177138.8</v>
      </c>
      <c r="H197" s="28">
        <f t="shared" ref="H197:I197" si="31">SUM(H198)+H199</f>
        <v>173405.1</v>
      </c>
      <c r="I197" s="28">
        <f t="shared" si="31"/>
        <v>172614.9</v>
      </c>
    </row>
    <row r="198" spans="1:9" ht="31.5">
      <c r="A198" s="58" t="s">
        <v>48</v>
      </c>
      <c r="B198" s="27"/>
      <c r="C198" s="27" t="s">
        <v>12</v>
      </c>
      <c r="D198" s="27" t="s">
        <v>168</v>
      </c>
      <c r="E198" s="27" t="s">
        <v>659</v>
      </c>
      <c r="F198" s="27" t="s">
        <v>87</v>
      </c>
      <c r="G198" s="28">
        <v>92528.3</v>
      </c>
      <c r="H198" s="28">
        <v>89600</v>
      </c>
      <c r="I198" s="28">
        <v>89600</v>
      </c>
    </row>
    <row r="199" spans="1:9" ht="31.5">
      <c r="A199" s="58" t="s">
        <v>926</v>
      </c>
      <c r="B199" s="27"/>
      <c r="C199" s="27" t="s">
        <v>12</v>
      </c>
      <c r="D199" s="27" t="s">
        <v>168</v>
      </c>
      <c r="E199" s="59" t="s">
        <v>878</v>
      </c>
      <c r="F199" s="27"/>
      <c r="G199" s="28">
        <f>SUM(G200)</f>
        <v>84610.5</v>
      </c>
      <c r="H199" s="28">
        <f>SUM(H200)</f>
        <v>83805.100000000006</v>
      </c>
      <c r="I199" s="28">
        <f>SUM(I200)</f>
        <v>83014.899999999994</v>
      </c>
    </row>
    <row r="200" spans="1:9" ht="31.5">
      <c r="A200" s="58" t="s">
        <v>48</v>
      </c>
      <c r="B200" s="27"/>
      <c r="C200" s="27" t="s">
        <v>12</v>
      </c>
      <c r="D200" s="27" t="s">
        <v>168</v>
      </c>
      <c r="E200" s="59" t="s">
        <v>878</v>
      </c>
      <c r="F200" s="27" t="s">
        <v>87</v>
      </c>
      <c r="G200" s="28">
        <v>84610.5</v>
      </c>
      <c r="H200" s="28">
        <v>83805.100000000006</v>
      </c>
      <c r="I200" s="28">
        <v>83014.899999999994</v>
      </c>
    </row>
    <row r="201" spans="1:9" ht="31.5">
      <c r="A201" s="52" t="s">
        <v>266</v>
      </c>
      <c r="B201" s="27"/>
      <c r="C201" s="27" t="s">
        <v>12</v>
      </c>
      <c r="D201" s="27" t="s">
        <v>168</v>
      </c>
      <c r="E201" s="27" t="s">
        <v>678</v>
      </c>
      <c r="F201" s="27"/>
      <c r="G201" s="28">
        <f>SUM(G202)+G203</f>
        <v>93156.9</v>
      </c>
      <c r="H201" s="28">
        <f t="shared" ref="H201:I201" si="32">SUM(H202)+H203</f>
        <v>0</v>
      </c>
      <c r="I201" s="28">
        <f t="shared" si="32"/>
        <v>0</v>
      </c>
    </row>
    <row r="202" spans="1:9" ht="31.5">
      <c r="A202" s="52" t="s">
        <v>267</v>
      </c>
      <c r="B202" s="27"/>
      <c r="C202" s="27" t="s">
        <v>12</v>
      </c>
      <c r="D202" s="27" t="s">
        <v>168</v>
      </c>
      <c r="E202" s="27" t="s">
        <v>678</v>
      </c>
      <c r="F202" s="27" t="s">
        <v>244</v>
      </c>
      <c r="G202" s="28">
        <f>12718.5-450</f>
        <v>12268.5</v>
      </c>
      <c r="H202" s="28"/>
      <c r="I202" s="28"/>
    </row>
    <row r="203" spans="1:9" ht="31.5">
      <c r="A203" s="58" t="s">
        <v>1000</v>
      </c>
      <c r="B203" s="27"/>
      <c r="C203" s="27" t="s">
        <v>12</v>
      </c>
      <c r="D203" s="27" t="s">
        <v>168</v>
      </c>
      <c r="E203" s="59" t="s">
        <v>999</v>
      </c>
      <c r="F203" s="27"/>
      <c r="G203" s="28">
        <f>SUM(G204)</f>
        <v>80888.399999999994</v>
      </c>
      <c r="H203" s="28"/>
      <c r="I203" s="28"/>
    </row>
    <row r="204" spans="1:9" ht="31.5">
      <c r="A204" s="58" t="s">
        <v>267</v>
      </c>
      <c r="B204" s="27"/>
      <c r="C204" s="27" t="s">
        <v>12</v>
      </c>
      <c r="D204" s="27" t="s">
        <v>168</v>
      </c>
      <c r="E204" s="117" t="s">
        <v>999</v>
      </c>
      <c r="F204" s="27" t="s">
        <v>244</v>
      </c>
      <c r="G204" s="28">
        <f>80438.4+450</f>
        <v>80888.399999999994</v>
      </c>
      <c r="H204" s="28"/>
      <c r="I204" s="28"/>
    </row>
    <row r="205" spans="1:9" ht="22.5" customHeight="1">
      <c r="A205" s="26" t="s">
        <v>22</v>
      </c>
      <c r="B205" s="44"/>
      <c r="C205" s="31" t="s">
        <v>12</v>
      </c>
      <c r="D205" s="31" t="s">
        <v>23</v>
      </c>
      <c r="E205" s="55"/>
      <c r="F205" s="55"/>
      <c r="G205" s="30">
        <f>SUM(G206+G213+G222+G228+G239+G251)+G246</f>
        <v>24553.599999999999</v>
      </c>
      <c r="H205" s="30">
        <f>SUM(H206+H213+H222+H228+H239+H251)+H246</f>
        <v>13286.2</v>
      </c>
      <c r="I205" s="30">
        <f>SUM(I206+I213+I222+I228+I239+I251)+I246</f>
        <v>15036.2</v>
      </c>
    </row>
    <row r="206" spans="1:9" ht="47.25">
      <c r="A206" s="26" t="s">
        <v>616</v>
      </c>
      <c r="B206" s="44"/>
      <c r="C206" s="31" t="s">
        <v>12</v>
      </c>
      <c r="D206" s="31" t="s">
        <v>23</v>
      </c>
      <c r="E206" s="55" t="s">
        <v>617</v>
      </c>
      <c r="F206" s="55"/>
      <c r="G206" s="30">
        <f>SUM(G210)+G207</f>
        <v>1350</v>
      </c>
      <c r="H206" s="30">
        <f t="shared" ref="H206:I206" si="33">SUM(H210)+H207</f>
        <v>1000</v>
      </c>
      <c r="I206" s="30">
        <f t="shared" si="33"/>
        <v>1000</v>
      </c>
    </row>
    <row r="207" spans="1:9">
      <c r="A207" s="52" t="s">
        <v>31</v>
      </c>
      <c r="B207" s="44"/>
      <c r="C207" s="31" t="s">
        <v>12</v>
      </c>
      <c r="D207" s="31" t="s">
        <v>23</v>
      </c>
      <c r="E207" s="55" t="s">
        <v>844</v>
      </c>
      <c r="F207" s="55"/>
      <c r="G207" s="30">
        <f t="shared" ref="G207:I208" si="34">SUM(G208)</f>
        <v>1350</v>
      </c>
      <c r="H207" s="30">
        <f t="shared" si="34"/>
        <v>1000</v>
      </c>
      <c r="I207" s="30">
        <f t="shared" si="34"/>
        <v>1000</v>
      </c>
    </row>
    <row r="208" spans="1:9" ht="31.5">
      <c r="A208" s="26" t="s">
        <v>229</v>
      </c>
      <c r="B208" s="44"/>
      <c r="C208" s="31" t="s">
        <v>12</v>
      </c>
      <c r="D208" s="31" t="s">
        <v>23</v>
      </c>
      <c r="E208" s="55" t="s">
        <v>845</v>
      </c>
      <c r="F208" s="55"/>
      <c r="G208" s="30">
        <f t="shared" si="34"/>
        <v>1350</v>
      </c>
      <c r="H208" s="30">
        <f t="shared" si="34"/>
        <v>1000</v>
      </c>
      <c r="I208" s="30">
        <f t="shared" si="34"/>
        <v>1000</v>
      </c>
    </row>
    <row r="209" spans="1:9" ht="31.5">
      <c r="A209" s="58" t="s">
        <v>48</v>
      </c>
      <c r="B209" s="44"/>
      <c r="C209" s="31" t="s">
        <v>12</v>
      </c>
      <c r="D209" s="31" t="s">
        <v>23</v>
      </c>
      <c r="E209" s="55" t="s">
        <v>845</v>
      </c>
      <c r="F209" s="55">
        <v>200</v>
      </c>
      <c r="G209" s="30">
        <v>1350</v>
      </c>
      <c r="H209" s="30">
        <v>1000</v>
      </c>
      <c r="I209" s="30">
        <v>1000</v>
      </c>
    </row>
    <row r="210" spans="1:9" ht="47.25" hidden="1">
      <c r="A210" s="26" t="s">
        <v>17</v>
      </c>
      <c r="B210" s="44"/>
      <c r="C210" s="31" t="s">
        <v>12</v>
      </c>
      <c r="D210" s="31" t="s">
        <v>23</v>
      </c>
      <c r="E210" s="31" t="s">
        <v>819</v>
      </c>
      <c r="F210" s="55"/>
      <c r="G210" s="30">
        <f t="shared" ref="G210:I211" si="35">SUM(G211)</f>
        <v>0</v>
      </c>
      <c r="H210" s="30">
        <f t="shared" si="35"/>
        <v>0</v>
      </c>
      <c r="I210" s="30">
        <f t="shared" si="35"/>
        <v>0</v>
      </c>
    </row>
    <row r="211" spans="1:9" ht="31.5" hidden="1">
      <c r="A211" s="26" t="s">
        <v>229</v>
      </c>
      <c r="B211" s="44"/>
      <c r="C211" s="31" t="s">
        <v>12</v>
      </c>
      <c r="D211" s="31" t="s">
        <v>23</v>
      </c>
      <c r="E211" s="31" t="s">
        <v>820</v>
      </c>
      <c r="F211" s="31"/>
      <c r="G211" s="30">
        <f t="shared" si="35"/>
        <v>0</v>
      </c>
      <c r="H211" s="30">
        <f t="shared" si="35"/>
        <v>0</v>
      </c>
      <c r="I211" s="30">
        <f t="shared" si="35"/>
        <v>0</v>
      </c>
    </row>
    <row r="212" spans="1:9" hidden="1">
      <c r="A212" s="26" t="s">
        <v>21</v>
      </c>
      <c r="B212" s="44"/>
      <c r="C212" s="31" t="s">
        <v>12</v>
      </c>
      <c r="D212" s="31" t="s">
        <v>23</v>
      </c>
      <c r="E212" s="31" t="s">
        <v>820</v>
      </c>
      <c r="F212" s="31" t="s">
        <v>92</v>
      </c>
      <c r="G212" s="30">
        <v>0</v>
      </c>
      <c r="H212" s="30"/>
      <c r="I212" s="30"/>
    </row>
    <row r="213" spans="1:9" ht="31.5">
      <c r="A213" s="26" t="s">
        <v>621</v>
      </c>
      <c r="B213" s="44"/>
      <c r="C213" s="31" t="s">
        <v>12</v>
      </c>
      <c r="D213" s="31" t="s">
        <v>23</v>
      </c>
      <c r="E213" s="31" t="s">
        <v>227</v>
      </c>
      <c r="F213" s="55"/>
      <c r="G213" s="30">
        <f>SUM(G214)+G216</f>
        <v>4100</v>
      </c>
      <c r="H213" s="30">
        <f>SUM(H214)+H216</f>
        <v>3500</v>
      </c>
      <c r="I213" s="30">
        <f>SUM(I214)+I216</f>
        <v>3850</v>
      </c>
    </row>
    <row r="214" spans="1:9" ht="31.5" hidden="1">
      <c r="A214" s="26" t="s">
        <v>94</v>
      </c>
      <c r="B214" s="44"/>
      <c r="C214" s="31" t="s">
        <v>12</v>
      </c>
      <c r="D214" s="31" t="s">
        <v>23</v>
      </c>
      <c r="E214" s="31" t="s">
        <v>683</v>
      </c>
      <c r="F214" s="55"/>
      <c r="G214" s="30">
        <f>SUM(G215)</f>
        <v>0</v>
      </c>
      <c r="H214" s="30">
        <f>SUM(H215)</f>
        <v>0</v>
      </c>
      <c r="I214" s="30">
        <f>SUM(I215)</f>
        <v>0</v>
      </c>
    </row>
    <row r="215" spans="1:9" ht="31.5" hidden="1">
      <c r="A215" s="58" t="s">
        <v>48</v>
      </c>
      <c r="B215" s="44"/>
      <c r="C215" s="31" t="s">
        <v>12</v>
      </c>
      <c r="D215" s="31" t="s">
        <v>23</v>
      </c>
      <c r="E215" s="31" t="s">
        <v>683</v>
      </c>
      <c r="F215" s="55">
        <v>200</v>
      </c>
      <c r="G215" s="30"/>
      <c r="H215" s="30"/>
      <c r="I215" s="30"/>
    </row>
    <row r="216" spans="1:9" ht="31.5">
      <c r="A216" s="26" t="s">
        <v>65</v>
      </c>
      <c r="B216" s="44"/>
      <c r="C216" s="31" t="s">
        <v>12</v>
      </c>
      <c r="D216" s="31" t="s">
        <v>23</v>
      </c>
      <c r="E216" s="31" t="s">
        <v>619</v>
      </c>
      <c r="F216" s="55"/>
      <c r="G216" s="30">
        <f>SUM(G217)+G219</f>
        <v>4100</v>
      </c>
      <c r="H216" s="30">
        <f>SUM(H217)+H219</f>
        <v>3500</v>
      </c>
      <c r="I216" s="30">
        <f>SUM(I217)+I219</f>
        <v>3850</v>
      </c>
    </row>
    <row r="217" spans="1:9" ht="31.5">
      <c r="A217" s="26" t="s">
        <v>403</v>
      </c>
      <c r="B217" s="44"/>
      <c r="C217" s="31" t="s">
        <v>12</v>
      </c>
      <c r="D217" s="31" t="s">
        <v>23</v>
      </c>
      <c r="E217" s="31" t="s">
        <v>620</v>
      </c>
      <c r="F217" s="31"/>
      <c r="G217" s="30">
        <f>SUM(G218)</f>
        <v>3800</v>
      </c>
      <c r="H217" s="30">
        <f>SUM(H218)</f>
        <v>3450</v>
      </c>
      <c r="I217" s="30">
        <f>SUM(I218)</f>
        <v>3800</v>
      </c>
    </row>
    <row r="218" spans="1:9" ht="31.5">
      <c r="A218" s="26" t="s">
        <v>224</v>
      </c>
      <c r="B218" s="44"/>
      <c r="C218" s="31" t="s">
        <v>12</v>
      </c>
      <c r="D218" s="31" t="s">
        <v>23</v>
      </c>
      <c r="E218" s="31" t="s">
        <v>620</v>
      </c>
      <c r="F218" s="31" t="s">
        <v>118</v>
      </c>
      <c r="G218" s="30">
        <v>3800</v>
      </c>
      <c r="H218" s="30">
        <v>3450</v>
      </c>
      <c r="I218" s="30">
        <v>3800</v>
      </c>
    </row>
    <row r="219" spans="1:9">
      <c r="A219" s="26" t="s">
        <v>622</v>
      </c>
      <c r="B219" s="44"/>
      <c r="C219" s="31" t="s">
        <v>12</v>
      </c>
      <c r="D219" s="31" t="s">
        <v>23</v>
      </c>
      <c r="E219" s="31" t="s">
        <v>228</v>
      </c>
      <c r="F219" s="31"/>
      <c r="G219" s="30">
        <f>G221</f>
        <v>300</v>
      </c>
      <c r="H219" s="30">
        <f>H221</f>
        <v>50</v>
      </c>
      <c r="I219" s="30">
        <f>I221</f>
        <v>50</v>
      </c>
    </row>
    <row r="220" spans="1:9">
      <c r="A220" s="52" t="s">
        <v>31</v>
      </c>
      <c r="B220" s="44"/>
      <c r="C220" s="31" t="s">
        <v>12</v>
      </c>
      <c r="D220" s="31" t="s">
        <v>23</v>
      </c>
      <c r="E220" s="31" t="s">
        <v>623</v>
      </c>
      <c r="F220" s="31"/>
      <c r="G220" s="30">
        <f>SUM(G221)</f>
        <v>300</v>
      </c>
      <c r="H220" s="30">
        <f>SUM(H221)</f>
        <v>50</v>
      </c>
      <c r="I220" s="30">
        <f>SUM(I221)</f>
        <v>50</v>
      </c>
    </row>
    <row r="221" spans="1:9" ht="31.5">
      <c r="A221" s="52" t="s">
        <v>48</v>
      </c>
      <c r="B221" s="44"/>
      <c r="C221" s="31" t="s">
        <v>12</v>
      </c>
      <c r="D221" s="31" t="s">
        <v>23</v>
      </c>
      <c r="E221" s="31" t="s">
        <v>623</v>
      </c>
      <c r="F221" s="31" t="s">
        <v>87</v>
      </c>
      <c r="G221" s="30">
        <v>300</v>
      </c>
      <c r="H221" s="30">
        <v>50</v>
      </c>
      <c r="I221" s="30">
        <v>50</v>
      </c>
    </row>
    <row r="222" spans="1:9" ht="31.5">
      <c r="A222" s="52" t="s">
        <v>624</v>
      </c>
      <c r="B222" s="27"/>
      <c r="C222" s="27" t="s">
        <v>12</v>
      </c>
      <c r="D222" s="27" t="s">
        <v>23</v>
      </c>
      <c r="E222" s="27" t="s">
        <v>289</v>
      </c>
      <c r="F222" s="27"/>
      <c r="G222" s="28">
        <f t="shared" ref="G222:I223" si="36">SUM(G223)</f>
        <v>6786.2000000000007</v>
      </c>
      <c r="H222" s="28">
        <f t="shared" si="36"/>
        <v>6786.2000000000007</v>
      </c>
      <c r="I222" s="28">
        <f t="shared" si="36"/>
        <v>6786.2000000000007</v>
      </c>
    </row>
    <row r="223" spans="1:9" ht="31.5">
      <c r="A223" s="52" t="s">
        <v>625</v>
      </c>
      <c r="B223" s="27"/>
      <c r="C223" s="27" t="s">
        <v>12</v>
      </c>
      <c r="D223" s="27" t="s">
        <v>23</v>
      </c>
      <c r="E223" s="27" t="s">
        <v>290</v>
      </c>
      <c r="F223" s="27"/>
      <c r="G223" s="28">
        <f t="shared" si="36"/>
        <v>6786.2000000000007</v>
      </c>
      <c r="H223" s="28">
        <f t="shared" si="36"/>
        <v>6786.2000000000007</v>
      </c>
      <c r="I223" s="28">
        <f t="shared" si="36"/>
        <v>6786.2000000000007</v>
      </c>
    </row>
    <row r="224" spans="1:9" ht="31.5">
      <c r="A224" s="52" t="s">
        <v>41</v>
      </c>
      <c r="B224" s="27"/>
      <c r="C224" s="27" t="s">
        <v>12</v>
      </c>
      <c r="D224" s="27" t="s">
        <v>23</v>
      </c>
      <c r="E224" s="27" t="s">
        <v>291</v>
      </c>
      <c r="F224" s="27"/>
      <c r="G224" s="28">
        <f>SUM(G225:G227)</f>
        <v>6786.2000000000007</v>
      </c>
      <c r="H224" s="28">
        <f>SUM(H225:H227)</f>
        <v>6786.2000000000007</v>
      </c>
      <c r="I224" s="28">
        <f>SUM(I225:I227)</f>
        <v>6786.2000000000007</v>
      </c>
    </row>
    <row r="225" spans="1:12" ht="47.25">
      <c r="A225" s="52" t="s">
        <v>47</v>
      </c>
      <c r="B225" s="27"/>
      <c r="C225" s="27" t="s">
        <v>12</v>
      </c>
      <c r="D225" s="27" t="s">
        <v>23</v>
      </c>
      <c r="E225" s="27" t="s">
        <v>291</v>
      </c>
      <c r="F225" s="27" t="s">
        <v>85</v>
      </c>
      <c r="G225" s="28">
        <v>5702.5</v>
      </c>
      <c r="H225" s="28">
        <v>5702.5</v>
      </c>
      <c r="I225" s="28">
        <v>5702.5</v>
      </c>
    </row>
    <row r="226" spans="1:12" ht="31.5">
      <c r="A226" s="52" t="s">
        <v>48</v>
      </c>
      <c r="B226" s="27"/>
      <c r="C226" s="27" t="s">
        <v>12</v>
      </c>
      <c r="D226" s="27" t="s">
        <v>23</v>
      </c>
      <c r="E226" s="27" t="s">
        <v>291</v>
      </c>
      <c r="F226" s="27" t="s">
        <v>87</v>
      </c>
      <c r="G226" s="28">
        <v>1062.5999999999999</v>
      </c>
      <c r="H226" s="28">
        <v>1062.5999999999999</v>
      </c>
      <c r="I226" s="28">
        <v>1062.5999999999999</v>
      </c>
    </row>
    <row r="227" spans="1:12">
      <c r="A227" s="52" t="s">
        <v>21</v>
      </c>
      <c r="B227" s="27"/>
      <c r="C227" s="27" t="s">
        <v>12</v>
      </c>
      <c r="D227" s="27" t="s">
        <v>23</v>
      </c>
      <c r="E227" s="27" t="s">
        <v>291</v>
      </c>
      <c r="F227" s="27" t="s">
        <v>92</v>
      </c>
      <c r="G227" s="28">
        <v>21.1</v>
      </c>
      <c r="H227" s="28">
        <v>21.1</v>
      </c>
      <c r="I227" s="28">
        <v>21.1</v>
      </c>
    </row>
    <row r="228" spans="1:12" ht="47.25">
      <c r="A228" s="61" t="s">
        <v>629</v>
      </c>
      <c r="B228" s="44"/>
      <c r="C228" s="31" t="s">
        <v>12</v>
      </c>
      <c r="D228" s="31" t="s">
        <v>23</v>
      </c>
      <c r="E228" s="55" t="s">
        <v>630</v>
      </c>
      <c r="F228" s="31"/>
      <c r="G228" s="30">
        <f t="shared" ref="G228:L228" si="37">SUM(G229)+G235+G237</f>
        <v>12117.4</v>
      </c>
      <c r="H228" s="30">
        <f t="shared" si="37"/>
        <v>1800</v>
      </c>
      <c r="I228" s="30">
        <f t="shared" si="37"/>
        <v>3200</v>
      </c>
      <c r="J228" s="30">
        <f t="shared" si="37"/>
        <v>0</v>
      </c>
      <c r="K228" s="30">
        <f t="shared" si="37"/>
        <v>0</v>
      </c>
      <c r="L228" s="30">
        <f t="shared" si="37"/>
        <v>0</v>
      </c>
    </row>
    <row r="229" spans="1:12">
      <c r="A229" s="52" t="s">
        <v>31</v>
      </c>
      <c r="B229" s="44"/>
      <c r="C229" s="31" t="s">
        <v>12</v>
      </c>
      <c r="D229" s="31" t="s">
        <v>23</v>
      </c>
      <c r="E229" s="55" t="s">
        <v>631</v>
      </c>
      <c r="F229" s="31"/>
      <c r="G229" s="30">
        <f>SUM(G230+G231+G233)</f>
        <v>11617.4</v>
      </c>
      <c r="H229" s="30">
        <f>SUM(H230+H231+H233)</f>
        <v>1300</v>
      </c>
      <c r="I229" s="30">
        <f>SUM(I230+I231+I233)</f>
        <v>2700</v>
      </c>
    </row>
    <row r="230" spans="1:12" ht="31.5">
      <c r="A230" s="52" t="s">
        <v>48</v>
      </c>
      <c r="B230" s="44"/>
      <c r="C230" s="31" t="s">
        <v>12</v>
      </c>
      <c r="D230" s="31" t="s">
        <v>23</v>
      </c>
      <c r="E230" s="55" t="s">
        <v>631</v>
      </c>
      <c r="F230" s="31" t="s">
        <v>87</v>
      </c>
      <c r="G230" s="30">
        <v>11567.4</v>
      </c>
      <c r="H230" s="30">
        <v>1300</v>
      </c>
      <c r="I230" s="30">
        <v>2700</v>
      </c>
    </row>
    <row r="231" spans="1:12" ht="31.5" hidden="1">
      <c r="A231" s="26" t="s">
        <v>492</v>
      </c>
      <c r="B231" s="44"/>
      <c r="C231" s="31" t="s">
        <v>12</v>
      </c>
      <c r="D231" s="31" t="s">
        <v>23</v>
      </c>
      <c r="E231" s="55" t="s">
        <v>679</v>
      </c>
      <c r="F231" s="55"/>
      <c r="G231" s="30">
        <f>SUM(G232)</f>
        <v>0</v>
      </c>
      <c r="H231" s="30">
        <f>SUM(H232)</f>
        <v>0</v>
      </c>
      <c r="I231" s="30">
        <f>SUM(I232)</f>
        <v>0</v>
      </c>
    </row>
    <row r="232" spans="1:12" ht="31.5" hidden="1">
      <c r="A232" s="26" t="s">
        <v>48</v>
      </c>
      <c r="B232" s="44"/>
      <c r="C232" s="31" t="s">
        <v>12</v>
      </c>
      <c r="D232" s="31" t="s">
        <v>23</v>
      </c>
      <c r="E232" s="55" t="s">
        <v>679</v>
      </c>
      <c r="F232" s="55">
        <v>200</v>
      </c>
      <c r="G232" s="30"/>
      <c r="H232" s="30"/>
      <c r="I232" s="30"/>
    </row>
    <row r="233" spans="1:12" ht="31.5">
      <c r="A233" s="26" t="s">
        <v>542</v>
      </c>
      <c r="B233" s="44"/>
      <c r="C233" s="31" t="s">
        <v>12</v>
      </c>
      <c r="D233" s="31" t="s">
        <v>23</v>
      </c>
      <c r="E233" s="55" t="s">
        <v>927</v>
      </c>
      <c r="F233" s="55"/>
      <c r="G233" s="30">
        <f>SUM(G234)</f>
        <v>50</v>
      </c>
      <c r="H233" s="30">
        <f>SUM(H234)</f>
        <v>0</v>
      </c>
      <c r="I233" s="30">
        <f>SUM(I234)</f>
        <v>0</v>
      </c>
    </row>
    <row r="234" spans="1:12" ht="31.5">
      <c r="A234" s="26" t="s">
        <v>48</v>
      </c>
      <c r="B234" s="44"/>
      <c r="C234" s="31" t="s">
        <v>12</v>
      </c>
      <c r="D234" s="31" t="s">
        <v>23</v>
      </c>
      <c r="E234" s="55" t="s">
        <v>927</v>
      </c>
      <c r="F234" s="55">
        <v>200</v>
      </c>
      <c r="G234" s="30">
        <v>50</v>
      </c>
      <c r="H234" s="30"/>
      <c r="I234" s="30"/>
    </row>
    <row r="235" spans="1:12" hidden="1">
      <c r="A235" s="61" t="s">
        <v>869</v>
      </c>
      <c r="B235" s="44"/>
      <c r="C235" s="31" t="s">
        <v>12</v>
      </c>
      <c r="D235" s="31" t="s">
        <v>23</v>
      </c>
      <c r="E235" s="55" t="s">
        <v>928</v>
      </c>
      <c r="F235" s="31"/>
      <c r="G235" s="30">
        <f>SUM(G236)</f>
        <v>0</v>
      </c>
      <c r="H235" s="30">
        <f t="shared" ref="H235:I235" si="38">SUM(H236)</f>
        <v>0</v>
      </c>
      <c r="I235" s="30">
        <f t="shared" si="38"/>
        <v>0</v>
      </c>
    </row>
    <row r="236" spans="1:12" ht="31.5" hidden="1">
      <c r="A236" s="61" t="s">
        <v>48</v>
      </c>
      <c r="B236" s="44"/>
      <c r="C236" s="31" t="s">
        <v>12</v>
      </c>
      <c r="D236" s="31" t="s">
        <v>23</v>
      </c>
      <c r="E236" s="55" t="s">
        <v>928</v>
      </c>
      <c r="F236" s="31" t="s">
        <v>87</v>
      </c>
      <c r="G236" s="30"/>
      <c r="H236" s="30"/>
      <c r="I236" s="30"/>
    </row>
    <row r="237" spans="1:12" ht="31.5">
      <c r="A237" s="61" t="s">
        <v>870</v>
      </c>
      <c r="B237" s="44"/>
      <c r="C237" s="31" t="s">
        <v>12</v>
      </c>
      <c r="D237" s="31" t="s">
        <v>23</v>
      </c>
      <c r="E237" s="55" t="s">
        <v>929</v>
      </c>
      <c r="F237" s="31"/>
      <c r="G237" s="30">
        <f>SUM(G238)</f>
        <v>500</v>
      </c>
      <c r="H237" s="30">
        <f t="shared" ref="H237:I237" si="39">SUM(H238)</f>
        <v>500</v>
      </c>
      <c r="I237" s="30">
        <f t="shared" si="39"/>
        <v>500</v>
      </c>
    </row>
    <row r="238" spans="1:12" ht="31.5">
      <c r="A238" s="61" t="s">
        <v>48</v>
      </c>
      <c r="B238" s="44"/>
      <c r="C238" s="31" t="s">
        <v>12</v>
      </c>
      <c r="D238" s="31" t="s">
        <v>23</v>
      </c>
      <c r="E238" s="55" t="s">
        <v>929</v>
      </c>
      <c r="F238" s="31" t="s">
        <v>87</v>
      </c>
      <c r="G238" s="30">
        <v>500</v>
      </c>
      <c r="H238" s="30">
        <v>500</v>
      </c>
      <c r="I238" s="30">
        <v>500</v>
      </c>
    </row>
    <row r="239" spans="1:12" ht="31.5" hidden="1">
      <c r="A239" s="26" t="s">
        <v>607</v>
      </c>
      <c r="B239" s="44"/>
      <c r="C239" s="31" t="s">
        <v>12</v>
      </c>
      <c r="D239" s="31" t="s">
        <v>23</v>
      </c>
      <c r="E239" s="55" t="s">
        <v>215</v>
      </c>
      <c r="F239" s="55"/>
      <c r="G239" s="30">
        <f t="shared" ref="G239:I241" si="40">SUM(G240)</f>
        <v>0</v>
      </c>
      <c r="H239" s="30">
        <f t="shared" si="40"/>
        <v>0</v>
      </c>
      <c r="I239" s="30">
        <f t="shared" si="40"/>
        <v>0</v>
      </c>
    </row>
    <row r="240" spans="1:12" ht="47.25" hidden="1">
      <c r="A240" s="26" t="s">
        <v>608</v>
      </c>
      <c r="B240" s="44"/>
      <c r="C240" s="31" t="s">
        <v>12</v>
      </c>
      <c r="D240" s="31" t="s">
        <v>23</v>
      </c>
      <c r="E240" s="55" t="s">
        <v>216</v>
      </c>
      <c r="F240" s="55"/>
      <c r="G240" s="30">
        <f t="shared" si="40"/>
        <v>0</v>
      </c>
      <c r="H240" s="30">
        <f t="shared" si="40"/>
        <v>0</v>
      </c>
      <c r="I240" s="30">
        <f t="shared" si="40"/>
        <v>0</v>
      </c>
    </row>
    <row r="241" spans="1:9" ht="31.5" hidden="1">
      <c r="A241" s="26" t="s">
        <v>479</v>
      </c>
      <c r="B241" s="44"/>
      <c r="C241" s="31" t="s">
        <v>12</v>
      </c>
      <c r="D241" s="31" t="s">
        <v>23</v>
      </c>
      <c r="E241" s="55" t="s">
        <v>218</v>
      </c>
      <c r="F241" s="55"/>
      <c r="G241" s="30">
        <f t="shared" si="40"/>
        <v>0</v>
      </c>
      <c r="H241" s="30">
        <f t="shared" si="40"/>
        <v>0</v>
      </c>
      <c r="I241" s="30">
        <f t="shared" si="40"/>
        <v>0</v>
      </c>
    </row>
    <row r="242" spans="1:9" ht="31.5" hidden="1">
      <c r="A242" s="26" t="s">
        <v>48</v>
      </c>
      <c r="B242" s="44"/>
      <c r="C242" s="31" t="s">
        <v>12</v>
      </c>
      <c r="D242" s="31" t="s">
        <v>23</v>
      </c>
      <c r="E242" s="55" t="s">
        <v>218</v>
      </c>
      <c r="F242" s="55">
        <v>200</v>
      </c>
      <c r="G242" s="30"/>
      <c r="H242" s="30"/>
      <c r="I242" s="30"/>
    </row>
    <row r="243" spans="1:9" ht="31.5" hidden="1">
      <c r="A243" s="26" t="s">
        <v>65</v>
      </c>
      <c r="B243" s="44"/>
      <c r="C243" s="31" t="s">
        <v>12</v>
      </c>
      <c r="D243" s="31" t="s">
        <v>23</v>
      </c>
      <c r="E243" s="55" t="s">
        <v>493</v>
      </c>
      <c r="F243" s="31"/>
      <c r="G243" s="30">
        <f t="shared" ref="G243:I244" si="41">SUM(G244)</f>
        <v>0</v>
      </c>
      <c r="H243" s="30">
        <f t="shared" si="41"/>
        <v>0</v>
      </c>
      <c r="I243" s="30">
        <f t="shared" si="41"/>
        <v>0</v>
      </c>
    </row>
    <row r="244" spans="1:9" ht="31.5" hidden="1">
      <c r="A244" s="26" t="s">
        <v>515</v>
      </c>
      <c r="B244" s="44"/>
      <c r="C244" s="31" t="s">
        <v>12</v>
      </c>
      <c r="D244" s="31" t="s">
        <v>23</v>
      </c>
      <c r="E244" s="55" t="s">
        <v>494</v>
      </c>
      <c r="F244" s="31"/>
      <c r="G244" s="30">
        <f t="shared" si="41"/>
        <v>0</v>
      </c>
      <c r="H244" s="30">
        <f t="shared" si="41"/>
        <v>0</v>
      </c>
      <c r="I244" s="30">
        <f t="shared" si="41"/>
        <v>0</v>
      </c>
    </row>
    <row r="245" spans="1:9" ht="31.5" hidden="1">
      <c r="A245" s="26" t="s">
        <v>224</v>
      </c>
      <c r="B245" s="44"/>
      <c r="C245" s="31" t="s">
        <v>12</v>
      </c>
      <c r="D245" s="31" t="s">
        <v>23</v>
      </c>
      <c r="E245" s="55" t="s">
        <v>494</v>
      </c>
      <c r="F245" s="31" t="s">
        <v>118</v>
      </c>
      <c r="G245" s="30">
        <v>0</v>
      </c>
      <c r="H245" s="30">
        <v>0</v>
      </c>
      <c r="I245" s="30">
        <v>0</v>
      </c>
    </row>
    <row r="246" spans="1:9" ht="47.25">
      <c r="A246" s="26" t="s">
        <v>860</v>
      </c>
      <c r="B246" s="44"/>
      <c r="C246" s="31" t="s">
        <v>12</v>
      </c>
      <c r="D246" s="31" t="s">
        <v>23</v>
      </c>
      <c r="E246" s="55" t="s">
        <v>688</v>
      </c>
      <c r="F246" s="31"/>
      <c r="G246" s="30">
        <f>SUM(G249)+G247</f>
        <v>200</v>
      </c>
      <c r="H246" s="30">
        <f t="shared" ref="H246:I246" si="42">SUM(H249)+H247</f>
        <v>200</v>
      </c>
      <c r="I246" s="30">
        <f t="shared" si="42"/>
        <v>200</v>
      </c>
    </row>
    <row r="247" spans="1:9" ht="44.25" hidden="1" customHeight="1">
      <c r="A247" s="26" t="s">
        <v>875</v>
      </c>
      <c r="B247" s="44"/>
      <c r="C247" s="31" t="s">
        <v>12</v>
      </c>
      <c r="D247" s="31" t="s">
        <v>23</v>
      </c>
      <c r="E247" s="55" t="s">
        <v>873</v>
      </c>
      <c r="F247" s="31"/>
      <c r="G247" s="30">
        <f>SUM(G248)</f>
        <v>0</v>
      </c>
      <c r="H247" s="30"/>
      <c r="I247" s="30"/>
    </row>
    <row r="248" spans="1:9" ht="31.5" hidden="1">
      <c r="A248" s="58" t="s">
        <v>224</v>
      </c>
      <c r="B248" s="44"/>
      <c r="C248" s="31" t="s">
        <v>12</v>
      </c>
      <c r="D248" s="31" t="s">
        <v>23</v>
      </c>
      <c r="E248" s="55" t="s">
        <v>873</v>
      </c>
      <c r="F248" s="31" t="s">
        <v>118</v>
      </c>
      <c r="G248" s="30"/>
      <c r="H248" s="30"/>
      <c r="I248" s="30"/>
    </row>
    <row r="249" spans="1:9" ht="36.75" customHeight="1">
      <c r="A249" s="26" t="s">
        <v>861</v>
      </c>
      <c r="B249" s="44"/>
      <c r="C249" s="31" t="s">
        <v>12</v>
      </c>
      <c r="D249" s="31" t="s">
        <v>23</v>
      </c>
      <c r="E249" s="55" t="s">
        <v>874</v>
      </c>
      <c r="F249" s="31"/>
      <c r="G249" s="30">
        <f t="shared" ref="G249:I249" si="43">SUM(G250)</f>
        <v>200</v>
      </c>
      <c r="H249" s="30">
        <f t="shared" si="43"/>
        <v>200</v>
      </c>
      <c r="I249" s="30">
        <f t="shared" si="43"/>
        <v>200</v>
      </c>
    </row>
    <row r="250" spans="1:9" ht="31.5">
      <c r="A250" s="58" t="s">
        <v>224</v>
      </c>
      <c r="B250" s="44"/>
      <c r="C250" s="31" t="s">
        <v>12</v>
      </c>
      <c r="D250" s="31" t="s">
        <v>23</v>
      </c>
      <c r="E250" s="55" t="s">
        <v>874</v>
      </c>
      <c r="F250" s="31" t="s">
        <v>118</v>
      </c>
      <c r="G250" s="30">
        <v>200</v>
      </c>
      <c r="H250" s="30">
        <v>200</v>
      </c>
      <c r="I250" s="30">
        <v>200</v>
      </c>
    </row>
    <row r="251" spans="1:9" hidden="1">
      <c r="A251" s="52" t="s">
        <v>187</v>
      </c>
      <c r="B251" s="44"/>
      <c r="C251" s="31" t="s">
        <v>12</v>
      </c>
      <c r="D251" s="31" t="s">
        <v>23</v>
      </c>
      <c r="E251" s="55" t="s">
        <v>188</v>
      </c>
      <c r="F251" s="31"/>
      <c r="G251" s="30">
        <f t="shared" ref="G251:I252" si="44">SUM(G252)</f>
        <v>0</v>
      </c>
      <c r="H251" s="30">
        <f t="shared" si="44"/>
        <v>0</v>
      </c>
      <c r="I251" s="30">
        <f t="shared" si="44"/>
        <v>0</v>
      </c>
    </row>
    <row r="252" spans="1:9" ht="31.5" hidden="1">
      <c r="A252" s="52" t="s">
        <v>41</v>
      </c>
      <c r="B252" s="44"/>
      <c r="C252" s="31" t="s">
        <v>12</v>
      </c>
      <c r="D252" s="31" t="s">
        <v>23</v>
      </c>
      <c r="E252" s="55" t="s">
        <v>453</v>
      </c>
      <c r="F252" s="31"/>
      <c r="G252" s="30">
        <f t="shared" si="44"/>
        <v>0</v>
      </c>
      <c r="H252" s="30">
        <f t="shared" si="44"/>
        <v>0</v>
      </c>
      <c r="I252" s="30">
        <f t="shared" si="44"/>
        <v>0</v>
      </c>
    </row>
    <row r="253" spans="1:9" hidden="1">
      <c r="A253" s="26" t="s">
        <v>21</v>
      </c>
      <c r="B253" s="44"/>
      <c r="C253" s="31" t="s">
        <v>12</v>
      </c>
      <c r="D253" s="31" t="s">
        <v>23</v>
      </c>
      <c r="E253" s="55" t="s">
        <v>453</v>
      </c>
      <c r="F253" s="31" t="s">
        <v>92</v>
      </c>
      <c r="G253" s="30"/>
      <c r="H253" s="30"/>
      <c r="I253" s="30"/>
    </row>
    <row r="254" spans="1:9">
      <c r="A254" s="26" t="s">
        <v>231</v>
      </c>
      <c r="B254" s="44"/>
      <c r="C254" s="31" t="s">
        <v>165</v>
      </c>
      <c r="D254" s="31"/>
      <c r="E254" s="55"/>
      <c r="F254" s="31"/>
      <c r="G254" s="30">
        <f>SUM(G255+G265+G294+G345)</f>
        <v>405670.69999999995</v>
      </c>
      <c r="H254" s="30">
        <f>SUM(H255+H265+H294+H345)</f>
        <v>356087</v>
      </c>
      <c r="I254" s="30">
        <f>SUM(I255+I265+I294+I345)</f>
        <v>638019.1</v>
      </c>
    </row>
    <row r="255" spans="1:9">
      <c r="A255" s="26" t="s">
        <v>170</v>
      </c>
      <c r="B255" s="44"/>
      <c r="C255" s="31" t="s">
        <v>165</v>
      </c>
      <c r="D255" s="31" t="s">
        <v>30</v>
      </c>
      <c r="E255" s="55"/>
      <c r="F255" s="31"/>
      <c r="G255" s="30">
        <f>SUM(G256)</f>
        <v>125603.6</v>
      </c>
      <c r="H255" s="30">
        <f>SUM(H256)</f>
        <v>66240</v>
      </c>
      <c r="I255" s="30">
        <f>SUM(I256)</f>
        <v>331415.40000000002</v>
      </c>
    </row>
    <row r="256" spans="1:9" ht="31.5">
      <c r="A256" s="26" t="s">
        <v>638</v>
      </c>
      <c r="B256" s="44"/>
      <c r="C256" s="31" t="s">
        <v>165</v>
      </c>
      <c r="D256" s="31" t="s">
        <v>30</v>
      </c>
      <c r="E256" s="55" t="s">
        <v>232</v>
      </c>
      <c r="F256" s="31"/>
      <c r="G256" s="30">
        <f>SUM(G257)</f>
        <v>125603.6</v>
      </c>
      <c r="H256" s="30">
        <f t="shared" ref="H256:I256" si="45">SUM(H257)</f>
        <v>66240</v>
      </c>
      <c r="I256" s="30">
        <f t="shared" si="45"/>
        <v>331415.40000000002</v>
      </c>
    </row>
    <row r="257" spans="1:9" ht="31.5">
      <c r="A257" s="26" t="s">
        <v>233</v>
      </c>
      <c r="B257" s="44"/>
      <c r="C257" s="31" t="s">
        <v>234</v>
      </c>
      <c r="D257" s="31" t="s">
        <v>30</v>
      </c>
      <c r="E257" s="55" t="s">
        <v>235</v>
      </c>
      <c r="F257" s="31"/>
      <c r="G257" s="30">
        <f>SUM(G258)</f>
        <v>125603.6</v>
      </c>
      <c r="H257" s="30">
        <f t="shared" ref="H257:I257" si="46">SUM(H258)</f>
        <v>66240</v>
      </c>
      <c r="I257" s="30">
        <f t="shared" si="46"/>
        <v>331415.40000000002</v>
      </c>
    </row>
    <row r="258" spans="1:9" ht="31.5">
      <c r="A258" s="26" t="s">
        <v>824</v>
      </c>
      <c r="B258" s="44"/>
      <c r="C258" s="31" t="s">
        <v>234</v>
      </c>
      <c r="D258" s="31" t="s">
        <v>30</v>
      </c>
      <c r="E258" s="55" t="s">
        <v>825</v>
      </c>
      <c r="F258" s="31"/>
      <c r="G258" s="30">
        <f>SUM(G261)+G263+G259</f>
        <v>125603.6</v>
      </c>
      <c r="H258" s="30">
        <f t="shared" ref="H258:I258" si="47">SUM(H261)+H263+H259</f>
        <v>66240</v>
      </c>
      <c r="I258" s="30">
        <f t="shared" si="47"/>
        <v>331415.40000000002</v>
      </c>
    </row>
    <row r="259" spans="1:9" ht="47.25">
      <c r="A259" s="26" t="s">
        <v>831</v>
      </c>
      <c r="B259" s="44"/>
      <c r="C259" s="31" t="s">
        <v>234</v>
      </c>
      <c r="D259" s="31" t="s">
        <v>30</v>
      </c>
      <c r="E259" s="55" t="s">
        <v>830</v>
      </c>
      <c r="F259" s="31"/>
      <c r="G259" s="30">
        <f>SUM(G260)</f>
        <v>100382.5</v>
      </c>
      <c r="H259" s="30">
        <f t="shared" ref="H259:I259" si="48">SUM(H260)</f>
        <v>52912</v>
      </c>
      <c r="I259" s="30">
        <f t="shared" si="48"/>
        <v>265052.3</v>
      </c>
    </row>
    <row r="260" spans="1:9" ht="31.5">
      <c r="A260" s="52" t="s">
        <v>267</v>
      </c>
      <c r="B260" s="44"/>
      <c r="C260" s="31" t="s">
        <v>234</v>
      </c>
      <c r="D260" s="31" t="s">
        <v>30</v>
      </c>
      <c r="E260" s="55" t="s">
        <v>830</v>
      </c>
      <c r="F260" s="31" t="s">
        <v>244</v>
      </c>
      <c r="G260" s="121">
        <f>41982.5+58400</f>
        <v>100382.5</v>
      </c>
      <c r="H260" s="121">
        <v>52912</v>
      </c>
      <c r="I260" s="121">
        <v>265052.3</v>
      </c>
    </row>
    <row r="261" spans="1:9" ht="37.5" customHeight="1">
      <c r="A261" s="26" t="s">
        <v>954</v>
      </c>
      <c r="B261" s="44"/>
      <c r="C261" s="31" t="s">
        <v>234</v>
      </c>
      <c r="D261" s="31" t="s">
        <v>30</v>
      </c>
      <c r="E261" s="55" t="s">
        <v>823</v>
      </c>
      <c r="F261" s="31"/>
      <c r="G261" s="121">
        <f t="shared" ref="G261:I261" si="49">SUM(G262)</f>
        <v>25095.599999999999</v>
      </c>
      <c r="H261" s="121">
        <f t="shared" si="49"/>
        <v>13228</v>
      </c>
      <c r="I261" s="121">
        <f t="shared" si="49"/>
        <v>66263.100000000006</v>
      </c>
    </row>
    <row r="262" spans="1:9" ht="31.5">
      <c r="A262" s="52" t="s">
        <v>267</v>
      </c>
      <c r="B262" s="44"/>
      <c r="C262" s="31" t="s">
        <v>234</v>
      </c>
      <c r="D262" s="31" t="s">
        <v>30</v>
      </c>
      <c r="E262" s="55" t="s">
        <v>823</v>
      </c>
      <c r="F262" s="31" t="s">
        <v>244</v>
      </c>
      <c r="G262" s="121">
        <v>25095.599999999999</v>
      </c>
      <c r="H262" s="121">
        <v>13228</v>
      </c>
      <c r="I262" s="121">
        <v>66263.100000000006</v>
      </c>
    </row>
    <row r="263" spans="1:9" ht="31.5">
      <c r="A263" s="26" t="s">
        <v>862</v>
      </c>
      <c r="B263" s="44"/>
      <c r="C263" s="31" t="s">
        <v>234</v>
      </c>
      <c r="D263" s="31" t="s">
        <v>30</v>
      </c>
      <c r="E263" s="55" t="s">
        <v>863</v>
      </c>
      <c r="F263" s="31"/>
      <c r="G263" s="30">
        <f>SUM(G264)</f>
        <v>125.5</v>
      </c>
      <c r="H263" s="30">
        <f>SUM(H264)</f>
        <v>100</v>
      </c>
      <c r="I263" s="30">
        <f>SUM(I264)</f>
        <v>100</v>
      </c>
    </row>
    <row r="264" spans="1:9" ht="31.5">
      <c r="A264" s="52" t="s">
        <v>267</v>
      </c>
      <c r="B264" s="44"/>
      <c r="C264" s="31" t="s">
        <v>234</v>
      </c>
      <c r="D264" s="31" t="s">
        <v>30</v>
      </c>
      <c r="E264" s="55" t="s">
        <v>863</v>
      </c>
      <c r="F264" s="31" t="s">
        <v>244</v>
      </c>
      <c r="G264" s="30">
        <v>125.5</v>
      </c>
      <c r="H264" s="30">
        <v>100</v>
      </c>
      <c r="I264" s="30">
        <v>100</v>
      </c>
    </row>
    <row r="265" spans="1:9">
      <c r="A265" s="52" t="s">
        <v>171</v>
      </c>
      <c r="B265" s="27"/>
      <c r="C265" s="27" t="s">
        <v>165</v>
      </c>
      <c r="D265" s="27" t="s">
        <v>40</v>
      </c>
      <c r="E265" s="27"/>
      <c r="F265" s="27"/>
      <c r="G265" s="28">
        <f>SUM(G266+G270+G273+G281+G286+G291)</f>
        <v>12491.400000000001</v>
      </c>
      <c r="H265" s="28">
        <f>SUM(H266+H270+H273+H281+H286+H291)</f>
        <v>32036.699999999997</v>
      </c>
      <c r="I265" s="28">
        <f>SUM(I266+I270+I273+I281+I286+I291)</f>
        <v>42036.7</v>
      </c>
    </row>
    <row r="266" spans="1:9" ht="31.5">
      <c r="A266" s="52" t="s">
        <v>633</v>
      </c>
      <c r="B266" s="27"/>
      <c r="C266" s="27" t="s">
        <v>165</v>
      </c>
      <c r="D266" s="27" t="s">
        <v>40</v>
      </c>
      <c r="E266" s="27" t="s">
        <v>292</v>
      </c>
      <c r="F266" s="27"/>
      <c r="G266" s="28">
        <f t="shared" ref="G266:I267" si="50">SUM(G267)</f>
        <v>1510.5</v>
      </c>
      <c r="H266" s="28">
        <f t="shared" si="50"/>
        <v>0</v>
      </c>
      <c r="I266" s="28">
        <f t="shared" si="50"/>
        <v>0</v>
      </c>
    </row>
    <row r="267" spans="1:9">
      <c r="A267" s="52" t="s">
        <v>31</v>
      </c>
      <c r="B267" s="27"/>
      <c r="C267" s="27" t="s">
        <v>165</v>
      </c>
      <c r="D267" s="27" t="s">
        <v>40</v>
      </c>
      <c r="E267" s="27" t="s">
        <v>293</v>
      </c>
      <c r="F267" s="27"/>
      <c r="G267" s="28">
        <f t="shared" si="50"/>
        <v>1510.5</v>
      </c>
      <c r="H267" s="28">
        <f t="shared" si="50"/>
        <v>0</v>
      </c>
      <c r="I267" s="28">
        <f t="shared" si="50"/>
        <v>0</v>
      </c>
    </row>
    <row r="268" spans="1:9" ht="27.75" customHeight="1">
      <c r="A268" s="52" t="s">
        <v>48</v>
      </c>
      <c r="B268" s="27"/>
      <c r="C268" s="27" t="s">
        <v>165</v>
      </c>
      <c r="D268" s="27" t="s">
        <v>40</v>
      </c>
      <c r="E268" s="27" t="s">
        <v>293</v>
      </c>
      <c r="F268" s="27" t="s">
        <v>87</v>
      </c>
      <c r="G268" s="28">
        <v>1510.5</v>
      </c>
      <c r="H268" s="28"/>
      <c r="I268" s="28"/>
    </row>
    <row r="269" spans="1:9" hidden="1">
      <c r="A269" s="52" t="s">
        <v>21</v>
      </c>
      <c r="B269" s="27"/>
      <c r="C269" s="27" t="s">
        <v>165</v>
      </c>
      <c r="D269" s="27" t="s">
        <v>40</v>
      </c>
      <c r="E269" s="27" t="s">
        <v>294</v>
      </c>
      <c r="F269" s="27" t="s">
        <v>92</v>
      </c>
      <c r="G269" s="28"/>
      <c r="H269" s="28"/>
      <c r="I269" s="28"/>
    </row>
    <row r="270" spans="1:9" ht="31.5">
      <c r="A270" s="52" t="s">
        <v>635</v>
      </c>
      <c r="B270" s="27"/>
      <c r="C270" s="27" t="s">
        <v>165</v>
      </c>
      <c r="D270" s="27" t="s">
        <v>40</v>
      </c>
      <c r="E270" s="27" t="s">
        <v>295</v>
      </c>
      <c r="F270" s="27"/>
      <c r="G270" s="28">
        <f t="shared" ref="G270:I271" si="51">SUM(G271)</f>
        <v>1500</v>
      </c>
      <c r="H270" s="28">
        <f t="shared" si="51"/>
        <v>1500</v>
      </c>
      <c r="I270" s="28">
        <f t="shared" si="51"/>
        <v>1500</v>
      </c>
    </row>
    <row r="271" spans="1:9">
      <c r="A271" s="52" t="s">
        <v>31</v>
      </c>
      <c r="B271" s="27"/>
      <c r="C271" s="27" t="s">
        <v>165</v>
      </c>
      <c r="D271" s="27" t="s">
        <v>40</v>
      </c>
      <c r="E271" s="27" t="s">
        <v>296</v>
      </c>
      <c r="F271" s="27"/>
      <c r="G271" s="28">
        <f t="shared" si="51"/>
        <v>1500</v>
      </c>
      <c r="H271" s="28">
        <f t="shared" si="51"/>
        <v>1500</v>
      </c>
      <c r="I271" s="28">
        <f t="shared" si="51"/>
        <v>1500</v>
      </c>
    </row>
    <row r="272" spans="1:9" ht="31.5">
      <c r="A272" s="52" t="s">
        <v>48</v>
      </c>
      <c r="B272" s="27"/>
      <c r="C272" s="27" t="s">
        <v>165</v>
      </c>
      <c r="D272" s="27" t="s">
        <v>40</v>
      </c>
      <c r="E272" s="27" t="s">
        <v>296</v>
      </c>
      <c r="F272" s="27" t="s">
        <v>87</v>
      </c>
      <c r="G272" s="28">
        <v>1500</v>
      </c>
      <c r="H272" s="28">
        <v>1500</v>
      </c>
      <c r="I272" s="28">
        <v>1500</v>
      </c>
    </row>
    <row r="273" spans="1:9" ht="31.5">
      <c r="A273" s="52" t="s">
        <v>807</v>
      </c>
      <c r="B273" s="27"/>
      <c r="C273" s="27" t="s">
        <v>165</v>
      </c>
      <c r="D273" s="27" t="s">
        <v>40</v>
      </c>
      <c r="E273" s="27" t="s">
        <v>240</v>
      </c>
      <c r="F273" s="27"/>
      <c r="G273" s="28">
        <f>SUM(G274)</f>
        <v>500</v>
      </c>
      <c r="H273" s="28">
        <f>SUM(H274)</f>
        <v>23355.8</v>
      </c>
      <c r="I273" s="28">
        <f>SUM(I274)</f>
        <v>23355.8</v>
      </c>
    </row>
    <row r="274" spans="1:9">
      <c r="A274" s="52" t="s">
        <v>268</v>
      </c>
      <c r="B274" s="27"/>
      <c r="C274" s="27" t="s">
        <v>165</v>
      </c>
      <c r="D274" s="27" t="s">
        <v>40</v>
      </c>
      <c r="E274" s="27" t="s">
        <v>299</v>
      </c>
      <c r="F274" s="27"/>
      <c r="G274" s="28">
        <f>SUM(G279)+G275</f>
        <v>500</v>
      </c>
      <c r="H274" s="28">
        <f>SUM(H279)+H275</f>
        <v>23355.8</v>
      </c>
      <c r="I274" s="28">
        <f>SUM(I279)+I275</f>
        <v>23355.8</v>
      </c>
    </row>
    <row r="275" spans="1:9">
      <c r="A275" s="52" t="s">
        <v>31</v>
      </c>
      <c r="B275" s="27"/>
      <c r="C275" s="27" t="s">
        <v>165</v>
      </c>
      <c r="D275" s="27" t="s">
        <v>40</v>
      </c>
      <c r="E275" s="27" t="s">
        <v>471</v>
      </c>
      <c r="F275" s="27"/>
      <c r="G275" s="28">
        <f>SUM(G277)+G276</f>
        <v>0</v>
      </c>
      <c r="H275" s="28">
        <f t="shared" ref="H275:I275" si="52">SUM(H277)+H276</f>
        <v>23355.8</v>
      </c>
      <c r="I275" s="28">
        <f t="shared" si="52"/>
        <v>23355.8</v>
      </c>
    </row>
    <row r="276" spans="1:9" ht="31.5">
      <c r="A276" s="52" t="s">
        <v>48</v>
      </c>
      <c r="B276" s="27"/>
      <c r="C276" s="27" t="s">
        <v>165</v>
      </c>
      <c r="D276" s="27" t="s">
        <v>40</v>
      </c>
      <c r="E276" s="27" t="s">
        <v>471</v>
      </c>
      <c r="F276" s="27" t="s">
        <v>87</v>
      </c>
      <c r="G276" s="28"/>
      <c r="H276" s="28"/>
      <c r="I276" s="28"/>
    </row>
    <row r="277" spans="1:9">
      <c r="A277" s="52" t="s">
        <v>930</v>
      </c>
      <c r="B277" s="27"/>
      <c r="C277" s="27" t="s">
        <v>165</v>
      </c>
      <c r="D277" s="27" t="s">
        <v>40</v>
      </c>
      <c r="E277" s="27" t="s">
        <v>879</v>
      </c>
      <c r="F277" s="27"/>
      <c r="G277" s="28">
        <f>SUM(G278)</f>
        <v>0</v>
      </c>
      <c r="H277" s="28">
        <f>SUM(H278)</f>
        <v>23355.8</v>
      </c>
      <c r="I277" s="28">
        <f>SUM(I278)</f>
        <v>23355.8</v>
      </c>
    </row>
    <row r="278" spans="1:9" ht="31.5">
      <c r="A278" s="52" t="s">
        <v>48</v>
      </c>
      <c r="B278" s="27"/>
      <c r="C278" s="27" t="s">
        <v>165</v>
      </c>
      <c r="D278" s="27" t="s">
        <v>40</v>
      </c>
      <c r="E278" s="27" t="s">
        <v>879</v>
      </c>
      <c r="F278" s="27" t="s">
        <v>87</v>
      </c>
      <c r="G278" s="28"/>
      <c r="H278" s="28">
        <v>23355.8</v>
      </c>
      <c r="I278" s="28">
        <v>23355.8</v>
      </c>
    </row>
    <row r="279" spans="1:9" ht="31.5">
      <c r="A279" s="52" t="s">
        <v>266</v>
      </c>
      <c r="B279" s="27"/>
      <c r="C279" s="27" t="s">
        <v>165</v>
      </c>
      <c r="D279" s="27" t="s">
        <v>40</v>
      </c>
      <c r="E279" s="27" t="s">
        <v>300</v>
      </c>
      <c r="F279" s="27"/>
      <c r="G279" s="28">
        <f>SUM(G280)</f>
        <v>500</v>
      </c>
      <c r="H279" s="28">
        <f>SUM(H280)</f>
        <v>0</v>
      </c>
      <c r="I279" s="28">
        <f>SUM(I280)</f>
        <v>0</v>
      </c>
    </row>
    <row r="280" spans="1:9" ht="31.5">
      <c r="A280" s="52" t="s">
        <v>267</v>
      </c>
      <c r="B280" s="27"/>
      <c r="C280" s="27" t="s">
        <v>165</v>
      </c>
      <c r="D280" s="27" t="s">
        <v>40</v>
      </c>
      <c r="E280" s="27" t="s">
        <v>300</v>
      </c>
      <c r="F280" s="27" t="s">
        <v>244</v>
      </c>
      <c r="G280" s="28">
        <v>500</v>
      </c>
      <c r="H280" s="28"/>
      <c r="I280" s="28"/>
    </row>
    <row r="281" spans="1:9" ht="31.5" customHeight="1">
      <c r="A281" s="26" t="s">
        <v>607</v>
      </c>
      <c r="B281" s="27"/>
      <c r="C281" s="27" t="s">
        <v>165</v>
      </c>
      <c r="D281" s="27" t="s">
        <v>40</v>
      </c>
      <c r="E281" s="27" t="s">
        <v>215</v>
      </c>
      <c r="F281" s="27"/>
      <c r="G281" s="28">
        <f>SUM(G282)</f>
        <v>1904.1</v>
      </c>
      <c r="H281" s="28">
        <f t="shared" ref="H281:I281" si="53">SUM(H282)</f>
        <v>1904.1</v>
      </c>
      <c r="I281" s="28">
        <f t="shared" si="53"/>
        <v>1904.1</v>
      </c>
    </row>
    <row r="282" spans="1:9" ht="47.25">
      <c r="A282" s="26" t="s">
        <v>608</v>
      </c>
      <c r="B282" s="27"/>
      <c r="C282" s="27" t="s">
        <v>165</v>
      </c>
      <c r="D282" s="27" t="s">
        <v>40</v>
      </c>
      <c r="E282" s="27" t="s">
        <v>216</v>
      </c>
      <c r="F282" s="27"/>
      <c r="G282" s="28">
        <f t="shared" ref="G282:I282" si="54">SUM(G283)</f>
        <v>1904.1</v>
      </c>
      <c r="H282" s="28">
        <f t="shared" si="54"/>
        <v>1904.1</v>
      </c>
      <c r="I282" s="28">
        <f t="shared" si="54"/>
        <v>1904.1</v>
      </c>
    </row>
    <row r="283" spans="1:9" ht="31.5">
      <c r="A283" s="26" t="s">
        <v>479</v>
      </c>
      <c r="B283" s="27"/>
      <c r="C283" s="27" t="s">
        <v>165</v>
      </c>
      <c r="D283" s="27" t="s">
        <v>40</v>
      </c>
      <c r="E283" s="27" t="s">
        <v>218</v>
      </c>
      <c r="F283" s="27"/>
      <c r="G283" s="28">
        <f>SUM(G284:G285)</f>
        <v>1904.1</v>
      </c>
      <c r="H283" s="28">
        <f>SUM(H284:H285)</f>
        <v>1904.1</v>
      </c>
      <c r="I283" s="28">
        <f>SUM(I284:I285)</f>
        <v>1904.1</v>
      </c>
    </row>
    <row r="284" spans="1:9" ht="31.5" hidden="1">
      <c r="A284" s="52" t="s">
        <v>48</v>
      </c>
      <c r="B284" s="27"/>
      <c r="C284" s="27" t="s">
        <v>165</v>
      </c>
      <c r="D284" s="27" t="s">
        <v>40</v>
      </c>
      <c r="E284" s="27" t="s">
        <v>218</v>
      </c>
      <c r="F284" s="27" t="s">
        <v>87</v>
      </c>
      <c r="G284" s="28"/>
      <c r="H284" s="28"/>
      <c r="I284" s="28"/>
    </row>
    <row r="285" spans="1:9" ht="31.5">
      <c r="A285" s="52" t="s">
        <v>48</v>
      </c>
      <c r="B285" s="27"/>
      <c r="C285" s="27" t="s">
        <v>165</v>
      </c>
      <c r="D285" s="27" t="s">
        <v>40</v>
      </c>
      <c r="E285" s="27" t="s">
        <v>218</v>
      </c>
      <c r="F285" s="27" t="s">
        <v>87</v>
      </c>
      <c r="G285" s="28">
        <v>1904.1</v>
      </c>
      <c r="H285" s="28">
        <v>1904.1</v>
      </c>
      <c r="I285" s="28">
        <v>1904.1</v>
      </c>
    </row>
    <row r="286" spans="1:9" ht="31.5">
      <c r="A286" s="58" t="s">
        <v>664</v>
      </c>
      <c r="B286" s="27"/>
      <c r="C286" s="27" t="s">
        <v>165</v>
      </c>
      <c r="D286" s="27" t="s">
        <v>40</v>
      </c>
      <c r="E286" s="59" t="s">
        <v>660</v>
      </c>
      <c r="F286" s="59"/>
      <c r="G286" s="28">
        <f>SUM(G287)+G289</f>
        <v>3300</v>
      </c>
      <c r="H286" s="28">
        <f t="shared" ref="H286:I286" si="55">SUM(H287)+H289</f>
        <v>2500</v>
      </c>
      <c r="I286" s="28">
        <f t="shared" si="55"/>
        <v>12500</v>
      </c>
    </row>
    <row r="287" spans="1:9">
      <c r="A287" s="58" t="s">
        <v>31</v>
      </c>
      <c r="B287" s="27"/>
      <c r="C287" s="27" t="s">
        <v>165</v>
      </c>
      <c r="D287" s="27" t="s">
        <v>40</v>
      </c>
      <c r="E287" s="59" t="s">
        <v>661</v>
      </c>
      <c r="F287" s="59"/>
      <c r="G287" s="28">
        <f t="shared" ref="G287:I287" si="56">SUM(G288)</f>
        <v>3300</v>
      </c>
      <c r="H287" s="28">
        <f t="shared" si="56"/>
        <v>2500</v>
      </c>
      <c r="I287" s="28">
        <f t="shared" si="56"/>
        <v>2500</v>
      </c>
    </row>
    <row r="288" spans="1:9" ht="31.5">
      <c r="A288" s="58" t="s">
        <v>48</v>
      </c>
      <c r="B288" s="27"/>
      <c r="C288" s="27" t="s">
        <v>165</v>
      </c>
      <c r="D288" s="27" t="s">
        <v>40</v>
      </c>
      <c r="E288" s="59" t="s">
        <v>661</v>
      </c>
      <c r="F288" s="59" t="s">
        <v>87</v>
      </c>
      <c r="G288" s="28">
        <v>3300</v>
      </c>
      <c r="H288" s="28">
        <v>2500</v>
      </c>
      <c r="I288" s="28">
        <v>2500</v>
      </c>
    </row>
    <row r="289" spans="1:9" ht="47.25">
      <c r="A289" s="58" t="s">
        <v>936</v>
      </c>
      <c r="B289" s="27"/>
      <c r="C289" s="27" t="s">
        <v>165</v>
      </c>
      <c r="D289" s="27" t="s">
        <v>40</v>
      </c>
      <c r="E289" s="59" t="s">
        <v>937</v>
      </c>
      <c r="F289" s="59"/>
      <c r="G289" s="28">
        <f>SUM(G290)</f>
        <v>0</v>
      </c>
      <c r="H289" s="28">
        <f t="shared" ref="H289:I289" si="57">SUM(H290)</f>
        <v>0</v>
      </c>
      <c r="I289" s="28">
        <f t="shared" si="57"/>
        <v>10000</v>
      </c>
    </row>
    <row r="290" spans="1:9" ht="31.5">
      <c r="A290" s="58" t="s">
        <v>48</v>
      </c>
      <c r="B290" s="27"/>
      <c r="C290" s="27" t="s">
        <v>165</v>
      </c>
      <c r="D290" s="27" t="s">
        <v>40</v>
      </c>
      <c r="E290" s="59" t="s">
        <v>937</v>
      </c>
      <c r="F290" s="59" t="s">
        <v>87</v>
      </c>
      <c r="G290" s="28"/>
      <c r="H290" s="28"/>
      <c r="I290" s="28">
        <v>10000</v>
      </c>
    </row>
    <row r="291" spans="1:9" ht="31.5">
      <c r="A291" s="58" t="s">
        <v>665</v>
      </c>
      <c r="B291" s="27"/>
      <c r="C291" s="27" t="s">
        <v>165</v>
      </c>
      <c r="D291" s="27" t="s">
        <v>40</v>
      </c>
      <c r="E291" s="59" t="s">
        <v>662</v>
      </c>
      <c r="F291" s="59"/>
      <c r="G291" s="28">
        <f t="shared" ref="G291:I292" si="58">SUM(G292)</f>
        <v>3776.8</v>
      </c>
      <c r="H291" s="28">
        <f t="shared" si="58"/>
        <v>2776.8</v>
      </c>
      <c r="I291" s="28">
        <f t="shared" si="58"/>
        <v>2776.8</v>
      </c>
    </row>
    <row r="292" spans="1:9">
      <c r="A292" s="58" t="s">
        <v>31</v>
      </c>
      <c r="B292" s="27"/>
      <c r="C292" s="27" t="s">
        <v>165</v>
      </c>
      <c r="D292" s="27" t="s">
        <v>40</v>
      </c>
      <c r="E292" s="59" t="s">
        <v>663</v>
      </c>
      <c r="F292" s="59"/>
      <c r="G292" s="28">
        <f t="shared" si="58"/>
        <v>3776.8</v>
      </c>
      <c r="H292" s="28">
        <f t="shared" si="58"/>
        <v>2776.8</v>
      </c>
      <c r="I292" s="28">
        <f t="shared" si="58"/>
        <v>2776.8</v>
      </c>
    </row>
    <row r="293" spans="1:9" ht="31.5">
      <c r="A293" s="58" t="s">
        <v>48</v>
      </c>
      <c r="B293" s="27"/>
      <c r="C293" s="27" t="s">
        <v>165</v>
      </c>
      <c r="D293" s="27" t="s">
        <v>40</v>
      </c>
      <c r="E293" s="59" t="s">
        <v>663</v>
      </c>
      <c r="F293" s="59" t="s">
        <v>87</v>
      </c>
      <c r="G293" s="28">
        <v>3776.8</v>
      </c>
      <c r="H293" s="28">
        <v>2776.8</v>
      </c>
      <c r="I293" s="28">
        <v>2776.8</v>
      </c>
    </row>
    <row r="294" spans="1:9">
      <c r="A294" s="52" t="s">
        <v>172</v>
      </c>
      <c r="B294" s="27"/>
      <c r="C294" s="27" t="s">
        <v>165</v>
      </c>
      <c r="D294" s="27" t="s">
        <v>50</v>
      </c>
      <c r="E294" s="27"/>
      <c r="F294" s="27"/>
      <c r="G294" s="28">
        <f>SUM(G300+G306+G308+G318+G323+G332+G342)</f>
        <v>212179.09999999998</v>
      </c>
      <c r="H294" s="28">
        <f>SUM(H300+H306+H308+H318+H323+H332+H342)</f>
        <v>217612.7</v>
      </c>
      <c r="I294" s="28">
        <f>SUM(I300+I306+I308+I318+I323+I332+I342)</f>
        <v>224369.40000000002</v>
      </c>
    </row>
    <row r="295" spans="1:9" ht="47.25" hidden="1">
      <c r="A295" s="58" t="s">
        <v>439</v>
      </c>
      <c r="B295" s="27"/>
      <c r="C295" s="27" t="s">
        <v>165</v>
      </c>
      <c r="D295" s="27" t="s">
        <v>50</v>
      </c>
      <c r="E295" s="27" t="s">
        <v>442</v>
      </c>
      <c r="F295" s="27"/>
      <c r="G295" s="28">
        <f t="shared" ref="G295:I298" si="59">SUM(G296)</f>
        <v>0</v>
      </c>
      <c r="H295" s="28">
        <f t="shared" si="59"/>
        <v>0</v>
      </c>
      <c r="I295" s="28">
        <f t="shared" si="59"/>
        <v>0</v>
      </c>
    </row>
    <row r="296" spans="1:9" hidden="1">
      <c r="A296" s="52" t="s">
        <v>445</v>
      </c>
      <c r="B296" s="27"/>
      <c r="C296" s="27" t="s">
        <v>165</v>
      </c>
      <c r="D296" s="27" t="s">
        <v>50</v>
      </c>
      <c r="E296" s="27" t="s">
        <v>444</v>
      </c>
      <c r="F296" s="27"/>
      <c r="G296" s="28">
        <f t="shared" si="59"/>
        <v>0</v>
      </c>
      <c r="H296" s="28">
        <f t="shared" si="59"/>
        <v>0</v>
      </c>
      <c r="I296" s="28">
        <f t="shared" si="59"/>
        <v>0</v>
      </c>
    </row>
    <row r="297" spans="1:9" ht="47.25" hidden="1">
      <c r="A297" s="26" t="s">
        <v>390</v>
      </c>
      <c r="B297" s="27"/>
      <c r="C297" s="27" t="s">
        <v>165</v>
      </c>
      <c r="D297" s="27" t="s">
        <v>50</v>
      </c>
      <c r="E297" s="27" t="s">
        <v>446</v>
      </c>
      <c r="F297" s="27"/>
      <c r="G297" s="28">
        <f t="shared" si="59"/>
        <v>0</v>
      </c>
      <c r="H297" s="28">
        <f t="shared" si="59"/>
        <v>0</v>
      </c>
      <c r="I297" s="28">
        <f t="shared" si="59"/>
        <v>0</v>
      </c>
    </row>
    <row r="298" spans="1:9" ht="31.5" hidden="1">
      <c r="A298" s="52" t="s">
        <v>452</v>
      </c>
      <c r="B298" s="27"/>
      <c r="C298" s="27" t="s">
        <v>165</v>
      </c>
      <c r="D298" s="27" t="s">
        <v>50</v>
      </c>
      <c r="E298" s="27" t="s">
        <v>447</v>
      </c>
      <c r="F298" s="27"/>
      <c r="G298" s="28">
        <f t="shared" si="59"/>
        <v>0</v>
      </c>
      <c r="H298" s="28">
        <f t="shared" si="59"/>
        <v>0</v>
      </c>
      <c r="I298" s="28">
        <f t="shared" si="59"/>
        <v>0</v>
      </c>
    </row>
    <row r="299" spans="1:9" ht="31.5" hidden="1">
      <c r="A299" s="52" t="s">
        <v>48</v>
      </c>
      <c r="B299" s="27"/>
      <c r="C299" s="27" t="s">
        <v>165</v>
      </c>
      <c r="D299" s="27" t="s">
        <v>50</v>
      </c>
      <c r="E299" s="27" t="s">
        <v>447</v>
      </c>
      <c r="F299" s="27" t="s">
        <v>87</v>
      </c>
      <c r="G299" s="28"/>
      <c r="H299" s="28"/>
      <c r="I299" s="28"/>
    </row>
    <row r="300" spans="1:9" ht="31.5">
      <c r="A300" s="60" t="s">
        <v>636</v>
      </c>
      <c r="B300" s="62"/>
      <c r="C300" s="27" t="s">
        <v>165</v>
      </c>
      <c r="D300" s="27" t="s">
        <v>50</v>
      </c>
      <c r="E300" s="27" t="s">
        <v>301</v>
      </c>
      <c r="F300" s="27"/>
      <c r="G300" s="28">
        <f>SUM(G301)</f>
        <v>29621</v>
      </c>
      <c r="H300" s="28">
        <f>SUM(H301)</f>
        <v>27066</v>
      </c>
      <c r="I300" s="28">
        <f>SUM(I301)</f>
        <v>27066</v>
      </c>
    </row>
    <row r="301" spans="1:9">
      <c r="A301" s="52" t="s">
        <v>31</v>
      </c>
      <c r="B301" s="27"/>
      <c r="C301" s="27" t="s">
        <v>165</v>
      </c>
      <c r="D301" s="27" t="s">
        <v>50</v>
      </c>
      <c r="E301" s="27" t="s">
        <v>302</v>
      </c>
      <c r="F301" s="27"/>
      <c r="G301" s="28">
        <f>SUM(G302)+G303</f>
        <v>29621</v>
      </c>
      <c r="H301" s="28">
        <f t="shared" ref="H301:I301" si="60">SUM(H302)+H303</f>
        <v>27066</v>
      </c>
      <c r="I301" s="28">
        <f t="shared" si="60"/>
        <v>27066</v>
      </c>
    </row>
    <row r="302" spans="1:9" ht="31.5">
      <c r="A302" s="52" t="s">
        <v>48</v>
      </c>
      <c r="B302" s="27"/>
      <c r="C302" s="27" t="s">
        <v>165</v>
      </c>
      <c r="D302" s="27" t="s">
        <v>50</v>
      </c>
      <c r="E302" s="27" t="s">
        <v>302</v>
      </c>
      <c r="F302" s="27" t="s">
        <v>87</v>
      </c>
      <c r="G302" s="28">
        <v>28555</v>
      </c>
      <c r="H302" s="28">
        <v>26000</v>
      </c>
      <c r="I302" s="28">
        <v>26000</v>
      </c>
    </row>
    <row r="303" spans="1:9" ht="59.25" customHeight="1">
      <c r="A303" s="58" t="s">
        <v>932</v>
      </c>
      <c r="B303" s="27"/>
      <c r="C303" s="27" t="s">
        <v>165</v>
      </c>
      <c r="D303" s="27" t="s">
        <v>50</v>
      </c>
      <c r="E303" s="59" t="s">
        <v>931</v>
      </c>
      <c r="F303" s="27"/>
      <c r="G303" s="28">
        <f>SUM(G304)</f>
        <v>1066</v>
      </c>
      <c r="H303" s="28">
        <f>SUM(H304)</f>
        <v>1066</v>
      </c>
      <c r="I303" s="28">
        <f>SUM(I304)</f>
        <v>1066</v>
      </c>
    </row>
    <row r="304" spans="1:9" ht="31.5">
      <c r="A304" s="52" t="s">
        <v>48</v>
      </c>
      <c r="B304" s="27"/>
      <c r="C304" s="27" t="s">
        <v>165</v>
      </c>
      <c r="D304" s="27" t="s">
        <v>50</v>
      </c>
      <c r="E304" s="59" t="s">
        <v>931</v>
      </c>
      <c r="F304" s="27" t="s">
        <v>87</v>
      </c>
      <c r="G304" s="28">
        <v>1066</v>
      </c>
      <c r="H304" s="28">
        <v>1066</v>
      </c>
      <c r="I304" s="28">
        <v>1066</v>
      </c>
    </row>
    <row r="305" spans="1:9" ht="31.5">
      <c r="A305" s="52" t="s">
        <v>635</v>
      </c>
      <c r="B305" s="27"/>
      <c r="C305" s="27" t="s">
        <v>165</v>
      </c>
      <c r="D305" s="27" t="s">
        <v>50</v>
      </c>
      <c r="E305" s="27" t="s">
        <v>295</v>
      </c>
      <c r="F305" s="27"/>
      <c r="G305" s="28">
        <f t="shared" ref="G305:I306" si="61">SUM(G306)</f>
        <v>2400</v>
      </c>
      <c r="H305" s="28">
        <f t="shared" si="61"/>
        <v>800</v>
      </c>
      <c r="I305" s="28">
        <f t="shared" si="61"/>
        <v>800</v>
      </c>
    </row>
    <row r="306" spans="1:9">
      <c r="A306" s="52" t="s">
        <v>31</v>
      </c>
      <c r="B306" s="27"/>
      <c r="C306" s="27" t="s">
        <v>165</v>
      </c>
      <c r="D306" s="27" t="s">
        <v>50</v>
      </c>
      <c r="E306" s="27" t="s">
        <v>296</v>
      </c>
      <c r="F306" s="27"/>
      <c r="G306" s="28">
        <f t="shared" si="61"/>
        <v>2400</v>
      </c>
      <c r="H306" s="28">
        <f t="shared" si="61"/>
        <v>800</v>
      </c>
      <c r="I306" s="28">
        <f t="shared" si="61"/>
        <v>800</v>
      </c>
    </row>
    <row r="307" spans="1:9" ht="27" customHeight="1">
      <c r="A307" s="52" t="s">
        <v>48</v>
      </c>
      <c r="B307" s="27"/>
      <c r="C307" s="27" t="s">
        <v>165</v>
      </c>
      <c r="D307" s="27" t="s">
        <v>50</v>
      </c>
      <c r="E307" s="27" t="s">
        <v>296</v>
      </c>
      <c r="F307" s="27" t="s">
        <v>87</v>
      </c>
      <c r="G307" s="28">
        <v>2400</v>
      </c>
      <c r="H307" s="28">
        <v>800</v>
      </c>
      <c r="I307" s="28">
        <v>800</v>
      </c>
    </row>
    <row r="308" spans="1:9" ht="31.5">
      <c r="A308" s="52" t="s">
        <v>597</v>
      </c>
      <c r="B308" s="27"/>
      <c r="C308" s="27" t="s">
        <v>165</v>
      </c>
      <c r="D308" s="27" t="s">
        <v>50</v>
      </c>
      <c r="E308" s="27" t="s">
        <v>472</v>
      </c>
      <c r="F308" s="27"/>
      <c r="G308" s="28">
        <f>SUM(G313)+G309</f>
        <v>84568.1</v>
      </c>
      <c r="H308" s="28">
        <f t="shared" ref="H308:I308" si="62">SUM(H313)+H309</f>
        <v>135095.4</v>
      </c>
      <c r="I308" s="28">
        <f t="shared" si="62"/>
        <v>135095.4</v>
      </c>
    </row>
    <row r="309" spans="1:9">
      <c r="A309" s="52" t="s">
        <v>31</v>
      </c>
      <c r="B309" s="27"/>
      <c r="C309" s="27" t="s">
        <v>165</v>
      </c>
      <c r="D309" s="27" t="s">
        <v>50</v>
      </c>
      <c r="E309" s="27" t="s">
        <v>707</v>
      </c>
      <c r="F309" s="27"/>
      <c r="G309" s="28">
        <f>SUM(G310+G311)</f>
        <v>37113</v>
      </c>
      <c r="H309" s="28">
        <f t="shared" ref="H309:I309" si="63">SUM(H310+H311)</f>
        <v>72082.899999999994</v>
      </c>
      <c r="I309" s="28">
        <f t="shared" si="63"/>
        <v>72082.899999999994</v>
      </c>
    </row>
    <row r="310" spans="1:9" ht="31.5">
      <c r="A310" s="52" t="s">
        <v>48</v>
      </c>
      <c r="B310" s="27"/>
      <c r="C310" s="27" t="s">
        <v>165</v>
      </c>
      <c r="D310" s="27" t="s">
        <v>50</v>
      </c>
      <c r="E310" s="27" t="s">
        <v>707</v>
      </c>
      <c r="F310" s="27" t="s">
        <v>87</v>
      </c>
      <c r="G310" s="28">
        <v>1070.5</v>
      </c>
      <c r="H310" s="28"/>
      <c r="I310" s="28"/>
    </row>
    <row r="311" spans="1:9">
      <c r="A311" s="52" t="s">
        <v>939</v>
      </c>
      <c r="B311" s="27"/>
      <c r="C311" s="27" t="s">
        <v>165</v>
      </c>
      <c r="D311" s="27" t="s">
        <v>50</v>
      </c>
      <c r="E311" s="27" t="s">
        <v>940</v>
      </c>
      <c r="F311" s="27"/>
      <c r="G311" s="28">
        <f>SUM(G312)</f>
        <v>36042.5</v>
      </c>
      <c r="H311" s="28">
        <f>SUM(H312)</f>
        <v>72082.899999999994</v>
      </c>
      <c r="I311" s="28">
        <f>SUM(I312)</f>
        <v>72082.899999999994</v>
      </c>
    </row>
    <row r="312" spans="1:9" ht="31.5">
      <c r="A312" s="52" t="s">
        <v>48</v>
      </c>
      <c r="B312" s="27"/>
      <c r="C312" s="27" t="s">
        <v>165</v>
      </c>
      <c r="D312" s="27" t="s">
        <v>50</v>
      </c>
      <c r="E312" s="27" t="s">
        <v>940</v>
      </c>
      <c r="F312" s="27" t="s">
        <v>87</v>
      </c>
      <c r="G312" s="28">
        <v>36042.5</v>
      </c>
      <c r="H312" s="28">
        <f>72010.9+72</f>
        <v>72082.899999999994</v>
      </c>
      <c r="I312" s="28">
        <f>72010.9+72</f>
        <v>72082.899999999994</v>
      </c>
    </row>
    <row r="313" spans="1:9">
      <c r="A313" s="58" t="s">
        <v>848</v>
      </c>
      <c r="B313" s="27"/>
      <c r="C313" s="27" t="s">
        <v>165</v>
      </c>
      <c r="D313" s="27" t="s">
        <v>50</v>
      </c>
      <c r="E313" s="27" t="s">
        <v>691</v>
      </c>
      <c r="F313" s="27"/>
      <c r="G313" s="28">
        <f>SUM(G315)+G316</f>
        <v>47455.1</v>
      </c>
      <c r="H313" s="28">
        <f>SUM(H315)+H316</f>
        <v>63012.5</v>
      </c>
      <c r="I313" s="28">
        <f>SUM(I315)+I316</f>
        <v>63012.5</v>
      </c>
    </row>
    <row r="314" spans="1:9">
      <c r="A314" s="52" t="s">
        <v>544</v>
      </c>
      <c r="B314" s="27"/>
      <c r="C314" s="27" t="s">
        <v>165</v>
      </c>
      <c r="D314" s="27" t="s">
        <v>50</v>
      </c>
      <c r="E314" s="27" t="s">
        <v>692</v>
      </c>
      <c r="F314" s="27"/>
      <c r="G314" s="28">
        <f>SUM(G315)</f>
        <v>47455.1</v>
      </c>
      <c r="H314" s="28">
        <f>SUM(H315)</f>
        <v>63012.5</v>
      </c>
      <c r="I314" s="28">
        <f>SUM(I315)</f>
        <v>63012.5</v>
      </c>
    </row>
    <row r="315" spans="1:9" ht="31.5">
      <c r="A315" s="52" t="s">
        <v>48</v>
      </c>
      <c r="B315" s="27"/>
      <c r="C315" s="27" t="s">
        <v>165</v>
      </c>
      <c r="D315" s="27" t="s">
        <v>50</v>
      </c>
      <c r="E315" s="27" t="s">
        <v>692</v>
      </c>
      <c r="F315" s="27" t="s">
        <v>87</v>
      </c>
      <c r="G315" s="28">
        <v>47455.1</v>
      </c>
      <c r="H315" s="28">
        <v>63012.5</v>
      </c>
      <c r="I315" s="28">
        <v>63012.5</v>
      </c>
    </row>
    <row r="316" spans="1:9" ht="31.5" hidden="1">
      <c r="A316" s="52" t="s">
        <v>694</v>
      </c>
      <c r="B316" s="27"/>
      <c r="C316" s="27" t="s">
        <v>165</v>
      </c>
      <c r="D316" s="27" t="s">
        <v>50</v>
      </c>
      <c r="E316" s="27" t="s">
        <v>693</v>
      </c>
      <c r="F316" s="27"/>
      <c r="G316" s="28">
        <f>SUM(G317)</f>
        <v>0</v>
      </c>
      <c r="H316" s="28">
        <f>SUM(H317)</f>
        <v>0</v>
      </c>
      <c r="I316" s="28">
        <f>SUM(I317)</f>
        <v>0</v>
      </c>
    </row>
    <row r="317" spans="1:9" ht="31.5" hidden="1">
      <c r="A317" s="52" t="s">
        <v>48</v>
      </c>
      <c r="B317" s="27"/>
      <c r="C317" s="27" t="s">
        <v>165</v>
      </c>
      <c r="D317" s="27" t="s">
        <v>50</v>
      </c>
      <c r="E317" s="27" t="s">
        <v>693</v>
      </c>
      <c r="F317" s="27" t="s">
        <v>87</v>
      </c>
      <c r="G317" s="28"/>
      <c r="H317" s="28"/>
      <c r="I317" s="28"/>
    </row>
    <row r="318" spans="1:9" ht="31.5">
      <c r="A318" s="26" t="s">
        <v>607</v>
      </c>
      <c r="B318" s="27"/>
      <c r="C318" s="27" t="s">
        <v>165</v>
      </c>
      <c r="D318" s="27" t="s">
        <v>50</v>
      </c>
      <c r="E318" s="55" t="s">
        <v>215</v>
      </c>
      <c r="F318" s="27"/>
      <c r="G318" s="28">
        <f t="shared" ref="G318:I319" si="64">SUM(G319)</f>
        <v>1739.2</v>
      </c>
      <c r="H318" s="28">
        <f t="shared" si="64"/>
        <v>989.2</v>
      </c>
      <c r="I318" s="28">
        <f t="shared" si="64"/>
        <v>989.2</v>
      </c>
    </row>
    <row r="319" spans="1:9" ht="47.25">
      <c r="A319" s="26" t="s">
        <v>608</v>
      </c>
      <c r="B319" s="27"/>
      <c r="C319" s="27" t="s">
        <v>165</v>
      </c>
      <c r="D319" s="27" t="s">
        <v>50</v>
      </c>
      <c r="E319" s="55" t="s">
        <v>216</v>
      </c>
      <c r="F319" s="27"/>
      <c r="G319" s="28">
        <f>SUM(G320)</f>
        <v>1739.2</v>
      </c>
      <c r="H319" s="28">
        <f t="shared" si="64"/>
        <v>989.2</v>
      </c>
      <c r="I319" s="28">
        <f t="shared" si="64"/>
        <v>989.2</v>
      </c>
    </row>
    <row r="320" spans="1:9" ht="31.5">
      <c r="A320" s="26" t="s">
        <v>479</v>
      </c>
      <c r="B320" s="27"/>
      <c r="C320" s="27" t="s">
        <v>165</v>
      </c>
      <c r="D320" s="27" t="s">
        <v>50</v>
      </c>
      <c r="E320" s="55" t="s">
        <v>218</v>
      </c>
      <c r="F320" s="27"/>
      <c r="G320" s="28">
        <f>SUM(G321:G322)</f>
        <v>1739.2</v>
      </c>
      <c r="H320" s="28">
        <f>SUM(H321:H322)</f>
        <v>989.2</v>
      </c>
      <c r="I320" s="28">
        <f>SUM(I321:I322)</f>
        <v>989.2</v>
      </c>
    </row>
    <row r="321" spans="1:9" ht="31.5">
      <c r="A321" s="26" t="s">
        <v>48</v>
      </c>
      <c r="B321" s="27"/>
      <c r="C321" s="27" t="s">
        <v>165</v>
      </c>
      <c r="D321" s="27" t="s">
        <v>50</v>
      </c>
      <c r="E321" s="55" t="s">
        <v>218</v>
      </c>
      <c r="F321" s="27" t="s">
        <v>87</v>
      </c>
      <c r="G321" s="28">
        <v>1739.2</v>
      </c>
      <c r="H321" s="28">
        <v>989.2</v>
      </c>
      <c r="I321" s="28">
        <v>989.2</v>
      </c>
    </row>
    <row r="322" spans="1:9" ht="31.5" hidden="1">
      <c r="A322" s="52" t="s">
        <v>267</v>
      </c>
      <c r="B322" s="27"/>
      <c r="C322" s="27" t="s">
        <v>165</v>
      </c>
      <c r="D322" s="27" t="s">
        <v>50</v>
      </c>
      <c r="E322" s="55" t="s">
        <v>218</v>
      </c>
      <c r="F322" s="27" t="s">
        <v>244</v>
      </c>
      <c r="G322" s="28"/>
      <c r="H322" s="28"/>
      <c r="I322" s="28"/>
    </row>
    <row r="323" spans="1:9">
      <c r="A323" s="58" t="s">
        <v>668</v>
      </c>
      <c r="B323" s="27"/>
      <c r="C323" s="27" t="s">
        <v>165</v>
      </c>
      <c r="D323" s="27" t="s">
        <v>50</v>
      </c>
      <c r="E323" s="59" t="s">
        <v>666</v>
      </c>
      <c r="F323" s="59"/>
      <c r="G323" s="28">
        <f>SUM(G324)+G326+G328+G330</f>
        <v>8518.7000000000007</v>
      </c>
      <c r="H323" s="28">
        <f t="shared" ref="H323:I323" si="65">SUM(H324)+H326+H328+H330</f>
        <v>0</v>
      </c>
      <c r="I323" s="28">
        <f t="shared" si="65"/>
        <v>0</v>
      </c>
    </row>
    <row r="324" spans="1:9">
      <c r="A324" s="58" t="s">
        <v>31</v>
      </c>
      <c r="B324" s="27"/>
      <c r="C324" s="27" t="s">
        <v>165</v>
      </c>
      <c r="D324" s="27" t="s">
        <v>50</v>
      </c>
      <c r="E324" s="59" t="s">
        <v>667</v>
      </c>
      <c r="F324" s="59"/>
      <c r="G324" s="28">
        <f>SUM(G325)</f>
        <v>4200</v>
      </c>
      <c r="H324" s="28">
        <f>SUM(H325)</f>
        <v>0</v>
      </c>
      <c r="I324" s="28">
        <f>SUM(I325)</f>
        <v>0</v>
      </c>
    </row>
    <row r="325" spans="1:9" ht="31.5">
      <c r="A325" s="58" t="s">
        <v>48</v>
      </c>
      <c r="B325" s="27"/>
      <c r="C325" s="27" t="s">
        <v>165</v>
      </c>
      <c r="D325" s="27" t="s">
        <v>50</v>
      </c>
      <c r="E325" s="59" t="s">
        <v>667</v>
      </c>
      <c r="F325" s="59" t="s">
        <v>87</v>
      </c>
      <c r="G325" s="28">
        <v>4200</v>
      </c>
      <c r="H325" s="28"/>
      <c r="I325" s="28"/>
    </row>
    <row r="326" spans="1:9" ht="47.25">
      <c r="A326" s="58" t="s">
        <v>24</v>
      </c>
      <c r="B326" s="27"/>
      <c r="C326" s="27" t="s">
        <v>165</v>
      </c>
      <c r="D326" s="27" t="s">
        <v>50</v>
      </c>
      <c r="E326" s="59" t="s">
        <v>675</v>
      </c>
      <c r="F326" s="59"/>
      <c r="G326" s="28">
        <f>SUM(G327)</f>
        <v>4318.7</v>
      </c>
      <c r="H326" s="28">
        <f>SUM(H327)</f>
        <v>0</v>
      </c>
      <c r="I326" s="28">
        <f>SUM(I327)</f>
        <v>0</v>
      </c>
    </row>
    <row r="327" spans="1:9" ht="31.5">
      <c r="A327" s="58" t="s">
        <v>224</v>
      </c>
      <c r="B327" s="27"/>
      <c r="C327" s="27" t="s">
        <v>165</v>
      </c>
      <c r="D327" s="27" t="s">
        <v>50</v>
      </c>
      <c r="E327" s="59" t="s">
        <v>675</v>
      </c>
      <c r="F327" s="59" t="s">
        <v>118</v>
      </c>
      <c r="G327" s="28">
        <v>4318.7</v>
      </c>
      <c r="H327" s="28"/>
      <c r="I327" s="28"/>
    </row>
    <row r="328" spans="1:9" ht="31.5" hidden="1">
      <c r="A328" s="58" t="s">
        <v>259</v>
      </c>
      <c r="B328" s="27"/>
      <c r="C328" s="27" t="s">
        <v>165</v>
      </c>
      <c r="D328" s="27" t="s">
        <v>50</v>
      </c>
      <c r="E328" s="59" t="s">
        <v>685</v>
      </c>
      <c r="F328" s="59"/>
      <c r="G328" s="28">
        <f>SUM(G329)</f>
        <v>0</v>
      </c>
      <c r="H328" s="28">
        <f>SUM(H329)</f>
        <v>0</v>
      </c>
      <c r="I328" s="28">
        <f>SUM(I329)</f>
        <v>0</v>
      </c>
    </row>
    <row r="329" spans="1:9" ht="31.5" hidden="1">
      <c r="A329" s="58" t="s">
        <v>224</v>
      </c>
      <c r="B329" s="27"/>
      <c r="C329" s="27" t="s">
        <v>165</v>
      </c>
      <c r="D329" s="27" t="s">
        <v>50</v>
      </c>
      <c r="E329" s="59" t="s">
        <v>685</v>
      </c>
      <c r="F329" s="59" t="s">
        <v>118</v>
      </c>
      <c r="G329" s="28"/>
      <c r="H329" s="28"/>
      <c r="I329" s="28"/>
    </row>
    <row r="330" spans="1:9" hidden="1">
      <c r="A330" s="26" t="s">
        <v>260</v>
      </c>
      <c r="B330" s="27"/>
      <c r="C330" s="27" t="s">
        <v>165</v>
      </c>
      <c r="D330" s="27" t="s">
        <v>50</v>
      </c>
      <c r="E330" s="59" t="s">
        <v>880</v>
      </c>
      <c r="F330" s="59"/>
      <c r="G330" s="28">
        <f>SUM(G331)</f>
        <v>0</v>
      </c>
      <c r="H330" s="28"/>
      <c r="I330" s="28"/>
    </row>
    <row r="331" spans="1:9" ht="31.5" hidden="1">
      <c r="A331" s="58" t="s">
        <v>224</v>
      </c>
      <c r="B331" s="27"/>
      <c r="C331" s="27" t="s">
        <v>165</v>
      </c>
      <c r="D331" s="27" t="s">
        <v>50</v>
      </c>
      <c r="E331" s="59" t="s">
        <v>880</v>
      </c>
      <c r="F331" s="59" t="s">
        <v>118</v>
      </c>
      <c r="G331" s="28"/>
      <c r="H331" s="28"/>
      <c r="I331" s="28"/>
    </row>
    <row r="332" spans="1:9">
      <c r="A332" s="58" t="s">
        <v>669</v>
      </c>
      <c r="B332" s="27"/>
      <c r="C332" s="27" t="s">
        <v>165</v>
      </c>
      <c r="D332" s="27" t="s">
        <v>50</v>
      </c>
      <c r="E332" s="59" t="s">
        <v>673</v>
      </c>
      <c r="F332" s="59"/>
      <c r="G332" s="28">
        <f>SUM(G333)+G335+G337+G339</f>
        <v>29077.8</v>
      </c>
      <c r="H332" s="28">
        <f t="shared" ref="H332:I332" si="66">SUM(H333)+H335+H337+H339</f>
        <v>2000</v>
      </c>
      <c r="I332" s="28">
        <f t="shared" si="66"/>
        <v>6318.7</v>
      </c>
    </row>
    <row r="333" spans="1:9">
      <c r="A333" s="58" t="s">
        <v>31</v>
      </c>
      <c r="B333" s="27"/>
      <c r="C333" s="27" t="s">
        <v>165</v>
      </c>
      <c r="D333" s="27" t="s">
        <v>50</v>
      </c>
      <c r="E333" s="59" t="s">
        <v>674</v>
      </c>
      <c r="F333" s="59"/>
      <c r="G333" s="28">
        <f>SUM(G334)</f>
        <v>7933.5</v>
      </c>
      <c r="H333" s="28">
        <f>SUM(H334)</f>
        <v>2000</v>
      </c>
      <c r="I333" s="28">
        <f>SUM(I334)</f>
        <v>6318.7</v>
      </c>
    </row>
    <row r="334" spans="1:9" ht="31.5">
      <c r="A334" s="58" t="s">
        <v>48</v>
      </c>
      <c r="B334" s="27"/>
      <c r="C334" s="27" t="s">
        <v>165</v>
      </c>
      <c r="D334" s="27" t="s">
        <v>50</v>
      </c>
      <c r="E334" s="59" t="s">
        <v>674</v>
      </c>
      <c r="F334" s="59" t="s">
        <v>87</v>
      </c>
      <c r="G334" s="28">
        <v>7933.5</v>
      </c>
      <c r="H334" s="28">
        <v>2000</v>
      </c>
      <c r="I334" s="28">
        <v>6318.7</v>
      </c>
    </row>
    <row r="335" spans="1:9" ht="47.25">
      <c r="A335" s="58" t="s">
        <v>24</v>
      </c>
      <c r="B335" s="27"/>
      <c r="C335" s="27" t="s">
        <v>165</v>
      </c>
      <c r="D335" s="27" t="s">
        <v>50</v>
      </c>
      <c r="E335" s="59" t="s">
        <v>684</v>
      </c>
      <c r="F335" s="59"/>
      <c r="G335" s="28">
        <f>SUM(G336)</f>
        <v>20966.7</v>
      </c>
      <c r="H335" s="28">
        <f>SUM(H336)</f>
        <v>0</v>
      </c>
      <c r="I335" s="28">
        <f>SUM(I336)</f>
        <v>0</v>
      </c>
    </row>
    <row r="336" spans="1:9" ht="31.5">
      <c r="A336" s="58" t="s">
        <v>224</v>
      </c>
      <c r="B336" s="27"/>
      <c r="C336" s="27" t="s">
        <v>165</v>
      </c>
      <c r="D336" s="27" t="s">
        <v>50</v>
      </c>
      <c r="E336" s="59" t="s">
        <v>684</v>
      </c>
      <c r="F336" s="59" t="s">
        <v>118</v>
      </c>
      <c r="G336" s="28">
        <v>20966.7</v>
      </c>
      <c r="H336" s="28"/>
      <c r="I336" s="28"/>
    </row>
    <row r="337" spans="1:9" ht="31.5" hidden="1">
      <c r="A337" s="58" t="s">
        <v>259</v>
      </c>
      <c r="B337" s="27"/>
      <c r="C337" s="27" t="s">
        <v>165</v>
      </c>
      <c r="D337" s="27" t="s">
        <v>50</v>
      </c>
      <c r="E337" s="59" t="s">
        <v>838</v>
      </c>
      <c r="F337" s="59"/>
      <c r="G337" s="28">
        <f>SUM(G338)</f>
        <v>0</v>
      </c>
      <c r="H337" s="28">
        <f t="shared" ref="H337:I337" si="67">SUM(H338)</f>
        <v>0</v>
      </c>
      <c r="I337" s="28">
        <f t="shared" si="67"/>
        <v>0</v>
      </c>
    </row>
    <row r="338" spans="1:9" ht="31.5" hidden="1">
      <c r="A338" s="58" t="s">
        <v>224</v>
      </c>
      <c r="B338" s="27"/>
      <c r="C338" s="27" t="s">
        <v>165</v>
      </c>
      <c r="D338" s="27" t="s">
        <v>50</v>
      </c>
      <c r="E338" s="59" t="s">
        <v>838</v>
      </c>
      <c r="F338" s="59" t="s">
        <v>118</v>
      </c>
      <c r="G338" s="28"/>
      <c r="H338" s="28"/>
      <c r="I338" s="28"/>
    </row>
    <row r="339" spans="1:9" ht="31.5">
      <c r="A339" s="58" t="s">
        <v>883</v>
      </c>
      <c r="B339" s="27"/>
      <c r="C339" s="27" t="s">
        <v>165</v>
      </c>
      <c r="D339" s="27" t="s">
        <v>50</v>
      </c>
      <c r="E339" s="59" t="s">
        <v>882</v>
      </c>
      <c r="F339" s="59"/>
      <c r="G339" s="28">
        <f>SUM(G340)</f>
        <v>177.6</v>
      </c>
      <c r="H339" s="28">
        <f t="shared" ref="H339:I339" si="68">SUM(H340)</f>
        <v>0</v>
      </c>
      <c r="I339" s="28">
        <f t="shared" si="68"/>
        <v>0</v>
      </c>
    </row>
    <row r="340" spans="1:9" ht="31.5">
      <c r="A340" s="58" t="s">
        <v>884</v>
      </c>
      <c r="B340" s="27"/>
      <c r="C340" s="27" t="s">
        <v>165</v>
      </c>
      <c r="D340" s="27" t="s">
        <v>50</v>
      </c>
      <c r="E340" s="59" t="s">
        <v>881</v>
      </c>
      <c r="F340" s="59"/>
      <c r="G340" s="28">
        <f>SUM(G341)</f>
        <v>177.6</v>
      </c>
      <c r="H340" s="28"/>
      <c r="I340" s="28"/>
    </row>
    <row r="341" spans="1:9" ht="31.5">
      <c r="A341" s="58" t="s">
        <v>48</v>
      </c>
      <c r="B341" s="27"/>
      <c r="C341" s="27" t="s">
        <v>165</v>
      </c>
      <c r="D341" s="27" t="s">
        <v>50</v>
      </c>
      <c r="E341" s="59" t="s">
        <v>881</v>
      </c>
      <c r="F341" s="59" t="s">
        <v>87</v>
      </c>
      <c r="G341" s="28">
        <v>177.6</v>
      </c>
      <c r="H341" s="28"/>
      <c r="I341" s="28"/>
    </row>
    <row r="342" spans="1:9">
      <c r="A342" s="58" t="s">
        <v>670</v>
      </c>
      <c r="B342" s="27"/>
      <c r="C342" s="27" t="s">
        <v>165</v>
      </c>
      <c r="D342" s="27" t="s">
        <v>50</v>
      </c>
      <c r="E342" s="59" t="s">
        <v>671</v>
      </c>
      <c r="F342" s="59"/>
      <c r="G342" s="28">
        <f t="shared" ref="G342:I343" si="69">SUM(G343)</f>
        <v>56254.3</v>
      </c>
      <c r="H342" s="28">
        <f t="shared" si="69"/>
        <v>51662.1</v>
      </c>
      <c r="I342" s="28">
        <f t="shared" si="69"/>
        <v>54100.1</v>
      </c>
    </row>
    <row r="343" spans="1:9">
      <c r="A343" s="58" t="s">
        <v>31</v>
      </c>
      <c r="B343" s="27"/>
      <c r="C343" s="27" t="s">
        <v>165</v>
      </c>
      <c r="D343" s="27" t="s">
        <v>50</v>
      </c>
      <c r="E343" s="59" t="s">
        <v>672</v>
      </c>
      <c r="F343" s="59"/>
      <c r="G343" s="28">
        <f t="shared" si="69"/>
        <v>56254.3</v>
      </c>
      <c r="H343" s="28">
        <f t="shared" si="69"/>
        <v>51662.1</v>
      </c>
      <c r="I343" s="28">
        <f t="shared" si="69"/>
        <v>54100.1</v>
      </c>
    </row>
    <row r="344" spans="1:9" ht="31.5">
      <c r="A344" s="58" t="s">
        <v>48</v>
      </c>
      <c r="B344" s="27"/>
      <c r="C344" s="27" t="s">
        <v>165</v>
      </c>
      <c r="D344" s="27" t="s">
        <v>50</v>
      </c>
      <c r="E344" s="59" t="s">
        <v>672</v>
      </c>
      <c r="F344" s="59" t="s">
        <v>87</v>
      </c>
      <c r="G344" s="28">
        <v>56254.3</v>
      </c>
      <c r="H344" s="28">
        <v>51662.1</v>
      </c>
      <c r="I344" s="28">
        <v>54100.1</v>
      </c>
    </row>
    <row r="345" spans="1:9" ht="18.75" customHeight="1">
      <c r="A345" s="52" t="s">
        <v>173</v>
      </c>
      <c r="B345" s="27"/>
      <c r="C345" s="31" t="s">
        <v>165</v>
      </c>
      <c r="D345" s="31" t="s">
        <v>165</v>
      </c>
      <c r="E345" s="31"/>
      <c r="F345" s="31"/>
      <c r="G345" s="30">
        <f>SUM(G355)+G358+G346+G363</f>
        <v>55396.6</v>
      </c>
      <c r="H345" s="30">
        <f>SUM(H355)+H358+H346+H363</f>
        <v>40197.599999999999</v>
      </c>
      <c r="I345" s="30">
        <f>SUM(I355)+I358+I346+I363</f>
        <v>40197.599999999999</v>
      </c>
    </row>
    <row r="346" spans="1:9" ht="31.5">
      <c r="A346" s="52" t="s">
        <v>807</v>
      </c>
      <c r="B346" s="27"/>
      <c r="C346" s="31" t="s">
        <v>165</v>
      </c>
      <c r="D346" s="31" t="s">
        <v>165</v>
      </c>
      <c r="E346" s="27" t="s">
        <v>240</v>
      </c>
      <c r="F346" s="27"/>
      <c r="G346" s="28">
        <f>SUM(G347)+G350</f>
        <v>49997</v>
      </c>
      <c r="H346" s="28">
        <f>SUM(H347)+H350</f>
        <v>40048</v>
      </c>
      <c r="I346" s="28">
        <f>SUM(I347)+I350</f>
        <v>40048</v>
      </c>
    </row>
    <row r="347" spans="1:9" ht="31.5">
      <c r="A347" s="52" t="s">
        <v>265</v>
      </c>
      <c r="B347" s="27"/>
      <c r="C347" s="31" t="s">
        <v>165</v>
      </c>
      <c r="D347" s="31" t="s">
        <v>165</v>
      </c>
      <c r="E347" s="27" t="s">
        <v>297</v>
      </c>
      <c r="F347" s="27"/>
      <c r="G347" s="28">
        <f t="shared" ref="G347:I348" si="70">SUM(G348)</f>
        <v>2000</v>
      </c>
      <c r="H347" s="28">
        <f t="shared" si="70"/>
        <v>0</v>
      </c>
      <c r="I347" s="28">
        <f t="shared" si="70"/>
        <v>0</v>
      </c>
    </row>
    <row r="348" spans="1:9" ht="31.5">
      <c r="A348" s="52" t="s">
        <v>266</v>
      </c>
      <c r="B348" s="27"/>
      <c r="C348" s="31" t="s">
        <v>165</v>
      </c>
      <c r="D348" s="31" t="s">
        <v>165</v>
      </c>
      <c r="E348" s="27" t="s">
        <v>298</v>
      </c>
      <c r="F348" s="27"/>
      <c r="G348" s="28">
        <f t="shared" si="70"/>
        <v>2000</v>
      </c>
      <c r="H348" s="28">
        <f t="shared" si="70"/>
        <v>0</v>
      </c>
      <c r="I348" s="28">
        <f t="shared" si="70"/>
        <v>0</v>
      </c>
    </row>
    <row r="349" spans="1:9" ht="31.5">
      <c r="A349" s="52" t="s">
        <v>267</v>
      </c>
      <c r="B349" s="27"/>
      <c r="C349" s="31" t="s">
        <v>165</v>
      </c>
      <c r="D349" s="31" t="s">
        <v>165</v>
      </c>
      <c r="E349" s="27" t="s">
        <v>298</v>
      </c>
      <c r="F349" s="27" t="s">
        <v>244</v>
      </c>
      <c r="G349" s="28">
        <v>2000</v>
      </c>
      <c r="H349" s="28"/>
      <c r="I349" s="28"/>
    </row>
    <row r="350" spans="1:9">
      <c r="A350" s="52" t="s">
        <v>268</v>
      </c>
      <c r="B350" s="27"/>
      <c r="C350" s="31" t="s">
        <v>165</v>
      </c>
      <c r="D350" s="31" t="s">
        <v>165</v>
      </c>
      <c r="E350" s="27" t="s">
        <v>299</v>
      </c>
      <c r="F350" s="27"/>
      <c r="G350" s="28">
        <f>SUM(G351)</f>
        <v>47997</v>
      </c>
      <c r="H350" s="28">
        <f>SUM(H351)</f>
        <v>40048</v>
      </c>
      <c r="I350" s="28">
        <f>SUM(I351)</f>
        <v>40048</v>
      </c>
    </row>
    <row r="351" spans="1:9" ht="31.5">
      <c r="A351" s="52" t="s">
        <v>266</v>
      </c>
      <c r="B351" s="27"/>
      <c r="C351" s="31" t="s">
        <v>165</v>
      </c>
      <c r="D351" s="31" t="s">
        <v>165</v>
      </c>
      <c r="E351" s="27" t="s">
        <v>300</v>
      </c>
      <c r="F351" s="27"/>
      <c r="G351" s="28">
        <f>SUM(G352)+G353</f>
        <v>47997</v>
      </c>
      <c r="H351" s="28">
        <f t="shared" ref="H351:I351" si="71">SUM(H352)+H353</f>
        <v>40048</v>
      </c>
      <c r="I351" s="28">
        <f t="shared" si="71"/>
        <v>40048</v>
      </c>
    </row>
    <row r="352" spans="1:9" ht="31.5">
      <c r="A352" s="52" t="s">
        <v>267</v>
      </c>
      <c r="B352" s="27"/>
      <c r="C352" s="31" t="s">
        <v>165</v>
      </c>
      <c r="D352" s="31" t="s">
        <v>165</v>
      </c>
      <c r="E352" s="27" t="s">
        <v>300</v>
      </c>
      <c r="F352" s="27" t="s">
        <v>244</v>
      </c>
      <c r="G352" s="28">
        <v>440</v>
      </c>
      <c r="H352" s="28"/>
      <c r="I352" s="28"/>
    </row>
    <row r="353" spans="1:9" ht="31.5">
      <c r="A353" s="52" t="s">
        <v>933</v>
      </c>
      <c r="B353" s="27"/>
      <c r="C353" s="31" t="s">
        <v>165</v>
      </c>
      <c r="D353" s="31" t="s">
        <v>165</v>
      </c>
      <c r="E353" s="27" t="s">
        <v>934</v>
      </c>
      <c r="F353" s="27"/>
      <c r="G353" s="28">
        <f>SUM(G354)</f>
        <v>47557</v>
      </c>
      <c r="H353" s="28">
        <f>SUM(H354)</f>
        <v>40048</v>
      </c>
      <c r="I353" s="28">
        <f>SUM(I354)</f>
        <v>40048</v>
      </c>
    </row>
    <row r="354" spans="1:9" ht="31.5">
      <c r="A354" s="52" t="s">
        <v>267</v>
      </c>
      <c r="B354" s="27"/>
      <c r="C354" s="31" t="s">
        <v>165</v>
      </c>
      <c r="D354" s="31" t="s">
        <v>165</v>
      </c>
      <c r="E354" s="27" t="s">
        <v>934</v>
      </c>
      <c r="F354" s="27" t="s">
        <v>244</v>
      </c>
      <c r="G354" s="28">
        <v>47557</v>
      </c>
      <c r="H354" s="28">
        <v>40048</v>
      </c>
      <c r="I354" s="28">
        <v>40048</v>
      </c>
    </row>
    <row r="355" spans="1:9" ht="31.5">
      <c r="A355" s="52" t="s">
        <v>626</v>
      </c>
      <c r="B355" s="27"/>
      <c r="C355" s="31" t="s">
        <v>165</v>
      </c>
      <c r="D355" s="31" t="s">
        <v>165</v>
      </c>
      <c r="E355" s="31" t="s">
        <v>289</v>
      </c>
      <c r="F355" s="31"/>
      <c r="G355" s="30">
        <f t="shared" ref="G355:I356" si="72">SUM(G356)</f>
        <v>5000</v>
      </c>
      <c r="H355" s="30">
        <f t="shared" si="72"/>
        <v>0</v>
      </c>
      <c r="I355" s="30">
        <f t="shared" si="72"/>
        <v>0</v>
      </c>
    </row>
    <row r="356" spans="1:9" ht="31.5">
      <c r="A356" s="52" t="s">
        <v>266</v>
      </c>
      <c r="B356" s="27"/>
      <c r="C356" s="31" t="s">
        <v>165</v>
      </c>
      <c r="D356" s="31" t="s">
        <v>165</v>
      </c>
      <c r="E356" s="31" t="s">
        <v>303</v>
      </c>
      <c r="F356" s="31"/>
      <c r="G356" s="30">
        <f t="shared" si="72"/>
        <v>5000</v>
      </c>
      <c r="H356" s="30">
        <f t="shared" si="72"/>
        <v>0</v>
      </c>
      <c r="I356" s="30">
        <f t="shared" si="72"/>
        <v>0</v>
      </c>
    </row>
    <row r="357" spans="1:9" ht="27.75" customHeight="1">
      <c r="A357" s="52" t="s">
        <v>267</v>
      </c>
      <c r="B357" s="27"/>
      <c r="C357" s="31" t="s">
        <v>165</v>
      </c>
      <c r="D357" s="31" t="s">
        <v>165</v>
      </c>
      <c r="E357" s="31" t="s">
        <v>303</v>
      </c>
      <c r="F357" s="31" t="s">
        <v>244</v>
      </c>
      <c r="G357" s="30">
        <v>5000</v>
      </c>
      <c r="H357" s="30"/>
      <c r="I357" s="30"/>
    </row>
    <row r="358" spans="1:9" ht="31.5">
      <c r="A358" s="52" t="s">
        <v>637</v>
      </c>
      <c r="B358" s="27"/>
      <c r="C358" s="31" t="s">
        <v>165</v>
      </c>
      <c r="D358" s="31" t="s">
        <v>165</v>
      </c>
      <c r="E358" s="31" t="s">
        <v>232</v>
      </c>
      <c r="F358" s="31"/>
      <c r="G358" s="30">
        <f t="shared" ref="G358:I360" si="73">SUM(G359)</f>
        <v>250</v>
      </c>
      <c r="H358" s="30">
        <f t="shared" si="73"/>
        <v>0</v>
      </c>
      <c r="I358" s="30">
        <f t="shared" si="73"/>
        <v>0</v>
      </c>
    </row>
    <row r="359" spans="1:9" ht="31.5">
      <c r="A359" s="52" t="s">
        <v>360</v>
      </c>
      <c r="B359" s="27"/>
      <c r="C359" s="31" t="s">
        <v>165</v>
      </c>
      <c r="D359" s="31" t="s">
        <v>165</v>
      </c>
      <c r="E359" s="31" t="s">
        <v>235</v>
      </c>
      <c r="F359" s="31"/>
      <c r="G359" s="30">
        <f t="shared" si="73"/>
        <v>250</v>
      </c>
      <c r="H359" s="30">
        <f t="shared" si="73"/>
        <v>0</v>
      </c>
      <c r="I359" s="30">
        <f t="shared" si="73"/>
        <v>0</v>
      </c>
    </row>
    <row r="360" spans="1:9">
      <c r="A360" s="58" t="s">
        <v>31</v>
      </c>
      <c r="B360" s="27"/>
      <c r="C360" s="31" t="s">
        <v>165</v>
      </c>
      <c r="D360" s="31" t="s">
        <v>165</v>
      </c>
      <c r="E360" s="31" t="s">
        <v>687</v>
      </c>
      <c r="F360" s="31"/>
      <c r="G360" s="30">
        <f t="shared" si="73"/>
        <v>250</v>
      </c>
      <c r="H360" s="30">
        <f t="shared" si="73"/>
        <v>0</v>
      </c>
      <c r="I360" s="30">
        <f t="shared" si="73"/>
        <v>0</v>
      </c>
    </row>
    <row r="361" spans="1:9" ht="31.5">
      <c r="A361" s="52" t="s">
        <v>48</v>
      </c>
      <c r="B361" s="27"/>
      <c r="C361" s="31" t="s">
        <v>165</v>
      </c>
      <c r="D361" s="31" t="s">
        <v>165</v>
      </c>
      <c r="E361" s="31" t="s">
        <v>687</v>
      </c>
      <c r="F361" s="31" t="s">
        <v>87</v>
      </c>
      <c r="G361" s="30">
        <v>250</v>
      </c>
      <c r="H361" s="30"/>
      <c r="I361" s="30"/>
    </row>
    <row r="362" spans="1:9">
      <c r="A362" s="52" t="s">
        <v>187</v>
      </c>
      <c r="B362" s="27"/>
      <c r="C362" s="31" t="s">
        <v>165</v>
      </c>
      <c r="D362" s="31" t="s">
        <v>165</v>
      </c>
      <c r="E362" s="31" t="s">
        <v>188</v>
      </c>
      <c r="F362" s="31"/>
      <c r="G362" s="30">
        <f>SUM(G363)</f>
        <v>149.6</v>
      </c>
      <c r="H362" s="30">
        <f>SUM(H363)</f>
        <v>149.6</v>
      </c>
      <c r="I362" s="30">
        <f>SUM(I363)</f>
        <v>149.6</v>
      </c>
    </row>
    <row r="363" spans="1:9" ht="47.25">
      <c r="A363" s="26" t="s">
        <v>353</v>
      </c>
      <c r="B363" s="31"/>
      <c r="C363" s="31" t="s">
        <v>165</v>
      </c>
      <c r="D363" s="31" t="s">
        <v>165</v>
      </c>
      <c r="E363" s="31" t="s">
        <v>541</v>
      </c>
      <c r="F363" s="55"/>
      <c r="G363" s="30">
        <f>SUM(G364:G365)</f>
        <v>149.6</v>
      </c>
      <c r="H363" s="30">
        <f>SUM(H364:H365)</f>
        <v>149.6</v>
      </c>
      <c r="I363" s="30">
        <f>SUM(I364:I365)</f>
        <v>149.6</v>
      </c>
    </row>
    <row r="364" spans="1:9" ht="47.25">
      <c r="A364" s="52" t="s">
        <v>47</v>
      </c>
      <c r="B364" s="31"/>
      <c r="C364" s="31" t="s">
        <v>165</v>
      </c>
      <c r="D364" s="31" t="s">
        <v>165</v>
      </c>
      <c r="E364" s="31" t="s">
        <v>541</v>
      </c>
      <c r="F364" s="31" t="s">
        <v>85</v>
      </c>
      <c r="G364" s="30">
        <v>140.5</v>
      </c>
      <c r="H364" s="30">
        <v>140.5</v>
      </c>
      <c r="I364" s="30">
        <v>140.5</v>
      </c>
    </row>
    <row r="365" spans="1:9" ht="30.75" customHeight="1">
      <c r="A365" s="26" t="s">
        <v>48</v>
      </c>
      <c r="B365" s="31"/>
      <c r="C365" s="31" t="s">
        <v>165</v>
      </c>
      <c r="D365" s="31" t="s">
        <v>165</v>
      </c>
      <c r="E365" s="31" t="s">
        <v>826</v>
      </c>
      <c r="F365" s="31" t="s">
        <v>87</v>
      </c>
      <c r="G365" s="30">
        <v>9.1</v>
      </c>
      <c r="H365" s="30">
        <v>9.1</v>
      </c>
      <c r="I365" s="30">
        <v>9.1</v>
      </c>
    </row>
    <row r="366" spans="1:9">
      <c r="A366" s="26" t="s">
        <v>236</v>
      </c>
      <c r="B366" s="44"/>
      <c r="C366" s="31" t="s">
        <v>74</v>
      </c>
      <c r="D366" s="55"/>
      <c r="E366" s="55"/>
      <c r="F366" s="55"/>
      <c r="G366" s="30">
        <f>SUM(G367+G373)</f>
        <v>17683.599999999999</v>
      </c>
      <c r="H366" s="30">
        <f>SUM(H367+H373)</f>
        <v>12587.400000000001</v>
      </c>
      <c r="I366" s="30">
        <f>SUM(I367+I373)</f>
        <v>18451.400000000001</v>
      </c>
    </row>
    <row r="367" spans="1:9">
      <c r="A367" s="26" t="s">
        <v>237</v>
      </c>
      <c r="B367" s="44"/>
      <c r="C367" s="31" t="s">
        <v>74</v>
      </c>
      <c r="D367" s="31" t="s">
        <v>50</v>
      </c>
      <c r="E367" s="55"/>
      <c r="F367" s="55"/>
      <c r="G367" s="30">
        <f t="shared" ref="G367:I368" si="74">SUM(G368)</f>
        <v>8510.7000000000007</v>
      </c>
      <c r="H367" s="30">
        <f t="shared" si="74"/>
        <v>7157.8</v>
      </c>
      <c r="I367" s="30">
        <f t="shared" si="74"/>
        <v>7157.8</v>
      </c>
    </row>
    <row r="368" spans="1:9">
      <c r="A368" s="26" t="s">
        <v>627</v>
      </c>
      <c r="B368" s="44"/>
      <c r="C368" s="31" t="s">
        <v>74</v>
      </c>
      <c r="D368" s="31" t="s">
        <v>50</v>
      </c>
      <c r="E368" s="55" t="s">
        <v>238</v>
      </c>
      <c r="F368" s="55"/>
      <c r="G368" s="30">
        <f t="shared" si="74"/>
        <v>8510.7000000000007</v>
      </c>
      <c r="H368" s="30">
        <f t="shared" si="74"/>
        <v>7157.8</v>
      </c>
      <c r="I368" s="30">
        <f t="shared" si="74"/>
        <v>7157.8</v>
      </c>
    </row>
    <row r="369" spans="1:9" ht="31.5">
      <c r="A369" s="26" t="s">
        <v>41</v>
      </c>
      <c r="B369" s="44"/>
      <c r="C369" s="31" t="s">
        <v>74</v>
      </c>
      <c r="D369" s="31" t="s">
        <v>50</v>
      </c>
      <c r="E369" s="55" t="s">
        <v>239</v>
      </c>
      <c r="F369" s="55"/>
      <c r="G369" s="30">
        <f>SUM(G370:G372)</f>
        <v>8510.7000000000007</v>
      </c>
      <c r="H369" s="30">
        <f>SUM(H370:H372)</f>
        <v>7157.8</v>
      </c>
      <c r="I369" s="30">
        <f>SUM(I370:I372)</f>
        <v>7157.8</v>
      </c>
    </row>
    <row r="370" spans="1:9" ht="47.25">
      <c r="A370" s="52" t="s">
        <v>47</v>
      </c>
      <c r="B370" s="44"/>
      <c r="C370" s="31" t="s">
        <v>74</v>
      </c>
      <c r="D370" s="31" t="s">
        <v>50</v>
      </c>
      <c r="E370" s="55" t="s">
        <v>239</v>
      </c>
      <c r="F370" s="31" t="s">
        <v>85</v>
      </c>
      <c r="G370" s="30">
        <v>6086.5</v>
      </c>
      <c r="H370" s="30">
        <v>6086.5</v>
      </c>
      <c r="I370" s="30">
        <v>6086.5</v>
      </c>
    </row>
    <row r="371" spans="1:9" ht="31.5">
      <c r="A371" s="26" t="s">
        <v>48</v>
      </c>
      <c r="B371" s="44"/>
      <c r="C371" s="31" t="s">
        <v>74</v>
      </c>
      <c r="D371" s="31" t="s">
        <v>50</v>
      </c>
      <c r="E371" s="55" t="s">
        <v>239</v>
      </c>
      <c r="F371" s="31" t="s">
        <v>87</v>
      </c>
      <c r="G371" s="30">
        <v>2298.6999999999998</v>
      </c>
      <c r="H371" s="30">
        <v>988.6</v>
      </c>
      <c r="I371" s="30">
        <v>988.6</v>
      </c>
    </row>
    <row r="372" spans="1:9">
      <c r="A372" s="26" t="s">
        <v>21</v>
      </c>
      <c r="B372" s="44"/>
      <c r="C372" s="31" t="s">
        <v>74</v>
      </c>
      <c r="D372" s="31" t="s">
        <v>50</v>
      </c>
      <c r="E372" s="55" t="s">
        <v>239</v>
      </c>
      <c r="F372" s="31" t="s">
        <v>92</v>
      </c>
      <c r="G372" s="30">
        <v>125.5</v>
      </c>
      <c r="H372" s="30">
        <v>82.7</v>
      </c>
      <c r="I372" s="30">
        <v>82.7</v>
      </c>
    </row>
    <row r="373" spans="1:9">
      <c r="A373" s="26" t="s">
        <v>174</v>
      </c>
      <c r="B373" s="44"/>
      <c r="C373" s="31" t="s">
        <v>74</v>
      </c>
      <c r="D373" s="31" t="s">
        <v>165</v>
      </c>
      <c r="E373" s="55"/>
      <c r="F373" s="55"/>
      <c r="G373" s="30">
        <f>SUM(G374)</f>
        <v>9172.9</v>
      </c>
      <c r="H373" s="30">
        <f>SUM(H374)</f>
        <v>5429.6</v>
      </c>
      <c r="I373" s="30">
        <f>SUM(I374)</f>
        <v>11293.6</v>
      </c>
    </row>
    <row r="374" spans="1:9">
      <c r="A374" s="26" t="s">
        <v>627</v>
      </c>
      <c r="B374" s="44"/>
      <c r="C374" s="31" t="s">
        <v>74</v>
      </c>
      <c r="D374" s="31" t="s">
        <v>165</v>
      </c>
      <c r="E374" s="55" t="s">
        <v>238</v>
      </c>
      <c r="F374" s="55"/>
      <c r="G374" s="30">
        <f>SUM(G375)+G380</f>
        <v>9172.9</v>
      </c>
      <c r="H374" s="30">
        <f t="shared" ref="H374:I374" si="75">SUM(H375)+H380</f>
        <v>5429.6</v>
      </c>
      <c r="I374" s="30">
        <f t="shared" si="75"/>
        <v>11293.6</v>
      </c>
    </row>
    <row r="375" spans="1:9">
      <c r="A375" s="26" t="s">
        <v>31</v>
      </c>
      <c r="B375" s="44"/>
      <c r="C375" s="31" t="s">
        <v>74</v>
      </c>
      <c r="D375" s="31" t="s">
        <v>165</v>
      </c>
      <c r="E375" s="55" t="s">
        <v>246</v>
      </c>
      <c r="F375" s="55"/>
      <c r="G375" s="30">
        <f>SUM(G376)+G379</f>
        <v>2332.9</v>
      </c>
      <c r="H375" s="30">
        <f t="shared" ref="H375:I375" si="76">SUM(H376)+H379</f>
        <v>1589.6</v>
      </c>
      <c r="I375" s="30">
        <f t="shared" si="76"/>
        <v>2333.6</v>
      </c>
    </row>
    <row r="376" spans="1:9" ht="47.25" hidden="1">
      <c r="A376" s="26" t="s">
        <v>269</v>
      </c>
      <c r="B376" s="44"/>
      <c r="C376" s="31" t="s">
        <v>74</v>
      </c>
      <c r="D376" s="31" t="s">
        <v>165</v>
      </c>
      <c r="E376" s="55" t="s">
        <v>270</v>
      </c>
      <c r="F376" s="55"/>
      <c r="G376" s="30">
        <f>SUM(G377)</f>
        <v>0</v>
      </c>
      <c r="H376" s="30">
        <f>SUM(H377)</f>
        <v>0</v>
      </c>
      <c r="I376" s="30">
        <f>SUM(I377)</f>
        <v>0</v>
      </c>
    </row>
    <row r="377" spans="1:9" hidden="1">
      <c r="A377" s="26" t="s">
        <v>86</v>
      </c>
      <c r="B377" s="44"/>
      <c r="C377" s="31" t="s">
        <v>74</v>
      </c>
      <c r="D377" s="31" t="s">
        <v>165</v>
      </c>
      <c r="E377" s="55" t="s">
        <v>270</v>
      </c>
      <c r="F377" s="31" t="s">
        <v>87</v>
      </c>
      <c r="G377" s="30"/>
      <c r="H377" s="30"/>
      <c r="I377" s="30"/>
    </row>
    <row r="378" spans="1:9" ht="47.25" hidden="1">
      <c r="A378" s="52" t="s">
        <v>47</v>
      </c>
      <c r="B378" s="44"/>
      <c r="C378" s="31" t="s">
        <v>74</v>
      </c>
      <c r="D378" s="31" t="s">
        <v>165</v>
      </c>
      <c r="E378" s="55" t="s">
        <v>270</v>
      </c>
      <c r="F378" s="55">
        <v>100</v>
      </c>
      <c r="G378" s="30"/>
      <c r="H378" s="30"/>
      <c r="I378" s="30"/>
    </row>
    <row r="379" spans="1:9" ht="31.5">
      <c r="A379" s="26" t="s">
        <v>48</v>
      </c>
      <c r="B379" s="44"/>
      <c r="C379" s="31" t="s">
        <v>74</v>
      </c>
      <c r="D379" s="31" t="s">
        <v>165</v>
      </c>
      <c r="E379" s="55" t="s">
        <v>246</v>
      </c>
      <c r="F379" s="31" t="s">
        <v>87</v>
      </c>
      <c r="G379" s="30">
        <v>2332.9</v>
      </c>
      <c r="H379" s="30">
        <f>1781.6-192</f>
        <v>1589.6</v>
      </c>
      <c r="I379" s="30">
        <v>2333.6</v>
      </c>
    </row>
    <row r="380" spans="1:9">
      <c r="A380" s="26" t="s">
        <v>835</v>
      </c>
      <c r="B380" s="44"/>
      <c r="C380" s="31" t="s">
        <v>74</v>
      </c>
      <c r="D380" s="31" t="s">
        <v>165</v>
      </c>
      <c r="E380" s="55" t="s">
        <v>676</v>
      </c>
      <c r="F380" s="31"/>
      <c r="G380" s="30">
        <f>SUM(G381)</f>
        <v>6840</v>
      </c>
      <c r="H380" s="30">
        <f t="shared" ref="H380:I380" si="77">SUM(H381)</f>
        <v>3840</v>
      </c>
      <c r="I380" s="30">
        <f t="shared" si="77"/>
        <v>8960</v>
      </c>
    </row>
    <row r="381" spans="1:9" ht="63">
      <c r="A381" s="26" t="s">
        <v>955</v>
      </c>
      <c r="B381" s="44"/>
      <c r="C381" s="31" t="s">
        <v>74</v>
      </c>
      <c r="D381" s="31" t="s">
        <v>165</v>
      </c>
      <c r="E381" s="55" t="s">
        <v>836</v>
      </c>
      <c r="F381" s="31"/>
      <c r="G381" s="30">
        <f>SUM(G382)</f>
        <v>6840</v>
      </c>
      <c r="H381" s="30">
        <f>SUM(H382)</f>
        <v>3840</v>
      </c>
      <c r="I381" s="30">
        <f>SUM(I382)</f>
        <v>8960</v>
      </c>
    </row>
    <row r="382" spans="1:9" ht="31.5">
      <c r="A382" s="26" t="s">
        <v>48</v>
      </c>
      <c r="B382" s="44"/>
      <c r="C382" s="31" t="s">
        <v>74</v>
      </c>
      <c r="D382" s="31" t="s">
        <v>165</v>
      </c>
      <c r="E382" s="55" t="s">
        <v>836</v>
      </c>
      <c r="F382" s="31" t="s">
        <v>87</v>
      </c>
      <c r="G382" s="30">
        <v>6840</v>
      </c>
      <c r="H382" s="30">
        <f>3648+192</f>
        <v>3840</v>
      </c>
      <c r="I382" s="30">
        <f>8512+448</f>
        <v>8960</v>
      </c>
    </row>
    <row r="383" spans="1:9">
      <c r="A383" s="52" t="s">
        <v>108</v>
      </c>
      <c r="B383" s="44"/>
      <c r="C383" s="31" t="s">
        <v>109</v>
      </c>
      <c r="D383" s="31"/>
      <c r="E383" s="55"/>
      <c r="F383" s="31"/>
      <c r="G383" s="30">
        <f>SUM(G405)+G384+G388</f>
        <v>3900</v>
      </c>
      <c r="H383" s="30">
        <f>SUM(H405)+H384+H388</f>
        <v>862200</v>
      </c>
      <c r="I383" s="30">
        <f>SUM(I405)+I384+I388</f>
        <v>0</v>
      </c>
    </row>
    <row r="384" spans="1:9">
      <c r="A384" s="26" t="s">
        <v>176</v>
      </c>
      <c r="B384" s="44"/>
      <c r="C384" s="31" t="s">
        <v>109</v>
      </c>
      <c r="D384" s="31" t="s">
        <v>40</v>
      </c>
      <c r="E384" s="55"/>
      <c r="F384" s="31"/>
      <c r="G384" s="30">
        <f>SUM(G385)</f>
        <v>0</v>
      </c>
      <c r="H384" s="30">
        <f t="shared" ref="H384:I385" si="78">SUM(H385)</f>
        <v>859010</v>
      </c>
      <c r="I384" s="30">
        <f t="shared" si="78"/>
        <v>0</v>
      </c>
    </row>
    <row r="385" spans="1:9" ht="47.25">
      <c r="A385" s="52" t="s">
        <v>648</v>
      </c>
      <c r="B385" s="44"/>
      <c r="C385" s="31" t="s">
        <v>109</v>
      </c>
      <c r="D385" s="31" t="s">
        <v>40</v>
      </c>
      <c r="E385" s="55" t="s">
        <v>478</v>
      </c>
      <c r="F385" s="31"/>
      <c r="G385" s="30">
        <f>SUM(G386)</f>
        <v>0</v>
      </c>
      <c r="H385" s="30">
        <f t="shared" si="78"/>
        <v>859010</v>
      </c>
      <c r="I385" s="30">
        <f t="shared" si="78"/>
        <v>0</v>
      </c>
    </row>
    <row r="386" spans="1:9" ht="33.75" customHeight="1">
      <c r="A386" s="52" t="s">
        <v>843</v>
      </c>
      <c r="B386" s="44"/>
      <c r="C386" s="31" t="s">
        <v>109</v>
      </c>
      <c r="D386" s="31" t="s">
        <v>40</v>
      </c>
      <c r="E386" s="55" t="s">
        <v>837</v>
      </c>
      <c r="F386" s="31"/>
      <c r="G386" s="30">
        <f>SUM(G387)</f>
        <v>0</v>
      </c>
      <c r="H386" s="30">
        <f>SUM(H387)</f>
        <v>859010</v>
      </c>
      <c r="I386" s="30">
        <f>SUM(I387)</f>
        <v>0</v>
      </c>
    </row>
    <row r="387" spans="1:9" ht="31.5">
      <c r="A387" s="52" t="s">
        <v>267</v>
      </c>
      <c r="B387" s="44"/>
      <c r="C387" s="31" t="s">
        <v>109</v>
      </c>
      <c r="D387" s="31" t="s">
        <v>40</v>
      </c>
      <c r="E387" s="55" t="s">
        <v>837</v>
      </c>
      <c r="F387" s="31" t="s">
        <v>244</v>
      </c>
      <c r="G387" s="30"/>
      <c r="H387" s="30">
        <v>859010</v>
      </c>
      <c r="I387" s="30"/>
    </row>
    <row r="388" spans="1:9" hidden="1">
      <c r="A388" s="52" t="s">
        <v>876</v>
      </c>
      <c r="B388" s="44"/>
      <c r="C388" s="31" t="s">
        <v>109</v>
      </c>
      <c r="D388" s="31" t="s">
        <v>165</v>
      </c>
      <c r="E388" s="55"/>
      <c r="F388" s="31"/>
      <c r="G388" s="30">
        <f>SUM(G389+G402)+G392+G395+G399</f>
        <v>0</v>
      </c>
      <c r="H388" s="30">
        <f>SUM(H389+H402)+H392+H395+H399</f>
        <v>0</v>
      </c>
      <c r="I388" s="30">
        <f>SUM(I389+I402)+I392+I395+I399</f>
        <v>0</v>
      </c>
    </row>
    <row r="389" spans="1:9" ht="31.5" hidden="1">
      <c r="A389" s="26" t="s">
        <v>809</v>
      </c>
      <c r="B389" s="44"/>
      <c r="C389" s="31" t="s">
        <v>109</v>
      </c>
      <c r="D389" s="31" t="s">
        <v>165</v>
      </c>
      <c r="E389" s="31" t="s">
        <v>211</v>
      </c>
      <c r="F389" s="55"/>
      <c r="G389" s="30">
        <f>SUM(G390)</f>
        <v>0</v>
      </c>
      <c r="H389" s="30">
        <f t="shared" ref="H389:I390" si="79">SUM(H390)</f>
        <v>0</v>
      </c>
      <c r="I389" s="30">
        <f t="shared" si="79"/>
        <v>0</v>
      </c>
    </row>
    <row r="390" spans="1:9" ht="31.5" hidden="1">
      <c r="A390" s="26" t="s">
        <v>94</v>
      </c>
      <c r="B390" s="44"/>
      <c r="C390" s="31" t="s">
        <v>109</v>
      </c>
      <c r="D390" s="31" t="s">
        <v>165</v>
      </c>
      <c r="E390" s="55" t="s">
        <v>652</v>
      </c>
      <c r="F390" s="55"/>
      <c r="G390" s="30">
        <f>SUM(G391)</f>
        <v>0</v>
      </c>
      <c r="H390" s="30">
        <f t="shared" si="79"/>
        <v>0</v>
      </c>
      <c r="I390" s="30">
        <f t="shared" si="79"/>
        <v>0</v>
      </c>
    </row>
    <row r="391" spans="1:9" ht="31.5" hidden="1">
      <c r="A391" s="26" t="s">
        <v>48</v>
      </c>
      <c r="B391" s="44"/>
      <c r="C391" s="31" t="s">
        <v>109</v>
      </c>
      <c r="D391" s="31" t="s">
        <v>165</v>
      </c>
      <c r="E391" s="55" t="s">
        <v>652</v>
      </c>
      <c r="F391" s="55">
        <v>200</v>
      </c>
      <c r="G391" s="30"/>
      <c r="H391" s="30"/>
      <c r="I391" s="30"/>
    </row>
    <row r="392" spans="1:9" ht="31.5" hidden="1">
      <c r="A392" s="26" t="s">
        <v>603</v>
      </c>
      <c r="B392" s="44"/>
      <c r="C392" s="31" t="s">
        <v>109</v>
      </c>
      <c r="D392" s="31" t="s">
        <v>165</v>
      </c>
      <c r="E392" s="55" t="s">
        <v>202</v>
      </c>
      <c r="F392" s="55"/>
      <c r="G392" s="30">
        <f>SUM(G393)</f>
        <v>0</v>
      </c>
      <c r="H392" s="30"/>
      <c r="I392" s="30"/>
    </row>
    <row r="393" spans="1:9" ht="31.5" hidden="1">
      <c r="A393" s="26" t="s">
        <v>94</v>
      </c>
      <c r="B393" s="44"/>
      <c r="C393" s="31" t="s">
        <v>109</v>
      </c>
      <c r="D393" s="31" t="s">
        <v>165</v>
      </c>
      <c r="E393" s="55" t="s">
        <v>214</v>
      </c>
      <c r="F393" s="55"/>
      <c r="G393" s="30">
        <f>SUM(G394)</f>
        <v>0</v>
      </c>
      <c r="H393" s="30"/>
      <c r="I393" s="30"/>
    </row>
    <row r="394" spans="1:9" ht="31.5" hidden="1">
      <c r="A394" s="26" t="s">
        <v>48</v>
      </c>
      <c r="B394" s="44"/>
      <c r="C394" s="31" t="s">
        <v>109</v>
      </c>
      <c r="D394" s="31" t="s">
        <v>165</v>
      </c>
      <c r="E394" s="55" t="s">
        <v>214</v>
      </c>
      <c r="F394" s="55">
        <v>200</v>
      </c>
      <c r="G394" s="30"/>
      <c r="H394" s="30"/>
      <c r="I394" s="30"/>
    </row>
    <row r="395" spans="1:9" ht="31.5" hidden="1">
      <c r="A395" s="52" t="s">
        <v>612</v>
      </c>
      <c r="B395" s="27"/>
      <c r="C395" s="31" t="s">
        <v>109</v>
      </c>
      <c r="D395" s="31" t="s">
        <v>165</v>
      </c>
      <c r="E395" s="27" t="s">
        <v>275</v>
      </c>
      <c r="F395" s="31"/>
      <c r="G395" s="30">
        <f>SUM(G396)</f>
        <v>0</v>
      </c>
      <c r="H395" s="30">
        <f t="shared" ref="H395:I397" si="80">SUM(H396)</f>
        <v>0</v>
      </c>
      <c r="I395" s="30">
        <f t="shared" si="80"/>
        <v>0</v>
      </c>
    </row>
    <row r="396" spans="1:9" ht="31.5" hidden="1">
      <c r="A396" s="52" t="s">
        <v>613</v>
      </c>
      <c r="B396" s="27"/>
      <c r="C396" s="31" t="s">
        <v>109</v>
      </c>
      <c r="D396" s="31" t="s">
        <v>165</v>
      </c>
      <c r="E396" s="27" t="s">
        <v>276</v>
      </c>
      <c r="F396" s="31"/>
      <c r="G396" s="30">
        <f>SUM(G397)</f>
        <v>0</v>
      </c>
      <c r="H396" s="30">
        <f t="shared" si="80"/>
        <v>0</v>
      </c>
      <c r="I396" s="30">
        <f t="shared" si="80"/>
        <v>0</v>
      </c>
    </row>
    <row r="397" spans="1:9" ht="31.5" hidden="1">
      <c r="A397" s="52" t="s">
        <v>41</v>
      </c>
      <c r="B397" s="27"/>
      <c r="C397" s="31" t="s">
        <v>109</v>
      </c>
      <c r="D397" s="31" t="s">
        <v>165</v>
      </c>
      <c r="E397" s="27" t="s">
        <v>280</v>
      </c>
      <c r="F397" s="31"/>
      <c r="G397" s="30">
        <f>SUM(G398)</f>
        <v>0</v>
      </c>
      <c r="H397" s="30">
        <f t="shared" si="80"/>
        <v>0</v>
      </c>
      <c r="I397" s="30">
        <f t="shared" si="80"/>
        <v>0</v>
      </c>
    </row>
    <row r="398" spans="1:9" ht="31.5" hidden="1">
      <c r="A398" s="26" t="s">
        <v>48</v>
      </c>
      <c r="B398" s="44"/>
      <c r="C398" s="31" t="s">
        <v>109</v>
      </c>
      <c r="D398" s="31" t="s">
        <v>165</v>
      </c>
      <c r="E398" s="27" t="s">
        <v>280</v>
      </c>
      <c r="F398" s="31" t="s">
        <v>87</v>
      </c>
      <c r="G398" s="30"/>
      <c r="H398" s="30"/>
      <c r="I398" s="30"/>
    </row>
    <row r="399" spans="1:9" hidden="1">
      <c r="A399" s="26" t="s">
        <v>627</v>
      </c>
      <c r="B399" s="44"/>
      <c r="C399" s="31" t="s">
        <v>109</v>
      </c>
      <c r="D399" s="31" t="s">
        <v>165</v>
      </c>
      <c r="E399" s="55" t="s">
        <v>238</v>
      </c>
      <c r="F399" s="31"/>
      <c r="G399" s="30">
        <f>SUM(G400)</f>
        <v>0</v>
      </c>
      <c r="H399" s="30">
        <f t="shared" ref="H399:I400" si="81">SUM(H400)</f>
        <v>0</v>
      </c>
      <c r="I399" s="30">
        <f t="shared" si="81"/>
        <v>0</v>
      </c>
    </row>
    <row r="400" spans="1:9" ht="31.5" hidden="1">
      <c r="A400" s="26" t="s">
        <v>41</v>
      </c>
      <c r="B400" s="44"/>
      <c r="C400" s="31" t="s">
        <v>109</v>
      </c>
      <c r="D400" s="31" t="s">
        <v>165</v>
      </c>
      <c r="E400" s="55" t="s">
        <v>239</v>
      </c>
      <c r="F400" s="31"/>
      <c r="G400" s="30">
        <f>SUM(G401)</f>
        <v>0</v>
      </c>
      <c r="H400" s="30">
        <f t="shared" si="81"/>
        <v>0</v>
      </c>
      <c r="I400" s="30">
        <f t="shared" si="81"/>
        <v>0</v>
      </c>
    </row>
    <row r="401" spans="1:9" ht="31.5" hidden="1">
      <c r="A401" s="26" t="s">
        <v>48</v>
      </c>
      <c r="B401" s="44"/>
      <c r="C401" s="31" t="s">
        <v>109</v>
      </c>
      <c r="D401" s="31" t="s">
        <v>165</v>
      </c>
      <c r="E401" s="55" t="s">
        <v>239</v>
      </c>
      <c r="F401" s="31" t="s">
        <v>87</v>
      </c>
      <c r="G401" s="30"/>
      <c r="H401" s="30"/>
      <c r="I401" s="30"/>
    </row>
    <row r="402" spans="1:9" ht="31.5" hidden="1">
      <c r="A402" s="52" t="s">
        <v>682</v>
      </c>
      <c r="B402" s="44"/>
      <c r="C402" s="31" t="s">
        <v>109</v>
      </c>
      <c r="D402" s="31" t="s">
        <v>165</v>
      </c>
      <c r="E402" s="55" t="s">
        <v>680</v>
      </c>
      <c r="F402" s="55"/>
      <c r="G402" s="30">
        <f>SUM(G403)</f>
        <v>0</v>
      </c>
      <c r="H402" s="30">
        <f t="shared" ref="H402:I403" si="82">SUM(H403)</f>
        <v>0</v>
      </c>
      <c r="I402" s="30">
        <f t="shared" si="82"/>
        <v>0</v>
      </c>
    </row>
    <row r="403" spans="1:9" ht="31.5" hidden="1">
      <c r="A403" s="26" t="s">
        <v>94</v>
      </c>
      <c r="B403" s="44"/>
      <c r="C403" s="31" t="s">
        <v>109</v>
      </c>
      <c r="D403" s="31" t="s">
        <v>165</v>
      </c>
      <c r="E403" s="55" t="s">
        <v>681</v>
      </c>
      <c r="F403" s="31"/>
      <c r="G403" s="30">
        <f>SUM(G404)</f>
        <v>0</v>
      </c>
      <c r="H403" s="30">
        <f t="shared" si="82"/>
        <v>0</v>
      </c>
      <c r="I403" s="30">
        <f t="shared" si="82"/>
        <v>0</v>
      </c>
    </row>
    <row r="404" spans="1:9" ht="31.5" hidden="1">
      <c r="A404" s="26" t="s">
        <v>48</v>
      </c>
      <c r="B404" s="44"/>
      <c r="C404" s="31" t="s">
        <v>109</v>
      </c>
      <c r="D404" s="31" t="s">
        <v>165</v>
      </c>
      <c r="E404" s="55" t="s">
        <v>681</v>
      </c>
      <c r="F404" s="31" t="s">
        <v>87</v>
      </c>
      <c r="G404" s="30"/>
      <c r="H404" s="30"/>
      <c r="I404" s="30"/>
    </row>
    <row r="405" spans="1:9">
      <c r="A405" s="26" t="s">
        <v>178</v>
      </c>
      <c r="B405" s="44"/>
      <c r="C405" s="31" t="s">
        <v>109</v>
      </c>
      <c r="D405" s="31" t="s">
        <v>168</v>
      </c>
      <c r="E405" s="55"/>
      <c r="F405" s="31"/>
      <c r="G405" s="30">
        <f t="shared" ref="G405:I407" si="83">SUM(G406)</f>
        <v>3900</v>
      </c>
      <c r="H405" s="30">
        <f t="shared" si="83"/>
        <v>3190</v>
      </c>
      <c r="I405" s="30">
        <f t="shared" si="83"/>
        <v>0</v>
      </c>
    </row>
    <row r="406" spans="1:9" ht="47.25">
      <c r="A406" s="52" t="s">
        <v>648</v>
      </c>
      <c r="B406" s="44"/>
      <c r="C406" s="31" t="s">
        <v>109</v>
      </c>
      <c r="D406" s="31" t="s">
        <v>168</v>
      </c>
      <c r="E406" s="55" t="s">
        <v>478</v>
      </c>
      <c r="F406" s="31"/>
      <c r="G406" s="30">
        <f>SUM(G407)</f>
        <v>3900</v>
      </c>
      <c r="H406" s="30">
        <f>SUM(H407)</f>
        <v>3190</v>
      </c>
      <c r="I406" s="30">
        <f>SUM(I407)</f>
        <v>0</v>
      </c>
    </row>
    <row r="407" spans="1:9" ht="31.5">
      <c r="A407" s="52" t="s">
        <v>266</v>
      </c>
      <c r="B407" s="44"/>
      <c r="C407" s="31" t="s">
        <v>109</v>
      </c>
      <c r="D407" s="31" t="s">
        <v>168</v>
      </c>
      <c r="E407" s="55" t="s">
        <v>686</v>
      </c>
      <c r="F407" s="31"/>
      <c r="G407" s="30">
        <f t="shared" si="83"/>
        <v>3900</v>
      </c>
      <c r="H407" s="30">
        <f t="shared" si="83"/>
        <v>3190</v>
      </c>
      <c r="I407" s="30">
        <f t="shared" si="83"/>
        <v>0</v>
      </c>
    </row>
    <row r="408" spans="1:9" ht="31.5">
      <c r="A408" s="52" t="s">
        <v>267</v>
      </c>
      <c r="B408" s="44"/>
      <c r="C408" s="31" t="s">
        <v>109</v>
      </c>
      <c r="D408" s="31" t="s">
        <v>168</v>
      </c>
      <c r="E408" s="55" t="s">
        <v>686</v>
      </c>
      <c r="F408" s="31" t="s">
        <v>244</v>
      </c>
      <c r="G408" s="30">
        <v>3900</v>
      </c>
      <c r="H408" s="30">
        <v>3190</v>
      </c>
      <c r="I408" s="30"/>
    </row>
    <row r="409" spans="1:9" hidden="1">
      <c r="A409" s="52" t="s">
        <v>119</v>
      </c>
      <c r="B409" s="27"/>
      <c r="C409" s="31" t="s">
        <v>14</v>
      </c>
      <c r="D409" s="31"/>
      <c r="E409" s="31"/>
      <c r="F409" s="27"/>
      <c r="G409" s="28">
        <f t="shared" ref="G409:I412" si="84">SUM(G410)</f>
        <v>0</v>
      </c>
      <c r="H409" s="28">
        <f t="shared" si="84"/>
        <v>0</v>
      </c>
      <c r="I409" s="28">
        <f t="shared" si="84"/>
        <v>0</v>
      </c>
    </row>
    <row r="410" spans="1:9" hidden="1">
      <c r="A410" s="52" t="s">
        <v>496</v>
      </c>
      <c r="B410" s="27"/>
      <c r="C410" s="59" t="s">
        <v>14</v>
      </c>
      <c r="D410" s="59" t="s">
        <v>12</v>
      </c>
      <c r="E410" s="59"/>
      <c r="F410" s="59"/>
      <c r="G410" s="30">
        <f t="shared" si="84"/>
        <v>0</v>
      </c>
      <c r="H410" s="30">
        <f t="shared" si="84"/>
        <v>0</v>
      </c>
      <c r="I410" s="30">
        <f t="shared" si="84"/>
        <v>0</v>
      </c>
    </row>
    <row r="411" spans="1:9" ht="31.5" hidden="1">
      <c r="A411" s="52" t="s">
        <v>626</v>
      </c>
      <c r="B411" s="27"/>
      <c r="C411" s="59" t="s">
        <v>14</v>
      </c>
      <c r="D411" s="59" t="s">
        <v>12</v>
      </c>
      <c r="E411" s="31" t="s">
        <v>289</v>
      </c>
      <c r="F411" s="27"/>
      <c r="G411" s="28">
        <f t="shared" si="84"/>
        <v>0</v>
      </c>
      <c r="H411" s="28">
        <f t="shared" si="84"/>
        <v>0</v>
      </c>
      <c r="I411" s="28">
        <f t="shared" si="84"/>
        <v>0</v>
      </c>
    </row>
    <row r="412" spans="1:9" ht="31.5" hidden="1">
      <c r="A412" s="52" t="s">
        <v>266</v>
      </c>
      <c r="B412" s="27"/>
      <c r="C412" s="59" t="s">
        <v>14</v>
      </c>
      <c r="D412" s="59" t="s">
        <v>12</v>
      </c>
      <c r="E412" s="31" t="s">
        <v>303</v>
      </c>
      <c r="F412" s="27"/>
      <c r="G412" s="28">
        <f t="shared" si="84"/>
        <v>0</v>
      </c>
      <c r="H412" s="28">
        <f t="shared" si="84"/>
        <v>0</v>
      </c>
      <c r="I412" s="28">
        <f t="shared" si="84"/>
        <v>0</v>
      </c>
    </row>
    <row r="413" spans="1:9" ht="31.5" hidden="1">
      <c r="A413" s="52" t="s">
        <v>267</v>
      </c>
      <c r="B413" s="27"/>
      <c r="C413" s="59" t="s">
        <v>14</v>
      </c>
      <c r="D413" s="59" t="s">
        <v>12</v>
      </c>
      <c r="E413" s="31" t="s">
        <v>303</v>
      </c>
      <c r="F413" s="27" t="s">
        <v>244</v>
      </c>
      <c r="G413" s="28"/>
      <c r="H413" s="28"/>
      <c r="I413" s="28"/>
    </row>
    <row r="414" spans="1:9">
      <c r="A414" s="26" t="s">
        <v>26</v>
      </c>
      <c r="B414" s="44"/>
      <c r="C414" s="31" t="s">
        <v>27</v>
      </c>
      <c r="D414" s="31"/>
      <c r="E414" s="55"/>
      <c r="F414" s="55"/>
      <c r="G414" s="30">
        <f>SUM(G415+G427)+G438</f>
        <v>67557.2</v>
      </c>
      <c r="H414" s="30">
        <f>SUM(H415+H427)+H438</f>
        <v>54846.099999999991</v>
      </c>
      <c r="I414" s="30">
        <f>SUM(I415+I427)+I438</f>
        <v>54783.099999999991</v>
      </c>
    </row>
    <row r="415" spans="1:9" hidden="1">
      <c r="A415" s="26" t="s">
        <v>49</v>
      </c>
      <c r="B415" s="44"/>
      <c r="C415" s="31" t="s">
        <v>27</v>
      </c>
      <c r="D415" s="31" t="s">
        <v>50</v>
      </c>
      <c r="E415" s="55"/>
      <c r="F415" s="55"/>
      <c r="G415" s="30">
        <f>SUM(G420)+G416+G423</f>
        <v>0</v>
      </c>
      <c r="H415" s="30">
        <f>SUM(H420)+H416+H423</f>
        <v>0</v>
      </c>
      <c r="I415" s="30">
        <f>SUM(I420)+I416+I423</f>
        <v>0</v>
      </c>
    </row>
    <row r="416" spans="1:9" ht="31.5" hidden="1">
      <c r="A416" s="58" t="s">
        <v>634</v>
      </c>
      <c r="B416" s="31"/>
      <c r="C416" s="31" t="s">
        <v>27</v>
      </c>
      <c r="D416" s="31" t="s">
        <v>50</v>
      </c>
      <c r="E416" s="55" t="s">
        <v>240</v>
      </c>
      <c r="F416" s="63"/>
      <c r="G416" s="30">
        <f t="shared" ref="G416:I418" si="85">SUM(G417)</f>
        <v>0</v>
      </c>
      <c r="H416" s="30">
        <f t="shared" si="85"/>
        <v>0</v>
      </c>
      <c r="I416" s="30">
        <f t="shared" si="85"/>
        <v>0</v>
      </c>
    </row>
    <row r="417" spans="1:15" ht="31.5" hidden="1">
      <c r="A417" s="26" t="s">
        <v>595</v>
      </c>
      <c r="B417" s="31"/>
      <c r="C417" s="31" t="s">
        <v>27</v>
      </c>
      <c r="D417" s="31" t="s">
        <v>50</v>
      </c>
      <c r="E417" s="55" t="s">
        <v>241</v>
      </c>
      <c r="F417" s="63"/>
      <c r="G417" s="30">
        <f t="shared" si="85"/>
        <v>0</v>
      </c>
      <c r="H417" s="30">
        <f t="shared" si="85"/>
        <v>0</v>
      </c>
      <c r="I417" s="30">
        <f t="shared" si="85"/>
        <v>0</v>
      </c>
    </row>
    <row r="418" spans="1:15" ht="37.5" hidden="1" customHeight="1">
      <c r="A418" s="26" t="s">
        <v>590</v>
      </c>
      <c r="B418" s="31"/>
      <c r="C418" s="31" t="s">
        <v>27</v>
      </c>
      <c r="D418" s="31" t="s">
        <v>50</v>
      </c>
      <c r="E418" s="55" t="s">
        <v>589</v>
      </c>
      <c r="F418" s="63"/>
      <c r="G418" s="30">
        <f t="shared" si="85"/>
        <v>0</v>
      </c>
      <c r="H418" s="30">
        <f t="shared" si="85"/>
        <v>0</v>
      </c>
      <c r="I418" s="30">
        <f t="shared" si="85"/>
        <v>0</v>
      </c>
    </row>
    <row r="419" spans="1:15" hidden="1">
      <c r="A419" s="26" t="s">
        <v>38</v>
      </c>
      <c r="B419" s="31"/>
      <c r="C419" s="31" t="s">
        <v>27</v>
      </c>
      <c r="D419" s="31" t="s">
        <v>50</v>
      </c>
      <c r="E419" s="55" t="s">
        <v>589</v>
      </c>
      <c r="F419" s="55">
        <v>300</v>
      </c>
      <c r="G419" s="30"/>
      <c r="H419" s="30"/>
      <c r="I419" s="30"/>
    </row>
    <row r="420" spans="1:15" ht="31.5" hidden="1">
      <c r="A420" s="26" t="s">
        <v>475</v>
      </c>
      <c r="B420" s="44"/>
      <c r="C420" s="31" t="s">
        <v>27</v>
      </c>
      <c r="D420" s="31" t="s">
        <v>50</v>
      </c>
      <c r="E420" s="55" t="s">
        <v>232</v>
      </c>
      <c r="F420" s="55"/>
      <c r="G420" s="30">
        <f t="shared" ref="G420:I421" si="86">SUM(G421)</f>
        <v>0</v>
      </c>
      <c r="H420" s="30">
        <f t="shared" si="86"/>
        <v>0</v>
      </c>
      <c r="I420" s="30">
        <f t="shared" si="86"/>
        <v>0</v>
      </c>
    </row>
    <row r="421" spans="1:15" ht="78.75" hidden="1">
      <c r="A421" s="26" t="s">
        <v>530</v>
      </c>
      <c r="B421" s="44"/>
      <c r="C421" s="31" t="s">
        <v>27</v>
      </c>
      <c r="D421" s="31" t="s">
        <v>50</v>
      </c>
      <c r="E421" s="55" t="s">
        <v>242</v>
      </c>
      <c r="F421" s="55"/>
      <c r="G421" s="30">
        <f t="shared" si="86"/>
        <v>0</v>
      </c>
      <c r="H421" s="30">
        <f t="shared" si="86"/>
        <v>0</v>
      </c>
      <c r="I421" s="30">
        <f t="shared" si="86"/>
        <v>0</v>
      </c>
    </row>
    <row r="422" spans="1:15" hidden="1">
      <c r="A422" s="26" t="s">
        <v>86</v>
      </c>
      <c r="B422" s="44"/>
      <c r="C422" s="31" t="s">
        <v>27</v>
      </c>
      <c r="D422" s="31" t="s">
        <v>50</v>
      </c>
      <c r="E422" s="55" t="s">
        <v>242</v>
      </c>
      <c r="F422" s="55">
        <v>200</v>
      </c>
      <c r="G422" s="30"/>
      <c r="H422" s="30"/>
      <c r="I422" s="30"/>
    </row>
    <row r="423" spans="1:15" ht="31.5" hidden="1">
      <c r="A423" s="26" t="s">
        <v>641</v>
      </c>
      <c r="B423" s="44"/>
      <c r="C423" s="31" t="s">
        <v>27</v>
      </c>
      <c r="D423" s="31" t="s">
        <v>50</v>
      </c>
      <c r="E423" s="55" t="s">
        <v>433</v>
      </c>
      <c r="F423" s="55"/>
      <c r="G423" s="30">
        <f t="shared" ref="G423:I425" si="87">SUM(G424)</f>
        <v>0</v>
      </c>
      <c r="H423" s="30">
        <f t="shared" si="87"/>
        <v>0</v>
      </c>
      <c r="I423" s="30">
        <f t="shared" si="87"/>
        <v>0</v>
      </c>
    </row>
    <row r="424" spans="1:15" hidden="1">
      <c r="A424" s="26" t="s">
        <v>31</v>
      </c>
      <c r="B424" s="44"/>
      <c r="C424" s="31" t="s">
        <v>27</v>
      </c>
      <c r="D424" s="31" t="s">
        <v>50</v>
      </c>
      <c r="E424" s="55" t="s">
        <v>434</v>
      </c>
      <c r="F424" s="55"/>
      <c r="G424" s="30">
        <f t="shared" si="87"/>
        <v>0</v>
      </c>
      <c r="H424" s="30">
        <f t="shared" si="87"/>
        <v>0</v>
      </c>
      <c r="I424" s="30">
        <f t="shared" si="87"/>
        <v>0</v>
      </c>
    </row>
    <row r="425" spans="1:15" hidden="1">
      <c r="A425" s="26" t="s">
        <v>51</v>
      </c>
      <c r="B425" s="44"/>
      <c r="C425" s="31" t="s">
        <v>27</v>
      </c>
      <c r="D425" s="31" t="s">
        <v>50</v>
      </c>
      <c r="E425" s="55" t="s">
        <v>435</v>
      </c>
      <c r="F425" s="55"/>
      <c r="G425" s="30">
        <f t="shared" si="87"/>
        <v>0</v>
      </c>
      <c r="H425" s="30">
        <f t="shared" si="87"/>
        <v>0</v>
      </c>
      <c r="I425" s="30">
        <f t="shared" si="87"/>
        <v>0</v>
      </c>
    </row>
    <row r="426" spans="1:15" hidden="1">
      <c r="A426" s="26" t="s">
        <v>38</v>
      </c>
      <c r="B426" s="44"/>
      <c r="C426" s="31" t="s">
        <v>27</v>
      </c>
      <c r="D426" s="31" t="s">
        <v>50</v>
      </c>
      <c r="E426" s="55" t="s">
        <v>435</v>
      </c>
      <c r="F426" s="55">
        <v>300</v>
      </c>
      <c r="G426" s="30"/>
      <c r="H426" s="30"/>
      <c r="I426" s="30"/>
    </row>
    <row r="427" spans="1:15">
      <c r="A427" s="26" t="s">
        <v>181</v>
      </c>
      <c r="B427" s="44"/>
      <c r="C427" s="31" t="s">
        <v>27</v>
      </c>
      <c r="D427" s="31" t="s">
        <v>12</v>
      </c>
      <c r="E427" s="31"/>
      <c r="F427" s="31"/>
      <c r="G427" s="30">
        <f>SUM(G432)+G428</f>
        <v>65466.599999999991</v>
      </c>
      <c r="H427" s="30">
        <f>SUM(H432)+H428</f>
        <v>54846.099999999991</v>
      </c>
      <c r="I427" s="30">
        <f>SUM(I432)+I428</f>
        <v>54783.099999999991</v>
      </c>
    </row>
    <row r="428" spans="1:15" ht="31.5">
      <c r="A428" s="26" t="s">
        <v>808</v>
      </c>
      <c r="B428" s="44"/>
      <c r="C428" s="31" t="s">
        <v>27</v>
      </c>
      <c r="D428" s="31" t="s">
        <v>12</v>
      </c>
      <c r="E428" s="55" t="s">
        <v>240</v>
      </c>
      <c r="F428" s="31"/>
      <c r="G428" s="30">
        <f t="shared" ref="G428:I429" si="88">SUM(G429)</f>
        <v>12081.7</v>
      </c>
      <c r="H428" s="30">
        <f t="shared" si="88"/>
        <v>2028.6999999999998</v>
      </c>
      <c r="I428" s="30">
        <f t="shared" si="88"/>
        <v>1965.6999999999998</v>
      </c>
    </row>
    <row r="429" spans="1:15" ht="31.5">
      <c r="A429" s="26" t="s">
        <v>248</v>
      </c>
      <c r="B429" s="44"/>
      <c r="C429" s="31" t="s">
        <v>27</v>
      </c>
      <c r="D429" s="31" t="s">
        <v>12</v>
      </c>
      <c r="E429" s="55" t="s">
        <v>241</v>
      </c>
      <c r="F429" s="31"/>
      <c r="G429" s="121">
        <f>SUM(G430)</f>
        <v>12081.7</v>
      </c>
      <c r="H429" s="121">
        <f t="shared" si="88"/>
        <v>2028.6999999999998</v>
      </c>
      <c r="I429" s="121">
        <f t="shared" si="88"/>
        <v>1965.6999999999998</v>
      </c>
    </row>
    <row r="430" spans="1:15" ht="31.5">
      <c r="A430" s="26" t="s">
        <v>996</v>
      </c>
      <c r="B430" s="44"/>
      <c r="C430" s="31" t="s">
        <v>27</v>
      </c>
      <c r="D430" s="31" t="s">
        <v>12</v>
      </c>
      <c r="E430" s="55" t="s">
        <v>995</v>
      </c>
      <c r="F430" s="31"/>
      <c r="G430" s="121">
        <f>SUM(G431)</f>
        <v>12081.7</v>
      </c>
      <c r="H430" s="121">
        <f t="shared" ref="H430:I430" si="89">SUM(H431)</f>
        <v>2028.6999999999998</v>
      </c>
      <c r="I430" s="121">
        <f t="shared" si="89"/>
        <v>1965.6999999999998</v>
      </c>
      <c r="M430" s="120"/>
      <c r="N430" s="120"/>
      <c r="O430" s="120"/>
    </row>
    <row r="431" spans="1:15">
      <c r="A431" s="26" t="s">
        <v>38</v>
      </c>
      <c r="B431" s="44"/>
      <c r="C431" s="31" t="s">
        <v>27</v>
      </c>
      <c r="D431" s="31" t="s">
        <v>12</v>
      </c>
      <c r="E431" s="55" t="s">
        <v>995</v>
      </c>
      <c r="F431" s="31" t="s">
        <v>95</v>
      </c>
      <c r="G431" s="121">
        <f>570+8581.7+2930</f>
        <v>12081.7</v>
      </c>
      <c r="H431" s="121">
        <f>570+1449.1+9.6</f>
        <v>2028.6999999999998</v>
      </c>
      <c r="I431" s="121">
        <f>570+1404.1-8.4</f>
        <v>1965.6999999999998</v>
      </c>
      <c r="M431" s="120"/>
      <c r="N431" s="120"/>
      <c r="O431" s="120"/>
    </row>
    <row r="432" spans="1:15" ht="31.5">
      <c r="A432" s="26" t="s">
        <v>638</v>
      </c>
      <c r="B432" s="44"/>
      <c r="C432" s="31" t="s">
        <v>27</v>
      </c>
      <c r="D432" s="31" t="s">
        <v>12</v>
      </c>
      <c r="E432" s="55" t="s">
        <v>232</v>
      </c>
      <c r="F432" s="55"/>
      <c r="G432" s="121">
        <f>SUM(G433)</f>
        <v>53384.899999999994</v>
      </c>
      <c r="H432" s="121">
        <f>SUM(H433)</f>
        <v>52817.399999999994</v>
      </c>
      <c r="I432" s="121">
        <f>SUM(I433)</f>
        <v>52817.399999999994</v>
      </c>
      <c r="M432" s="120"/>
      <c r="N432" s="120"/>
      <c r="O432" s="120"/>
    </row>
    <row r="433" spans="1:15" ht="63">
      <c r="A433" s="26" t="s">
        <v>356</v>
      </c>
      <c r="B433" s="44"/>
      <c r="C433" s="31" t="s">
        <v>27</v>
      </c>
      <c r="D433" s="31" t="s">
        <v>12</v>
      </c>
      <c r="E433" s="55" t="s">
        <v>359</v>
      </c>
      <c r="F433" s="55"/>
      <c r="G433" s="121">
        <f>SUM(G434+G436)</f>
        <v>53384.899999999994</v>
      </c>
      <c r="H433" s="121">
        <f>SUM(H434+H436)</f>
        <v>52817.399999999994</v>
      </c>
      <c r="I433" s="121">
        <f>SUM(I434+I436)</f>
        <v>52817.399999999994</v>
      </c>
      <c r="M433" s="120"/>
      <c r="N433" s="120"/>
      <c r="O433" s="120"/>
    </row>
    <row r="434" spans="1:15" ht="99" customHeight="1">
      <c r="A434" s="52" t="s">
        <v>578</v>
      </c>
      <c r="B434" s="44"/>
      <c r="C434" s="31" t="s">
        <v>27</v>
      </c>
      <c r="D434" s="31" t="s">
        <v>12</v>
      </c>
      <c r="E434" s="55" t="s">
        <v>539</v>
      </c>
      <c r="F434" s="55"/>
      <c r="G434" s="30">
        <f>SUM(G435)</f>
        <v>25010.799999999999</v>
      </c>
      <c r="H434" s="30">
        <f>SUM(H435)</f>
        <v>24443.3</v>
      </c>
      <c r="I434" s="30">
        <f>SUM(I435)</f>
        <v>24443.3</v>
      </c>
    </row>
    <row r="435" spans="1:15" ht="31.5">
      <c r="A435" s="26" t="s">
        <v>243</v>
      </c>
      <c r="B435" s="44"/>
      <c r="C435" s="31" t="s">
        <v>27</v>
      </c>
      <c r="D435" s="31" t="s">
        <v>12</v>
      </c>
      <c r="E435" s="55" t="s">
        <v>539</v>
      </c>
      <c r="F435" s="55">
        <v>400</v>
      </c>
      <c r="G435" s="30">
        <v>25010.799999999999</v>
      </c>
      <c r="H435" s="30">
        <v>24443.3</v>
      </c>
      <c r="I435" s="30">
        <v>24443.3</v>
      </c>
    </row>
    <row r="436" spans="1:15" ht="47.25">
      <c r="A436" s="26" t="s">
        <v>245</v>
      </c>
      <c r="B436" s="44"/>
      <c r="C436" s="31" t="s">
        <v>27</v>
      </c>
      <c r="D436" s="31" t="s">
        <v>12</v>
      </c>
      <c r="E436" s="31" t="s">
        <v>540</v>
      </c>
      <c r="F436" s="55"/>
      <c r="G436" s="30">
        <f>SUM(G437)</f>
        <v>28374.1</v>
      </c>
      <c r="H436" s="30">
        <f>SUM(H437)</f>
        <v>28374.1</v>
      </c>
      <c r="I436" s="30">
        <f>SUM(I437)</f>
        <v>28374.1</v>
      </c>
    </row>
    <row r="437" spans="1:15" ht="30.75" customHeight="1">
      <c r="A437" s="26" t="s">
        <v>243</v>
      </c>
      <c r="B437" s="44"/>
      <c r="C437" s="31" t="s">
        <v>27</v>
      </c>
      <c r="D437" s="31" t="s">
        <v>12</v>
      </c>
      <c r="E437" s="31" t="s">
        <v>540</v>
      </c>
      <c r="F437" s="31" t="s">
        <v>244</v>
      </c>
      <c r="G437" s="121">
        <v>28374.1</v>
      </c>
      <c r="H437" s="121">
        <v>28374.1</v>
      </c>
      <c r="I437" s="121">
        <v>28374.1</v>
      </c>
    </row>
    <row r="438" spans="1:15" ht="17.25" customHeight="1">
      <c r="A438" s="26" t="s">
        <v>73</v>
      </c>
      <c r="B438" s="44"/>
      <c r="C438" s="31" t="s">
        <v>27</v>
      </c>
      <c r="D438" s="31" t="s">
        <v>74</v>
      </c>
      <c r="E438" s="55"/>
      <c r="F438" s="55"/>
      <c r="G438" s="30">
        <f>G439</f>
        <v>2090.6</v>
      </c>
      <c r="H438" s="30">
        <f t="shared" ref="H438:I438" si="90">H439</f>
        <v>0</v>
      </c>
      <c r="I438" s="30">
        <f t="shared" si="90"/>
        <v>0</v>
      </c>
    </row>
    <row r="439" spans="1:15" ht="31.5">
      <c r="A439" s="26" t="s">
        <v>474</v>
      </c>
      <c r="B439" s="44"/>
      <c r="C439" s="31" t="s">
        <v>27</v>
      </c>
      <c r="D439" s="31" t="s">
        <v>74</v>
      </c>
      <c r="E439" s="55" t="s">
        <v>232</v>
      </c>
      <c r="F439" s="55"/>
      <c r="G439" s="30">
        <f t="shared" ref="G439:I439" si="91">SUM(G440)</f>
        <v>2090.6</v>
      </c>
      <c r="H439" s="30">
        <f t="shared" si="91"/>
        <v>0</v>
      </c>
      <c r="I439" s="30">
        <f t="shared" si="91"/>
        <v>0</v>
      </c>
    </row>
    <row r="440" spans="1:15" ht="78.75">
      <c r="A440" s="26" t="s">
        <v>454</v>
      </c>
      <c r="B440" s="63"/>
      <c r="C440" s="31" t="s">
        <v>27</v>
      </c>
      <c r="D440" s="31" t="s">
        <v>74</v>
      </c>
      <c r="E440" s="55" t="s">
        <v>242</v>
      </c>
      <c r="F440" s="63"/>
      <c r="G440" s="30">
        <f>SUM(G441)</f>
        <v>2090.6</v>
      </c>
      <c r="H440" s="30">
        <f>SUM(H441)</f>
        <v>0</v>
      </c>
      <c r="I440" s="30">
        <f>SUM(I441)</f>
        <v>0</v>
      </c>
    </row>
    <row r="441" spans="1:15" ht="31.5">
      <c r="A441" s="26" t="s">
        <v>243</v>
      </c>
      <c r="B441" s="63"/>
      <c r="C441" s="31" t="s">
        <v>27</v>
      </c>
      <c r="D441" s="31" t="s">
        <v>74</v>
      </c>
      <c r="E441" s="55" t="s">
        <v>242</v>
      </c>
      <c r="F441" s="55">
        <v>400</v>
      </c>
      <c r="G441" s="30">
        <v>2090.6</v>
      </c>
      <c r="H441" s="30"/>
      <c r="I441" s="30"/>
    </row>
    <row r="442" spans="1:15" ht="19.5" customHeight="1">
      <c r="A442" s="52" t="s">
        <v>250</v>
      </c>
      <c r="B442" s="27"/>
      <c r="C442" s="31" t="s">
        <v>166</v>
      </c>
      <c r="D442" s="31" t="s">
        <v>28</v>
      </c>
      <c r="E442" s="31"/>
      <c r="F442" s="31"/>
      <c r="G442" s="30">
        <f>SUM(G443)+G472+G457</f>
        <v>2000</v>
      </c>
      <c r="H442" s="30">
        <f>SUM(H443)+H472+H457</f>
        <v>0</v>
      </c>
      <c r="I442" s="30">
        <f>SUM(I443)+I472+I457</f>
        <v>0</v>
      </c>
    </row>
    <row r="443" spans="1:15">
      <c r="A443" s="52" t="s">
        <v>182</v>
      </c>
      <c r="B443" s="27"/>
      <c r="C443" s="31" t="s">
        <v>166</v>
      </c>
      <c r="D443" s="31" t="s">
        <v>30</v>
      </c>
      <c r="E443" s="31"/>
      <c r="F443" s="31"/>
      <c r="G443" s="30">
        <f>SUM(G444,G451)+G447</f>
        <v>2000</v>
      </c>
      <c r="H443" s="30">
        <f>SUM(H444,H451)</f>
        <v>0</v>
      </c>
      <c r="I443" s="30">
        <f>SUM(I444,I451)</f>
        <v>0</v>
      </c>
    </row>
    <row r="444" spans="1:15" ht="31.5">
      <c r="A444" s="52" t="s">
        <v>626</v>
      </c>
      <c r="B444" s="27"/>
      <c r="C444" s="31" t="s">
        <v>166</v>
      </c>
      <c r="D444" s="31" t="s">
        <v>30</v>
      </c>
      <c r="E444" s="31" t="s">
        <v>289</v>
      </c>
      <c r="F444" s="31"/>
      <c r="G444" s="30">
        <f t="shared" ref="G444:I445" si="92">SUM(G445)</f>
        <v>800</v>
      </c>
      <c r="H444" s="30">
        <f t="shared" si="92"/>
        <v>0</v>
      </c>
      <c r="I444" s="30">
        <f t="shared" si="92"/>
        <v>0</v>
      </c>
    </row>
    <row r="445" spans="1:15" ht="31.5">
      <c r="A445" s="52" t="s">
        <v>266</v>
      </c>
      <c r="B445" s="27"/>
      <c r="C445" s="31" t="s">
        <v>166</v>
      </c>
      <c r="D445" s="31" t="s">
        <v>30</v>
      </c>
      <c r="E445" s="31" t="s">
        <v>303</v>
      </c>
      <c r="F445" s="31"/>
      <c r="G445" s="30">
        <f t="shared" si="92"/>
        <v>800</v>
      </c>
      <c r="H445" s="30">
        <f t="shared" si="92"/>
        <v>0</v>
      </c>
      <c r="I445" s="30">
        <f t="shared" si="92"/>
        <v>0</v>
      </c>
    </row>
    <row r="446" spans="1:15" ht="31.5">
      <c r="A446" s="52" t="s">
        <v>267</v>
      </c>
      <c r="B446" s="27"/>
      <c r="C446" s="31" t="s">
        <v>166</v>
      </c>
      <c r="D446" s="31" t="s">
        <v>30</v>
      </c>
      <c r="E446" s="31" t="s">
        <v>303</v>
      </c>
      <c r="F446" s="31" t="s">
        <v>244</v>
      </c>
      <c r="G446" s="30">
        <v>800</v>
      </c>
      <c r="H446" s="30"/>
      <c r="I446" s="30"/>
    </row>
    <row r="447" spans="1:15" ht="31.5" hidden="1">
      <c r="A447" s="26" t="s">
        <v>607</v>
      </c>
      <c r="B447" s="27"/>
      <c r="C447" s="31" t="s">
        <v>166</v>
      </c>
      <c r="D447" s="31" t="s">
        <v>30</v>
      </c>
      <c r="E447" s="27" t="s">
        <v>215</v>
      </c>
      <c r="F447" s="27"/>
      <c r="G447" s="28">
        <f t="shared" ref="G447:G448" si="93">SUM(G448)</f>
        <v>0</v>
      </c>
      <c r="H447" s="30"/>
      <c r="I447" s="30"/>
    </row>
    <row r="448" spans="1:15" ht="47.25" hidden="1">
      <c r="A448" s="26" t="s">
        <v>608</v>
      </c>
      <c r="B448" s="27"/>
      <c r="C448" s="31" t="s">
        <v>166</v>
      </c>
      <c r="D448" s="31" t="s">
        <v>30</v>
      </c>
      <c r="E448" s="27" t="s">
        <v>216</v>
      </c>
      <c r="F448" s="27"/>
      <c r="G448" s="28">
        <f t="shared" si="93"/>
        <v>0</v>
      </c>
      <c r="H448" s="30"/>
      <c r="I448" s="30"/>
    </row>
    <row r="449" spans="1:9" ht="31.5" hidden="1">
      <c r="A449" s="26" t="s">
        <v>479</v>
      </c>
      <c r="B449" s="27"/>
      <c r="C449" s="31" t="s">
        <v>166</v>
      </c>
      <c r="D449" s="31" t="s">
        <v>30</v>
      </c>
      <c r="E449" s="27" t="s">
        <v>218</v>
      </c>
      <c r="F449" s="27"/>
      <c r="G449" s="28">
        <f>SUM(G450:G450)</f>
        <v>0</v>
      </c>
      <c r="H449" s="30"/>
      <c r="I449" s="30"/>
    </row>
    <row r="450" spans="1:9" ht="31.5" hidden="1">
      <c r="A450" s="52" t="s">
        <v>48</v>
      </c>
      <c r="B450" s="27"/>
      <c r="C450" s="31" t="s">
        <v>166</v>
      </c>
      <c r="D450" s="31" t="s">
        <v>30</v>
      </c>
      <c r="E450" s="27" t="s">
        <v>218</v>
      </c>
      <c r="F450" s="27" t="s">
        <v>244</v>
      </c>
      <c r="G450" s="28"/>
      <c r="H450" s="30"/>
      <c r="I450" s="30"/>
    </row>
    <row r="451" spans="1:9" ht="31.5">
      <c r="A451" s="26" t="s">
        <v>643</v>
      </c>
      <c r="B451" s="44"/>
      <c r="C451" s="31" t="s">
        <v>166</v>
      </c>
      <c r="D451" s="31" t="s">
        <v>30</v>
      </c>
      <c r="E451" s="55" t="s">
        <v>253</v>
      </c>
      <c r="F451" s="55"/>
      <c r="G451" s="30">
        <f>SUM(G452)</f>
        <v>1200</v>
      </c>
      <c r="H451" s="30">
        <f>SUM(H452)</f>
        <v>0</v>
      </c>
      <c r="I451" s="30">
        <f>SUM(I452)</f>
        <v>0</v>
      </c>
    </row>
    <row r="452" spans="1:9" ht="31.5">
      <c r="A452" s="26" t="s">
        <v>271</v>
      </c>
      <c r="B452" s="44"/>
      <c r="C452" s="31" t="s">
        <v>166</v>
      </c>
      <c r="D452" s="31" t="s">
        <v>30</v>
      </c>
      <c r="E452" s="55" t="s">
        <v>261</v>
      </c>
      <c r="F452" s="55"/>
      <c r="G452" s="30">
        <f>SUM(G453)+G455</f>
        <v>1200</v>
      </c>
      <c r="H452" s="30">
        <f>SUM(H453)+H455</f>
        <v>0</v>
      </c>
      <c r="I452" s="30">
        <f>SUM(I453)+I455</f>
        <v>0</v>
      </c>
    </row>
    <row r="453" spans="1:9" ht="31.5">
      <c r="A453" s="52" t="s">
        <v>361</v>
      </c>
      <c r="B453" s="27"/>
      <c r="C453" s="31" t="s">
        <v>166</v>
      </c>
      <c r="D453" s="31" t="s">
        <v>30</v>
      </c>
      <c r="E453" s="55" t="s">
        <v>304</v>
      </c>
      <c r="F453" s="55"/>
      <c r="G453" s="30">
        <f>SUM(G454)</f>
        <v>1200</v>
      </c>
      <c r="H453" s="30">
        <f>SUM(H454)</f>
        <v>0</v>
      </c>
      <c r="I453" s="30">
        <f>SUM(I454)</f>
        <v>0</v>
      </c>
    </row>
    <row r="454" spans="1:9" ht="31.5">
      <c r="A454" s="52" t="s">
        <v>267</v>
      </c>
      <c r="B454" s="27"/>
      <c r="C454" s="31" t="s">
        <v>166</v>
      </c>
      <c r="D454" s="31" t="s">
        <v>30</v>
      </c>
      <c r="E454" s="55" t="s">
        <v>304</v>
      </c>
      <c r="F454" s="55">
        <v>400</v>
      </c>
      <c r="G454" s="30">
        <v>1200</v>
      </c>
      <c r="H454" s="30"/>
      <c r="I454" s="30"/>
    </row>
    <row r="455" spans="1:9" ht="31.5" hidden="1">
      <c r="A455" s="52" t="s">
        <v>476</v>
      </c>
      <c r="B455" s="27"/>
      <c r="C455" s="31" t="s">
        <v>166</v>
      </c>
      <c r="D455" s="31" t="s">
        <v>30</v>
      </c>
      <c r="E455" s="55" t="s">
        <v>438</v>
      </c>
      <c r="F455" s="55"/>
      <c r="G455" s="30">
        <f>SUM(G456)</f>
        <v>0</v>
      </c>
      <c r="H455" s="30">
        <f>SUM(H456)</f>
        <v>0</v>
      </c>
      <c r="I455" s="30">
        <f>SUM(I456)</f>
        <v>0</v>
      </c>
    </row>
    <row r="456" spans="1:9" ht="31.5" hidden="1">
      <c r="A456" s="52" t="s">
        <v>267</v>
      </c>
      <c r="B456" s="27"/>
      <c r="C456" s="31" t="s">
        <v>166</v>
      </c>
      <c r="D456" s="31" t="s">
        <v>30</v>
      </c>
      <c r="E456" s="55" t="s">
        <v>438</v>
      </c>
      <c r="F456" s="55">
        <v>400</v>
      </c>
      <c r="G456" s="30"/>
      <c r="H456" s="30"/>
      <c r="I456" s="30"/>
    </row>
    <row r="457" spans="1:9" hidden="1">
      <c r="A457" s="26" t="s">
        <v>183</v>
      </c>
      <c r="B457" s="27"/>
      <c r="C457" s="27" t="s">
        <v>166</v>
      </c>
      <c r="D457" s="27" t="s">
        <v>40</v>
      </c>
      <c r="E457" s="27"/>
      <c r="F457" s="27"/>
      <c r="G457" s="28">
        <f>SUM(G458)+G463</f>
        <v>0</v>
      </c>
      <c r="H457" s="28">
        <f>SUM(H458)+H463</f>
        <v>0</v>
      </c>
      <c r="I457" s="28">
        <f>SUM(I458)+I463</f>
        <v>0</v>
      </c>
    </row>
    <row r="458" spans="1:9" ht="31.5" hidden="1">
      <c r="A458" s="26" t="s">
        <v>420</v>
      </c>
      <c r="B458" s="27"/>
      <c r="C458" s="27" t="s">
        <v>166</v>
      </c>
      <c r="D458" s="27" t="s">
        <v>40</v>
      </c>
      <c r="E458" s="27" t="s">
        <v>421</v>
      </c>
      <c r="F458" s="27"/>
      <c r="G458" s="28">
        <f>G459+G466</f>
        <v>0</v>
      </c>
      <c r="H458" s="28">
        <f>H459+H466</f>
        <v>0</v>
      </c>
      <c r="I458" s="28">
        <f>I459+I466</f>
        <v>0</v>
      </c>
    </row>
    <row r="459" spans="1:9" ht="31.5" hidden="1">
      <c r="A459" s="26" t="s">
        <v>422</v>
      </c>
      <c r="B459" s="27"/>
      <c r="C459" s="27" t="s">
        <v>166</v>
      </c>
      <c r="D459" s="27" t="s">
        <v>40</v>
      </c>
      <c r="E459" s="27" t="s">
        <v>423</v>
      </c>
      <c r="F459" s="27"/>
      <c r="G459" s="28">
        <f>+G460</f>
        <v>0</v>
      </c>
      <c r="H459" s="28">
        <f>+H460</f>
        <v>0</v>
      </c>
      <c r="I459" s="28">
        <f>+I460</f>
        <v>0</v>
      </c>
    </row>
    <row r="460" spans="1:9" ht="47.25" hidden="1">
      <c r="A460" s="26" t="s">
        <v>427</v>
      </c>
      <c r="B460" s="27"/>
      <c r="C460" s="27" t="s">
        <v>166</v>
      </c>
      <c r="D460" s="27" t="s">
        <v>40</v>
      </c>
      <c r="E460" s="27" t="s">
        <v>424</v>
      </c>
      <c r="F460" s="27"/>
      <c r="G460" s="28">
        <f t="shared" ref="G460:I461" si="94">SUM(G461)</f>
        <v>0</v>
      </c>
      <c r="H460" s="28">
        <f t="shared" si="94"/>
        <v>0</v>
      </c>
      <c r="I460" s="28">
        <f t="shared" si="94"/>
        <v>0</v>
      </c>
    </row>
    <row r="461" spans="1:9" ht="31.5" hidden="1">
      <c r="A461" s="26" t="s">
        <v>425</v>
      </c>
      <c r="B461" s="27"/>
      <c r="C461" s="27" t="s">
        <v>166</v>
      </c>
      <c r="D461" s="27" t="s">
        <v>40</v>
      </c>
      <c r="E461" s="27" t="s">
        <v>426</v>
      </c>
      <c r="F461" s="27"/>
      <c r="G461" s="28">
        <f t="shared" si="94"/>
        <v>0</v>
      </c>
      <c r="H461" s="28">
        <f t="shared" si="94"/>
        <v>0</v>
      </c>
      <c r="I461" s="28">
        <f t="shared" si="94"/>
        <v>0</v>
      </c>
    </row>
    <row r="462" spans="1:9" ht="31.5" hidden="1">
      <c r="A462" s="52" t="s">
        <v>267</v>
      </c>
      <c r="B462" s="27"/>
      <c r="C462" s="27" t="s">
        <v>166</v>
      </c>
      <c r="D462" s="27" t="s">
        <v>40</v>
      </c>
      <c r="E462" s="27" t="s">
        <v>426</v>
      </c>
      <c r="F462" s="55">
        <v>400</v>
      </c>
      <c r="G462" s="30"/>
      <c r="H462" s="30"/>
      <c r="I462" s="30"/>
    </row>
    <row r="463" spans="1:9" ht="31.5" hidden="1">
      <c r="A463" s="52" t="s">
        <v>491</v>
      </c>
      <c r="B463" s="27"/>
      <c r="C463" s="27" t="s">
        <v>166</v>
      </c>
      <c r="D463" s="27" t="s">
        <v>40</v>
      </c>
      <c r="E463" s="31" t="s">
        <v>289</v>
      </c>
      <c r="F463" s="55"/>
      <c r="G463" s="30">
        <f t="shared" ref="G463:I464" si="95">G464</f>
        <v>0</v>
      </c>
      <c r="H463" s="30">
        <f t="shared" si="95"/>
        <v>0</v>
      </c>
      <c r="I463" s="30">
        <f t="shared" si="95"/>
        <v>0</v>
      </c>
    </row>
    <row r="464" spans="1:9" ht="31.5" hidden="1">
      <c r="A464" s="52" t="s">
        <v>361</v>
      </c>
      <c r="B464" s="27"/>
      <c r="C464" s="27" t="s">
        <v>166</v>
      </c>
      <c r="D464" s="27" t="s">
        <v>40</v>
      </c>
      <c r="E464" s="31" t="s">
        <v>303</v>
      </c>
      <c r="F464" s="55"/>
      <c r="G464" s="30">
        <f t="shared" si="95"/>
        <v>0</v>
      </c>
      <c r="H464" s="30">
        <f t="shared" si="95"/>
        <v>0</v>
      </c>
      <c r="I464" s="30">
        <f t="shared" si="95"/>
        <v>0</v>
      </c>
    </row>
    <row r="465" spans="1:11" ht="31.5" hidden="1">
      <c r="A465" s="52" t="s">
        <v>267</v>
      </c>
      <c r="B465" s="27"/>
      <c r="C465" s="27" t="s">
        <v>166</v>
      </c>
      <c r="D465" s="27" t="s">
        <v>40</v>
      </c>
      <c r="E465" s="31" t="s">
        <v>303</v>
      </c>
      <c r="F465" s="55">
        <v>400</v>
      </c>
      <c r="G465" s="30"/>
      <c r="H465" s="30"/>
      <c r="I465" s="30"/>
    </row>
    <row r="466" spans="1:11" ht="31.5" hidden="1">
      <c r="A466" s="26" t="s">
        <v>252</v>
      </c>
      <c r="B466" s="44"/>
      <c r="C466" s="27" t="s">
        <v>166</v>
      </c>
      <c r="D466" s="27" t="s">
        <v>40</v>
      </c>
      <c r="E466" s="55" t="s">
        <v>253</v>
      </c>
      <c r="F466" s="55"/>
      <c r="G466" s="30">
        <f>SUM(G467)</f>
        <v>0</v>
      </c>
      <c r="H466" s="30">
        <f>SUM(H467)</f>
        <v>0</v>
      </c>
      <c r="I466" s="30">
        <f>SUM(I467)</f>
        <v>0</v>
      </c>
    </row>
    <row r="467" spans="1:11" ht="31.5" hidden="1">
      <c r="A467" s="26" t="s">
        <v>271</v>
      </c>
      <c r="B467" s="44"/>
      <c r="C467" s="27" t="s">
        <v>166</v>
      </c>
      <c r="D467" s="27" t="s">
        <v>40</v>
      </c>
      <c r="E467" s="55" t="s">
        <v>261</v>
      </c>
      <c r="F467" s="55"/>
      <c r="G467" s="30">
        <f>SUM(G468)+G470</f>
        <v>0</v>
      </c>
      <c r="H467" s="30">
        <f>SUM(H468)+H470</f>
        <v>0</v>
      </c>
      <c r="I467" s="30">
        <f>SUM(I468)+I470</f>
        <v>0</v>
      </c>
    </row>
    <row r="468" spans="1:11" ht="31.5" hidden="1">
      <c r="A468" s="52" t="s">
        <v>361</v>
      </c>
      <c r="B468" s="27"/>
      <c r="C468" s="27" t="s">
        <v>166</v>
      </c>
      <c r="D468" s="27" t="s">
        <v>40</v>
      </c>
      <c r="E468" s="55" t="s">
        <v>304</v>
      </c>
      <c r="F468" s="55"/>
      <c r="G468" s="30">
        <f>SUM(G469)</f>
        <v>0</v>
      </c>
      <c r="H468" s="30">
        <f>SUM(H469)</f>
        <v>0</v>
      </c>
      <c r="I468" s="30">
        <f>SUM(I469)</f>
        <v>0</v>
      </c>
    </row>
    <row r="469" spans="1:11" ht="31.5" hidden="1">
      <c r="A469" s="52" t="s">
        <v>267</v>
      </c>
      <c r="B469" s="27"/>
      <c r="C469" s="27" t="s">
        <v>166</v>
      </c>
      <c r="D469" s="27" t="s">
        <v>40</v>
      </c>
      <c r="E469" s="55" t="s">
        <v>304</v>
      </c>
      <c r="F469" s="55">
        <v>400</v>
      </c>
      <c r="G469" s="30"/>
      <c r="H469" s="30"/>
      <c r="I469" s="30"/>
    </row>
    <row r="470" spans="1:11" ht="31.5" hidden="1">
      <c r="A470" s="52" t="s">
        <v>476</v>
      </c>
      <c r="B470" s="27"/>
      <c r="C470" s="27" t="s">
        <v>166</v>
      </c>
      <c r="D470" s="27" t="s">
        <v>40</v>
      </c>
      <c r="E470" s="55" t="s">
        <v>438</v>
      </c>
      <c r="F470" s="55"/>
      <c r="G470" s="30">
        <f>SUM(G471)</f>
        <v>0</v>
      </c>
      <c r="H470" s="30">
        <f>SUM(H471)</f>
        <v>0</v>
      </c>
      <c r="I470" s="30">
        <f>SUM(I471)</f>
        <v>0</v>
      </c>
    </row>
    <row r="471" spans="1:11" ht="31.5" hidden="1">
      <c r="A471" s="52" t="s">
        <v>267</v>
      </c>
      <c r="B471" s="27"/>
      <c r="C471" s="27" t="s">
        <v>166</v>
      </c>
      <c r="D471" s="27" t="s">
        <v>40</v>
      </c>
      <c r="E471" s="55" t="s">
        <v>438</v>
      </c>
      <c r="F471" s="55">
        <v>400</v>
      </c>
      <c r="G471" s="30"/>
      <c r="H471" s="30"/>
      <c r="I471" s="30"/>
    </row>
    <row r="472" spans="1:11" s="49" customFormat="1" hidden="1">
      <c r="A472" s="52" t="s">
        <v>185</v>
      </c>
      <c r="B472" s="27"/>
      <c r="C472" s="31" t="s">
        <v>166</v>
      </c>
      <c r="D472" s="31" t="s">
        <v>165</v>
      </c>
      <c r="E472" s="55"/>
      <c r="F472" s="55"/>
      <c r="G472" s="30">
        <f t="shared" ref="G472:I474" si="96">G473</f>
        <v>0</v>
      </c>
      <c r="H472" s="30">
        <f t="shared" si="96"/>
        <v>0</v>
      </c>
      <c r="I472" s="30">
        <f t="shared" si="96"/>
        <v>0</v>
      </c>
    </row>
    <row r="473" spans="1:11" ht="31.5" hidden="1">
      <c r="A473" s="52" t="s">
        <v>473</v>
      </c>
      <c r="B473" s="27"/>
      <c r="C473" s="31" t="s">
        <v>166</v>
      </c>
      <c r="D473" s="31" t="s">
        <v>165</v>
      </c>
      <c r="E473" s="31" t="s">
        <v>289</v>
      </c>
      <c r="F473" s="55"/>
      <c r="G473" s="30">
        <f t="shared" si="96"/>
        <v>0</v>
      </c>
      <c r="H473" s="30">
        <f t="shared" si="96"/>
        <v>0</v>
      </c>
      <c r="I473" s="30">
        <f t="shared" si="96"/>
        <v>0</v>
      </c>
    </row>
    <row r="474" spans="1:11" ht="31.5" hidden="1">
      <c r="A474" s="52" t="s">
        <v>361</v>
      </c>
      <c r="B474" s="27"/>
      <c r="C474" s="31" t="s">
        <v>166</v>
      </c>
      <c r="D474" s="31" t="s">
        <v>165</v>
      </c>
      <c r="E474" s="31" t="s">
        <v>303</v>
      </c>
      <c r="F474" s="55"/>
      <c r="G474" s="30">
        <f t="shared" si="96"/>
        <v>0</v>
      </c>
      <c r="H474" s="30">
        <f t="shared" si="96"/>
        <v>0</v>
      </c>
      <c r="I474" s="30">
        <f t="shared" si="96"/>
        <v>0</v>
      </c>
    </row>
    <row r="475" spans="1:11" ht="31.5" hidden="1">
      <c r="A475" s="52" t="s">
        <v>267</v>
      </c>
      <c r="B475" s="27"/>
      <c r="C475" s="31" t="s">
        <v>166</v>
      </c>
      <c r="D475" s="31" t="s">
        <v>165</v>
      </c>
      <c r="E475" s="31" t="s">
        <v>303</v>
      </c>
      <c r="F475" s="55">
        <v>400</v>
      </c>
      <c r="G475" s="30"/>
      <c r="H475" s="30"/>
      <c r="I475" s="30"/>
    </row>
    <row r="476" spans="1:11">
      <c r="A476" s="45" t="s">
        <v>199</v>
      </c>
      <c r="B476" s="46" t="s">
        <v>200</v>
      </c>
      <c r="C476" s="46"/>
      <c r="D476" s="46"/>
      <c r="E476" s="46"/>
      <c r="F476" s="46"/>
      <c r="G476" s="48">
        <f>SUM(G477+G504)+G500+G509</f>
        <v>46382.6</v>
      </c>
      <c r="H476" s="48">
        <f>SUM(H477+H504)+H500+H509</f>
        <v>36724.800000000003</v>
      </c>
      <c r="I476" s="48">
        <f>SUM(I477+I504)+I500+I509</f>
        <v>36724.800000000003</v>
      </c>
      <c r="J476" s="36">
        <f>42815.8-2800-100-2700</f>
        <v>37215.800000000003</v>
      </c>
      <c r="K476" s="51">
        <f>SUM(J476-G476)</f>
        <v>-9166.7999999999956</v>
      </c>
    </row>
    <row r="477" spans="1:11">
      <c r="A477" s="26" t="s">
        <v>83</v>
      </c>
      <c r="B477" s="27"/>
      <c r="C477" s="31" t="s">
        <v>30</v>
      </c>
      <c r="D477" s="31"/>
      <c r="E477" s="31"/>
      <c r="F477" s="55"/>
      <c r="G477" s="30">
        <f>SUM(G478+G483+G487)</f>
        <v>36252.6</v>
      </c>
      <c r="H477" s="30">
        <f>SUM(H478+H483+H487)</f>
        <v>34651</v>
      </c>
      <c r="I477" s="30">
        <f>SUM(I478+I483+I487)</f>
        <v>36451</v>
      </c>
      <c r="J477" s="36">
        <v>35036.6</v>
      </c>
      <c r="K477" s="51">
        <f>SUM(J477-H476)</f>
        <v>-1688.2000000000044</v>
      </c>
    </row>
    <row r="478" spans="1:11" ht="31.5">
      <c r="A478" s="26" t="s">
        <v>98</v>
      </c>
      <c r="B478" s="27"/>
      <c r="C478" s="31" t="s">
        <v>30</v>
      </c>
      <c r="D478" s="31" t="s">
        <v>74</v>
      </c>
      <c r="E478" s="55"/>
      <c r="F478" s="55"/>
      <c r="G478" s="30">
        <f t="shared" ref="G478:I478" si="97">SUM(G479)</f>
        <v>27638.1</v>
      </c>
      <c r="H478" s="30">
        <f t="shared" si="97"/>
        <v>27638.1</v>
      </c>
      <c r="I478" s="30">
        <f t="shared" si="97"/>
        <v>27638.1</v>
      </c>
      <c r="J478" s="36">
        <v>35013.599999999999</v>
      </c>
      <c r="K478" s="51">
        <f>SUM(J478-I476)</f>
        <v>-1711.2000000000044</v>
      </c>
    </row>
    <row r="479" spans="1:11" ht="31.5">
      <c r="A479" s="26" t="s">
        <v>606</v>
      </c>
      <c r="B479" s="27"/>
      <c r="C479" s="31" t="s">
        <v>30</v>
      </c>
      <c r="D479" s="31" t="s">
        <v>74</v>
      </c>
      <c r="E479" s="55" t="s">
        <v>190</v>
      </c>
      <c r="F479" s="55"/>
      <c r="G479" s="30">
        <f>SUM(G480)</f>
        <v>27638.1</v>
      </c>
      <c r="H479" s="30">
        <f>SUM(H480)</f>
        <v>27638.1</v>
      </c>
      <c r="I479" s="30">
        <f>SUM(I480)</f>
        <v>27638.1</v>
      </c>
    </row>
    <row r="480" spans="1:11">
      <c r="A480" s="26" t="s">
        <v>76</v>
      </c>
      <c r="B480" s="27"/>
      <c r="C480" s="31" t="s">
        <v>30</v>
      </c>
      <c r="D480" s="31" t="s">
        <v>74</v>
      </c>
      <c r="E480" s="31" t="s">
        <v>191</v>
      </c>
      <c r="F480" s="31"/>
      <c r="G480" s="30">
        <f>SUM(G481:G482)</f>
        <v>27638.1</v>
      </c>
      <c r="H480" s="30">
        <f>SUM(H481:H482)</f>
        <v>27638.1</v>
      </c>
      <c r="I480" s="30">
        <f>SUM(I481:I482)</f>
        <v>27638.1</v>
      </c>
    </row>
    <row r="481" spans="1:9" ht="47.25">
      <c r="A481" s="52" t="s">
        <v>47</v>
      </c>
      <c r="B481" s="27"/>
      <c r="C481" s="31" t="s">
        <v>30</v>
      </c>
      <c r="D481" s="31" t="s">
        <v>74</v>
      </c>
      <c r="E481" s="31" t="s">
        <v>191</v>
      </c>
      <c r="F481" s="31" t="s">
        <v>85</v>
      </c>
      <c r="G481" s="30">
        <v>27631.5</v>
      </c>
      <c r="H481" s="30">
        <v>27631.5</v>
      </c>
      <c r="I481" s="30">
        <v>27631.5</v>
      </c>
    </row>
    <row r="482" spans="1:9" ht="31.5">
      <c r="A482" s="26" t="s">
        <v>48</v>
      </c>
      <c r="B482" s="27"/>
      <c r="C482" s="31" t="s">
        <v>30</v>
      </c>
      <c r="D482" s="31" t="s">
        <v>74</v>
      </c>
      <c r="E482" s="31" t="s">
        <v>191</v>
      </c>
      <c r="F482" s="31" t="s">
        <v>87</v>
      </c>
      <c r="G482" s="30">
        <v>6.6</v>
      </c>
      <c r="H482" s="30">
        <v>6.6</v>
      </c>
      <c r="I482" s="30">
        <v>6.6</v>
      </c>
    </row>
    <row r="483" spans="1:9">
      <c r="A483" s="26" t="s">
        <v>140</v>
      </c>
      <c r="B483" s="27"/>
      <c r="C483" s="31" t="s">
        <v>30</v>
      </c>
      <c r="D483" s="31" t="s">
        <v>166</v>
      </c>
      <c r="E483" s="31"/>
      <c r="F483" s="55"/>
      <c r="G483" s="30">
        <f t="shared" ref="G483:I485" si="98">SUM(G484)</f>
        <v>1000</v>
      </c>
      <c r="H483" s="30">
        <f t="shared" si="98"/>
        <v>0</v>
      </c>
      <c r="I483" s="30">
        <f t="shared" si="98"/>
        <v>0</v>
      </c>
    </row>
    <row r="484" spans="1:9">
      <c r="A484" s="26" t="s">
        <v>531</v>
      </c>
      <c r="B484" s="27"/>
      <c r="C484" s="31" t="s">
        <v>30</v>
      </c>
      <c r="D484" s="31" t="s">
        <v>166</v>
      </c>
      <c r="E484" s="31" t="s">
        <v>188</v>
      </c>
      <c r="F484" s="55"/>
      <c r="G484" s="30">
        <f t="shared" si="98"/>
        <v>1000</v>
      </c>
      <c r="H484" s="30">
        <f t="shared" si="98"/>
        <v>0</v>
      </c>
      <c r="I484" s="30">
        <f t="shared" si="98"/>
        <v>0</v>
      </c>
    </row>
    <row r="485" spans="1:9">
      <c r="A485" s="26" t="s">
        <v>141</v>
      </c>
      <c r="B485" s="27"/>
      <c r="C485" s="31" t="s">
        <v>30</v>
      </c>
      <c r="D485" s="31" t="s">
        <v>166</v>
      </c>
      <c r="E485" s="31" t="s">
        <v>192</v>
      </c>
      <c r="F485" s="55"/>
      <c r="G485" s="30">
        <f t="shared" si="98"/>
        <v>1000</v>
      </c>
      <c r="H485" s="30">
        <f t="shared" si="98"/>
        <v>0</v>
      </c>
      <c r="I485" s="30">
        <f t="shared" si="98"/>
        <v>0</v>
      </c>
    </row>
    <row r="486" spans="1:9">
      <c r="A486" s="26" t="s">
        <v>21</v>
      </c>
      <c r="B486" s="27"/>
      <c r="C486" s="31" t="s">
        <v>30</v>
      </c>
      <c r="D486" s="31" t="s">
        <v>166</v>
      </c>
      <c r="E486" s="31" t="s">
        <v>192</v>
      </c>
      <c r="F486" s="55">
        <v>800</v>
      </c>
      <c r="G486" s="30">
        <v>1000</v>
      </c>
      <c r="H486" s="30"/>
      <c r="I486" s="30"/>
    </row>
    <row r="487" spans="1:9">
      <c r="A487" s="26" t="s">
        <v>89</v>
      </c>
      <c r="B487" s="27"/>
      <c r="C487" s="31" t="s">
        <v>30</v>
      </c>
      <c r="D487" s="31" t="s">
        <v>90</v>
      </c>
      <c r="E487" s="31"/>
      <c r="F487" s="55"/>
      <c r="G487" s="30">
        <f>SUM(G488)</f>
        <v>7614.5</v>
      </c>
      <c r="H487" s="30">
        <f>SUM(H488)</f>
        <v>7012.9</v>
      </c>
      <c r="I487" s="30">
        <f>SUM(I488)</f>
        <v>8812.9000000000015</v>
      </c>
    </row>
    <row r="488" spans="1:9" ht="31.5">
      <c r="A488" s="26" t="s">
        <v>606</v>
      </c>
      <c r="B488" s="27"/>
      <c r="C488" s="31" t="s">
        <v>30</v>
      </c>
      <c r="D488" s="31" t="s">
        <v>90</v>
      </c>
      <c r="E488" s="55" t="s">
        <v>190</v>
      </c>
      <c r="F488" s="55"/>
      <c r="G488" s="30">
        <f>SUM(G489+G492+G494)</f>
        <v>7614.5</v>
      </c>
      <c r="H488" s="30">
        <f>SUM(H489+H492+H494)</f>
        <v>7012.9</v>
      </c>
      <c r="I488" s="30">
        <f>SUM(I489+I492+I494)</f>
        <v>8812.9000000000015</v>
      </c>
    </row>
    <row r="489" spans="1:9">
      <c r="A489" s="26" t="s">
        <v>91</v>
      </c>
      <c r="B489" s="27"/>
      <c r="C489" s="31" t="s">
        <v>30</v>
      </c>
      <c r="D489" s="31" t="s">
        <v>90</v>
      </c>
      <c r="E489" s="55" t="s">
        <v>193</v>
      </c>
      <c r="F489" s="55"/>
      <c r="G489" s="30">
        <f>SUM(G490:G491)</f>
        <v>207.9</v>
      </c>
      <c r="H489" s="30">
        <f>SUM(H490:H491)</f>
        <v>208</v>
      </c>
      <c r="I489" s="30">
        <f>SUM(I490:I491)</f>
        <v>208</v>
      </c>
    </row>
    <row r="490" spans="1:9" ht="31.5">
      <c r="A490" s="26" t="s">
        <v>48</v>
      </c>
      <c r="B490" s="27"/>
      <c r="C490" s="31" t="s">
        <v>30</v>
      </c>
      <c r="D490" s="31" t="s">
        <v>90</v>
      </c>
      <c r="E490" s="55" t="s">
        <v>193</v>
      </c>
      <c r="F490" s="55">
        <v>200</v>
      </c>
      <c r="G490" s="30">
        <v>206.5</v>
      </c>
      <c r="H490" s="30">
        <v>206.6</v>
      </c>
      <c r="I490" s="30">
        <v>206.6</v>
      </c>
    </row>
    <row r="491" spans="1:9" ht="13.5" customHeight="1">
      <c r="A491" s="26" t="s">
        <v>21</v>
      </c>
      <c r="B491" s="27"/>
      <c r="C491" s="31" t="s">
        <v>30</v>
      </c>
      <c r="D491" s="31" t="s">
        <v>90</v>
      </c>
      <c r="E491" s="55" t="s">
        <v>193</v>
      </c>
      <c r="F491" s="55">
        <v>800</v>
      </c>
      <c r="G491" s="30">
        <v>1.4</v>
      </c>
      <c r="H491" s="30">
        <v>1.4</v>
      </c>
      <c r="I491" s="30">
        <v>1.4</v>
      </c>
    </row>
    <row r="492" spans="1:9" ht="31.5">
      <c r="A492" s="26" t="s">
        <v>93</v>
      </c>
      <c r="B492" s="27"/>
      <c r="C492" s="31" t="s">
        <v>30</v>
      </c>
      <c r="D492" s="31" t="s">
        <v>90</v>
      </c>
      <c r="E492" s="55" t="s">
        <v>194</v>
      </c>
      <c r="F492" s="55"/>
      <c r="G492" s="30">
        <f>SUM(G493)</f>
        <v>272.7</v>
      </c>
      <c r="H492" s="30">
        <f>SUM(H493)</f>
        <v>272.7</v>
      </c>
      <c r="I492" s="30">
        <f>SUM(I493)</f>
        <v>272.7</v>
      </c>
    </row>
    <row r="493" spans="1:9" ht="31.5">
      <c r="A493" s="26" t="s">
        <v>48</v>
      </c>
      <c r="B493" s="27"/>
      <c r="C493" s="31" t="s">
        <v>30</v>
      </c>
      <c r="D493" s="31" t="s">
        <v>90</v>
      </c>
      <c r="E493" s="55" t="s">
        <v>194</v>
      </c>
      <c r="F493" s="55">
        <v>200</v>
      </c>
      <c r="G493" s="30">
        <v>272.7</v>
      </c>
      <c r="H493" s="30">
        <v>272.7</v>
      </c>
      <c r="I493" s="30">
        <v>272.7</v>
      </c>
    </row>
    <row r="494" spans="1:9" ht="31.5">
      <c r="A494" s="26" t="s">
        <v>94</v>
      </c>
      <c r="B494" s="27"/>
      <c r="C494" s="31" t="s">
        <v>30</v>
      </c>
      <c r="D494" s="31" t="s">
        <v>90</v>
      </c>
      <c r="E494" s="55" t="s">
        <v>195</v>
      </c>
      <c r="F494" s="55"/>
      <c r="G494" s="30">
        <f>SUM(G495:G496)</f>
        <v>7133.9</v>
      </c>
      <c r="H494" s="30">
        <f>SUM(H495:H496)</f>
        <v>6532.2</v>
      </c>
      <c r="I494" s="30">
        <f>SUM(I495:I496)</f>
        <v>8332.2000000000007</v>
      </c>
    </row>
    <row r="495" spans="1:9" ht="31.5">
      <c r="A495" s="26" t="s">
        <v>48</v>
      </c>
      <c r="B495" s="27"/>
      <c r="C495" s="31" t="s">
        <v>30</v>
      </c>
      <c r="D495" s="31" t="s">
        <v>90</v>
      </c>
      <c r="E495" s="55" t="s">
        <v>195</v>
      </c>
      <c r="F495" s="55">
        <v>200</v>
      </c>
      <c r="G495" s="30">
        <v>7133.9</v>
      </c>
      <c r="H495" s="30">
        <v>6532.2</v>
      </c>
      <c r="I495" s="30">
        <v>8332.2000000000007</v>
      </c>
    </row>
    <row r="496" spans="1:9" ht="21.75" customHeight="1">
      <c r="A496" s="26" t="s">
        <v>21</v>
      </c>
      <c r="B496" s="27"/>
      <c r="C496" s="31" t="s">
        <v>30</v>
      </c>
      <c r="D496" s="31" t="s">
        <v>90</v>
      </c>
      <c r="E496" s="55" t="s">
        <v>195</v>
      </c>
      <c r="F496" s="55">
        <v>800</v>
      </c>
      <c r="G496" s="30"/>
      <c r="H496" s="30"/>
      <c r="I496" s="30"/>
    </row>
    <row r="497" spans="1:9" hidden="1">
      <c r="A497" s="26" t="s">
        <v>531</v>
      </c>
      <c r="B497" s="27"/>
      <c r="C497" s="31" t="s">
        <v>30</v>
      </c>
      <c r="D497" s="31" t="s">
        <v>90</v>
      </c>
      <c r="E497" s="31" t="s">
        <v>188</v>
      </c>
      <c r="F497" s="55"/>
      <c r="G497" s="30">
        <f t="shared" ref="G497:I498" si="99">SUM(G498)</f>
        <v>0</v>
      </c>
      <c r="H497" s="30">
        <f t="shared" si="99"/>
        <v>0</v>
      </c>
      <c r="I497" s="30">
        <f t="shared" si="99"/>
        <v>0</v>
      </c>
    </row>
    <row r="498" spans="1:9" ht="31.5" hidden="1">
      <c r="A498" s="26" t="s">
        <v>196</v>
      </c>
      <c r="B498" s="27"/>
      <c r="C498" s="31" t="s">
        <v>30</v>
      </c>
      <c r="D498" s="31" t="s">
        <v>90</v>
      </c>
      <c r="E498" s="31" t="s">
        <v>197</v>
      </c>
      <c r="F498" s="55"/>
      <c r="G498" s="30">
        <f t="shared" si="99"/>
        <v>0</v>
      </c>
      <c r="H498" s="30">
        <f t="shared" si="99"/>
        <v>0</v>
      </c>
      <c r="I498" s="30">
        <f t="shared" si="99"/>
        <v>0</v>
      </c>
    </row>
    <row r="499" spans="1:9" hidden="1">
      <c r="A499" s="26" t="s">
        <v>21</v>
      </c>
      <c r="B499" s="27"/>
      <c r="C499" s="31" t="s">
        <v>30</v>
      </c>
      <c r="D499" s="31" t="s">
        <v>90</v>
      </c>
      <c r="E499" s="31" t="s">
        <v>197</v>
      </c>
      <c r="F499" s="55">
        <v>800</v>
      </c>
      <c r="G499" s="30"/>
      <c r="H499" s="30"/>
      <c r="I499" s="30"/>
    </row>
    <row r="500" spans="1:9">
      <c r="A500" s="52" t="s">
        <v>876</v>
      </c>
      <c r="B500" s="44"/>
      <c r="C500" s="31" t="s">
        <v>109</v>
      </c>
      <c r="D500" s="31" t="s">
        <v>165</v>
      </c>
      <c r="E500" s="31"/>
      <c r="F500" s="55"/>
      <c r="G500" s="30">
        <f>SUM(G501)</f>
        <v>273.8</v>
      </c>
      <c r="H500" s="30">
        <f t="shared" ref="H500:I500" si="100">SUM(H501)</f>
        <v>273.8</v>
      </c>
      <c r="I500" s="30">
        <f t="shared" si="100"/>
        <v>273.8</v>
      </c>
    </row>
    <row r="501" spans="1:9" ht="31.5">
      <c r="A501" s="26" t="s">
        <v>606</v>
      </c>
      <c r="B501" s="44"/>
      <c r="C501" s="31" t="s">
        <v>109</v>
      </c>
      <c r="D501" s="31" t="s">
        <v>165</v>
      </c>
      <c r="E501" s="55" t="s">
        <v>190</v>
      </c>
      <c r="F501" s="55"/>
      <c r="G501" s="30">
        <f>SUM(G502)</f>
        <v>273.8</v>
      </c>
      <c r="H501" s="30">
        <f t="shared" ref="H501:I501" si="101">SUM(H502)</f>
        <v>273.8</v>
      </c>
      <c r="I501" s="30">
        <f t="shared" si="101"/>
        <v>273.8</v>
      </c>
    </row>
    <row r="502" spans="1:9" ht="31.5">
      <c r="A502" s="26" t="s">
        <v>94</v>
      </c>
      <c r="B502" s="44"/>
      <c r="C502" s="31" t="s">
        <v>109</v>
      </c>
      <c r="D502" s="31" t="s">
        <v>165</v>
      </c>
      <c r="E502" s="55" t="s">
        <v>195</v>
      </c>
      <c r="F502" s="55"/>
      <c r="G502" s="30">
        <f>SUM(G503)</f>
        <v>273.8</v>
      </c>
      <c r="H502" s="30">
        <f t="shared" ref="H502:I502" si="102">SUM(H503)</f>
        <v>273.8</v>
      </c>
      <c r="I502" s="30">
        <f t="shared" si="102"/>
        <v>273.8</v>
      </c>
    </row>
    <row r="503" spans="1:9" ht="31.5">
      <c r="A503" s="26" t="s">
        <v>48</v>
      </c>
      <c r="B503" s="44"/>
      <c r="C503" s="31" t="s">
        <v>109</v>
      </c>
      <c r="D503" s="31" t="s">
        <v>165</v>
      </c>
      <c r="E503" s="55" t="s">
        <v>195</v>
      </c>
      <c r="F503" s="55">
        <v>200</v>
      </c>
      <c r="G503" s="30">
        <v>273.8</v>
      </c>
      <c r="H503" s="30">
        <v>273.8</v>
      </c>
      <c r="I503" s="30">
        <v>273.8</v>
      </c>
    </row>
    <row r="504" spans="1:9">
      <c r="A504" s="26" t="s">
        <v>26</v>
      </c>
      <c r="B504" s="27"/>
      <c r="C504" s="31" t="s">
        <v>27</v>
      </c>
      <c r="D504" s="31"/>
      <c r="E504" s="55"/>
      <c r="F504" s="55"/>
      <c r="G504" s="30">
        <f t="shared" ref="G504:I507" si="103">SUM(G505)</f>
        <v>6656.2</v>
      </c>
      <c r="H504" s="30">
        <f t="shared" si="103"/>
        <v>0</v>
      </c>
      <c r="I504" s="30">
        <f t="shared" si="103"/>
        <v>0</v>
      </c>
    </row>
    <row r="505" spans="1:9">
      <c r="A505" s="26" t="s">
        <v>73</v>
      </c>
      <c r="B505" s="27"/>
      <c r="C505" s="31" t="s">
        <v>27</v>
      </c>
      <c r="D505" s="31" t="s">
        <v>74</v>
      </c>
      <c r="E505" s="55"/>
      <c r="F505" s="55"/>
      <c r="G505" s="30">
        <f t="shared" si="103"/>
        <v>6656.2</v>
      </c>
      <c r="H505" s="30">
        <f t="shared" si="103"/>
        <v>0</v>
      </c>
      <c r="I505" s="30">
        <f t="shared" si="103"/>
        <v>0</v>
      </c>
    </row>
    <row r="506" spans="1:9">
      <c r="A506" s="26" t="s">
        <v>531</v>
      </c>
      <c r="B506" s="27"/>
      <c r="C506" s="31" t="s">
        <v>27</v>
      </c>
      <c r="D506" s="31" t="s">
        <v>74</v>
      </c>
      <c r="E506" s="31" t="s">
        <v>188</v>
      </c>
      <c r="F506" s="55"/>
      <c r="G506" s="30">
        <f t="shared" si="103"/>
        <v>6656.2</v>
      </c>
      <c r="H506" s="30">
        <f t="shared" si="103"/>
        <v>0</v>
      </c>
      <c r="I506" s="30">
        <f t="shared" si="103"/>
        <v>0</v>
      </c>
    </row>
    <row r="507" spans="1:9" ht="78.75">
      <c r="A507" s="26" t="s">
        <v>919</v>
      </c>
      <c r="B507" s="27"/>
      <c r="C507" s="31" t="s">
        <v>27</v>
      </c>
      <c r="D507" s="31" t="s">
        <v>74</v>
      </c>
      <c r="E507" s="55" t="s">
        <v>198</v>
      </c>
      <c r="F507" s="55"/>
      <c r="G507" s="30">
        <f t="shared" si="103"/>
        <v>6656.2</v>
      </c>
      <c r="H507" s="30">
        <f t="shared" si="103"/>
        <v>0</v>
      </c>
      <c r="I507" s="30">
        <f t="shared" si="103"/>
        <v>0</v>
      </c>
    </row>
    <row r="508" spans="1:9">
      <c r="A508" s="26" t="s">
        <v>21</v>
      </c>
      <c r="B508" s="27"/>
      <c r="C508" s="31" t="s">
        <v>27</v>
      </c>
      <c r="D508" s="31" t="s">
        <v>74</v>
      </c>
      <c r="E508" s="55" t="s">
        <v>198</v>
      </c>
      <c r="F508" s="55">
        <v>800</v>
      </c>
      <c r="G508" s="30">
        <v>6656.2</v>
      </c>
      <c r="H508" s="30"/>
      <c r="I508" s="30"/>
    </row>
    <row r="509" spans="1:9">
      <c r="A509" s="26" t="s">
        <v>920</v>
      </c>
      <c r="B509" s="27"/>
      <c r="C509" s="31" t="s">
        <v>90</v>
      </c>
      <c r="D509" s="31"/>
      <c r="E509" s="55"/>
      <c r="F509" s="55"/>
      <c r="G509" s="30">
        <f>SUM(G510)</f>
        <v>3200</v>
      </c>
      <c r="H509" s="30">
        <f t="shared" ref="H509:I512" si="104">SUM(H510)</f>
        <v>1800</v>
      </c>
      <c r="I509" s="30">
        <f t="shared" si="104"/>
        <v>0</v>
      </c>
    </row>
    <row r="510" spans="1:9">
      <c r="A510" s="26" t="s">
        <v>921</v>
      </c>
      <c r="B510" s="27"/>
      <c r="C510" s="31" t="s">
        <v>90</v>
      </c>
      <c r="D510" s="31" t="s">
        <v>30</v>
      </c>
      <c r="E510" s="55"/>
      <c r="F510" s="55"/>
      <c r="G510" s="30">
        <f>SUM(G511)</f>
        <v>3200</v>
      </c>
      <c r="H510" s="30">
        <f t="shared" si="104"/>
        <v>1800</v>
      </c>
      <c r="I510" s="30">
        <f t="shared" si="104"/>
        <v>0</v>
      </c>
    </row>
    <row r="511" spans="1:9" ht="31.5">
      <c r="A511" s="64" t="s">
        <v>990</v>
      </c>
      <c r="B511" s="27"/>
      <c r="C511" s="31" t="s">
        <v>90</v>
      </c>
      <c r="D511" s="31" t="s">
        <v>30</v>
      </c>
      <c r="E511" s="55" t="s">
        <v>190</v>
      </c>
      <c r="F511" s="55"/>
      <c r="G511" s="30">
        <f>SUM(G512)</f>
        <v>3200</v>
      </c>
      <c r="H511" s="30">
        <f t="shared" si="104"/>
        <v>1800</v>
      </c>
      <c r="I511" s="30">
        <f t="shared" si="104"/>
        <v>0</v>
      </c>
    </row>
    <row r="512" spans="1:9">
      <c r="A512" s="26" t="s">
        <v>922</v>
      </c>
      <c r="B512" s="27"/>
      <c r="C512" s="31" t="s">
        <v>90</v>
      </c>
      <c r="D512" s="31" t="s">
        <v>30</v>
      </c>
      <c r="E512" s="55" t="s">
        <v>923</v>
      </c>
      <c r="F512" s="55"/>
      <c r="G512" s="30">
        <f>SUM(G513)</f>
        <v>3200</v>
      </c>
      <c r="H512" s="30">
        <f t="shared" si="104"/>
        <v>1800</v>
      </c>
      <c r="I512" s="30">
        <f t="shared" si="104"/>
        <v>0</v>
      </c>
    </row>
    <row r="513" spans="1:12">
      <c r="A513" s="26" t="s">
        <v>924</v>
      </c>
      <c r="B513" s="27"/>
      <c r="C513" s="31" t="s">
        <v>90</v>
      </c>
      <c r="D513" s="31" t="s">
        <v>30</v>
      </c>
      <c r="E513" s="55" t="s">
        <v>923</v>
      </c>
      <c r="F513" s="55">
        <v>700</v>
      </c>
      <c r="G513" s="30">
        <v>3200</v>
      </c>
      <c r="H513" s="30">
        <v>1800</v>
      </c>
      <c r="I513" s="30"/>
    </row>
    <row r="514" spans="1:12" ht="31.5">
      <c r="A514" s="45" t="s">
        <v>9</v>
      </c>
      <c r="B514" s="65" t="s">
        <v>10</v>
      </c>
      <c r="C514" s="53"/>
      <c r="D514" s="53"/>
      <c r="E514" s="53"/>
      <c r="F514" s="53"/>
      <c r="G514" s="66">
        <f>SUM(G515+G532)</f>
        <v>1192265.8999999999</v>
      </c>
      <c r="H514" s="66">
        <f>SUM(H515+H532)</f>
        <v>1239392.3999999999</v>
      </c>
      <c r="I514" s="66">
        <f>SUM(I515+I532)</f>
        <v>1296399.7999999998</v>
      </c>
    </row>
    <row r="515" spans="1:12" hidden="1">
      <c r="A515" s="26" t="s">
        <v>108</v>
      </c>
      <c r="B515" s="27"/>
      <c r="C515" s="27" t="s">
        <v>109</v>
      </c>
      <c r="D515" s="27"/>
      <c r="E515" s="27"/>
      <c r="F515" s="27"/>
      <c r="G515" s="28">
        <f>SUM(G525)+G516</f>
        <v>0</v>
      </c>
      <c r="H515" s="28">
        <f t="shared" ref="H515:I515" si="105">SUM(H525)+H516</f>
        <v>0</v>
      </c>
      <c r="I515" s="28">
        <f t="shared" si="105"/>
        <v>0</v>
      </c>
    </row>
    <row r="516" spans="1:12" hidden="1">
      <c r="A516" s="52" t="s">
        <v>876</v>
      </c>
      <c r="B516" s="44"/>
      <c r="C516" s="31" t="s">
        <v>109</v>
      </c>
      <c r="D516" s="31" t="s">
        <v>165</v>
      </c>
      <c r="E516" s="27"/>
      <c r="F516" s="27"/>
      <c r="G516" s="28">
        <f>SUM(G517+G519+G521)+G523</f>
        <v>0</v>
      </c>
      <c r="H516" s="28"/>
      <c r="I516" s="28"/>
    </row>
    <row r="517" spans="1:12" ht="47.25" hidden="1">
      <c r="A517" s="26" t="s">
        <v>383</v>
      </c>
      <c r="B517" s="31"/>
      <c r="C517" s="31" t="s">
        <v>109</v>
      </c>
      <c r="D517" s="31" t="s">
        <v>165</v>
      </c>
      <c r="E517" s="55" t="s">
        <v>565</v>
      </c>
      <c r="F517" s="27"/>
      <c r="G517" s="28">
        <f>SUM(G518)</f>
        <v>0</v>
      </c>
      <c r="H517" s="28">
        <f t="shared" ref="H517:L517" si="106">SUM(H518)</f>
        <v>0</v>
      </c>
      <c r="I517" s="28">
        <f t="shared" si="106"/>
        <v>0</v>
      </c>
      <c r="J517" s="28">
        <f t="shared" si="106"/>
        <v>0</v>
      </c>
      <c r="K517" s="28">
        <f t="shared" si="106"/>
        <v>0</v>
      </c>
      <c r="L517" s="28">
        <f t="shared" si="106"/>
        <v>0</v>
      </c>
    </row>
    <row r="518" spans="1:12" ht="31.5" hidden="1">
      <c r="A518" s="26" t="s">
        <v>48</v>
      </c>
      <c r="B518" s="27"/>
      <c r="C518" s="31" t="s">
        <v>109</v>
      </c>
      <c r="D518" s="31" t="s">
        <v>165</v>
      </c>
      <c r="E518" s="55" t="s">
        <v>565</v>
      </c>
      <c r="F518" s="27" t="s">
        <v>87</v>
      </c>
      <c r="G518" s="28"/>
      <c r="H518" s="28"/>
      <c r="I518" s="28"/>
    </row>
    <row r="519" spans="1:12" ht="31.5" hidden="1">
      <c r="A519" s="26" t="s">
        <v>378</v>
      </c>
      <c r="B519" s="31"/>
      <c r="C519" s="31" t="s">
        <v>109</v>
      </c>
      <c r="D519" s="31" t="s">
        <v>165</v>
      </c>
      <c r="E519" s="31" t="s">
        <v>562</v>
      </c>
      <c r="F519" s="31"/>
      <c r="G519" s="28">
        <f>SUM(G520)</f>
        <v>0</v>
      </c>
      <c r="H519" s="28">
        <f t="shared" ref="H519:L519" si="107">SUM(H520)</f>
        <v>0</v>
      </c>
      <c r="I519" s="28">
        <f t="shared" si="107"/>
        <v>0</v>
      </c>
      <c r="J519" s="28">
        <f t="shared" si="107"/>
        <v>0</v>
      </c>
      <c r="K519" s="28">
        <f t="shared" si="107"/>
        <v>0</v>
      </c>
      <c r="L519" s="28">
        <f t="shared" si="107"/>
        <v>0</v>
      </c>
    </row>
    <row r="520" spans="1:12" ht="31.5" hidden="1">
      <c r="A520" s="26" t="s">
        <v>48</v>
      </c>
      <c r="B520" s="31"/>
      <c r="C520" s="31" t="s">
        <v>109</v>
      </c>
      <c r="D520" s="31" t="s">
        <v>165</v>
      </c>
      <c r="E520" s="31" t="s">
        <v>562</v>
      </c>
      <c r="F520" s="31" t="s">
        <v>87</v>
      </c>
      <c r="G520" s="28"/>
      <c r="H520" s="28"/>
      <c r="I520" s="28"/>
    </row>
    <row r="521" spans="1:12" ht="31.5" hidden="1">
      <c r="A521" s="26" t="s">
        <v>365</v>
      </c>
      <c r="B521" s="31"/>
      <c r="C521" s="31" t="s">
        <v>109</v>
      </c>
      <c r="D521" s="31" t="s">
        <v>165</v>
      </c>
      <c r="E521" s="31" t="s">
        <v>546</v>
      </c>
      <c r="F521" s="55"/>
      <c r="G521" s="28">
        <f>SUM(G522)</f>
        <v>0</v>
      </c>
      <c r="H521" s="28">
        <f t="shared" ref="H521:I521" si="108">SUM(H522)</f>
        <v>0</v>
      </c>
      <c r="I521" s="28">
        <f t="shared" si="108"/>
        <v>0</v>
      </c>
    </row>
    <row r="522" spans="1:12" ht="31.5" hidden="1">
      <c r="A522" s="26" t="s">
        <v>48</v>
      </c>
      <c r="B522" s="31"/>
      <c r="C522" s="31" t="s">
        <v>109</v>
      </c>
      <c r="D522" s="31" t="s">
        <v>165</v>
      </c>
      <c r="E522" s="31" t="s">
        <v>546</v>
      </c>
      <c r="F522" s="55">
        <v>200</v>
      </c>
      <c r="G522" s="28"/>
      <c r="H522" s="28"/>
      <c r="I522" s="28"/>
    </row>
    <row r="523" spans="1:12" ht="31.5" hidden="1">
      <c r="A523" s="26" t="s">
        <v>94</v>
      </c>
      <c r="B523" s="67"/>
      <c r="C523" s="31" t="s">
        <v>109</v>
      </c>
      <c r="D523" s="31" t="s">
        <v>165</v>
      </c>
      <c r="E523" s="55" t="s">
        <v>503</v>
      </c>
      <c r="F523" s="55"/>
      <c r="G523" s="28">
        <f>SUM(G524)</f>
        <v>0</v>
      </c>
      <c r="H523" s="28">
        <f t="shared" ref="H523:I523" si="109">SUM(H524)</f>
        <v>0</v>
      </c>
      <c r="I523" s="28">
        <f t="shared" si="109"/>
        <v>0</v>
      </c>
    </row>
    <row r="524" spans="1:12" ht="31.5" hidden="1">
      <c r="A524" s="26" t="s">
        <v>48</v>
      </c>
      <c r="B524" s="67"/>
      <c r="C524" s="31" t="s">
        <v>109</v>
      </c>
      <c r="D524" s="31" t="s">
        <v>165</v>
      </c>
      <c r="E524" s="55" t="s">
        <v>503</v>
      </c>
      <c r="F524" s="55">
        <v>200</v>
      </c>
      <c r="G524" s="28"/>
      <c r="H524" s="28"/>
      <c r="I524" s="28"/>
    </row>
    <row r="525" spans="1:12" hidden="1">
      <c r="A525" s="26" t="s">
        <v>333</v>
      </c>
      <c r="B525" s="27"/>
      <c r="C525" s="27" t="s">
        <v>109</v>
      </c>
      <c r="D525" s="27" t="s">
        <v>109</v>
      </c>
      <c r="E525" s="55"/>
      <c r="F525" s="55"/>
      <c r="G525" s="28">
        <f t="shared" ref="G525:I528" si="110">SUM(G526)</f>
        <v>0</v>
      </c>
      <c r="H525" s="28">
        <f t="shared" si="110"/>
        <v>0</v>
      </c>
      <c r="I525" s="28">
        <f t="shared" si="110"/>
        <v>0</v>
      </c>
    </row>
    <row r="526" spans="1:12" ht="31.5" hidden="1">
      <c r="A526" s="26" t="s">
        <v>644</v>
      </c>
      <c r="B526" s="31"/>
      <c r="C526" s="31" t="s">
        <v>109</v>
      </c>
      <c r="D526" s="31" t="s">
        <v>109</v>
      </c>
      <c r="E526" s="55" t="s">
        <v>318</v>
      </c>
      <c r="F526" s="55"/>
      <c r="G526" s="28">
        <f t="shared" si="110"/>
        <v>0</v>
      </c>
      <c r="H526" s="28">
        <f t="shared" si="110"/>
        <v>0</v>
      </c>
      <c r="I526" s="28">
        <f t="shared" si="110"/>
        <v>0</v>
      </c>
    </row>
    <row r="527" spans="1:12" ht="31.5" hidden="1">
      <c r="A527" s="26" t="s">
        <v>516</v>
      </c>
      <c r="B527" s="27"/>
      <c r="C527" s="27" t="s">
        <v>109</v>
      </c>
      <c r="D527" s="27" t="s">
        <v>109</v>
      </c>
      <c r="E527" s="27" t="s">
        <v>340</v>
      </c>
      <c r="F527" s="27"/>
      <c r="G527" s="28">
        <f t="shared" si="110"/>
        <v>0</v>
      </c>
      <c r="H527" s="28">
        <f t="shared" si="110"/>
        <v>0</v>
      </c>
      <c r="I527" s="28">
        <f t="shared" si="110"/>
        <v>0</v>
      </c>
    </row>
    <row r="528" spans="1:12" hidden="1">
      <c r="A528" s="26" t="s">
        <v>31</v>
      </c>
      <c r="B528" s="27"/>
      <c r="C528" s="27" t="s">
        <v>109</v>
      </c>
      <c r="D528" s="27" t="s">
        <v>109</v>
      </c>
      <c r="E528" s="27" t="s">
        <v>341</v>
      </c>
      <c r="F528" s="27"/>
      <c r="G528" s="28">
        <f t="shared" si="110"/>
        <v>0</v>
      </c>
      <c r="H528" s="28">
        <f t="shared" si="110"/>
        <v>0</v>
      </c>
      <c r="I528" s="28">
        <f t="shared" si="110"/>
        <v>0</v>
      </c>
    </row>
    <row r="529" spans="1:11" ht="31.5" hidden="1">
      <c r="A529" s="26" t="s">
        <v>342</v>
      </c>
      <c r="B529" s="55"/>
      <c r="C529" s="27" t="s">
        <v>109</v>
      </c>
      <c r="D529" s="27" t="s">
        <v>109</v>
      </c>
      <c r="E529" s="27" t="s">
        <v>343</v>
      </c>
      <c r="F529" s="27"/>
      <c r="G529" s="28">
        <f>SUM(G530:G531)</f>
        <v>0</v>
      </c>
      <c r="H529" s="28">
        <f>SUM(H530:H531)</f>
        <v>0</v>
      </c>
      <c r="I529" s="28">
        <f>SUM(I530:I531)</f>
        <v>0</v>
      </c>
    </row>
    <row r="530" spans="1:11" ht="47.25" hidden="1">
      <c r="A530" s="26" t="s">
        <v>47</v>
      </c>
      <c r="B530" s="55"/>
      <c r="C530" s="27" t="s">
        <v>109</v>
      </c>
      <c r="D530" s="27" t="s">
        <v>109</v>
      </c>
      <c r="E530" s="27" t="s">
        <v>343</v>
      </c>
      <c r="F530" s="27" t="s">
        <v>85</v>
      </c>
      <c r="G530" s="28"/>
      <c r="H530" s="28"/>
      <c r="I530" s="28"/>
    </row>
    <row r="531" spans="1:11" ht="31.5" hidden="1">
      <c r="A531" s="26" t="s">
        <v>48</v>
      </c>
      <c r="B531" s="27"/>
      <c r="C531" s="27" t="s">
        <v>109</v>
      </c>
      <c r="D531" s="27" t="s">
        <v>109</v>
      </c>
      <c r="E531" s="27" t="s">
        <v>343</v>
      </c>
      <c r="F531" s="44">
        <v>200</v>
      </c>
      <c r="G531" s="28"/>
      <c r="H531" s="28"/>
      <c r="I531" s="28"/>
    </row>
    <row r="532" spans="1:11">
      <c r="A532" s="26" t="s">
        <v>26</v>
      </c>
      <c r="B532" s="31"/>
      <c r="C532" s="31" t="s">
        <v>27</v>
      </c>
      <c r="D532" s="31" t="s">
        <v>28</v>
      </c>
      <c r="E532" s="55"/>
      <c r="F532" s="55"/>
      <c r="G532" s="30">
        <f>G533+G540+G559+G694+G659</f>
        <v>1192265.8999999999</v>
      </c>
      <c r="H532" s="30">
        <f>H533+H540+H559+H694+H659</f>
        <v>1239392.3999999999</v>
      </c>
      <c r="I532" s="30">
        <f>I533+I540+I559+I694+I659</f>
        <v>1296399.7999999998</v>
      </c>
      <c r="J532" s="36">
        <v>1167457.7000000002</v>
      </c>
      <c r="K532" s="51">
        <f>SUM(J532-G514)</f>
        <v>-24808.199999999721</v>
      </c>
    </row>
    <row r="533" spans="1:11">
      <c r="A533" s="26" t="s">
        <v>29</v>
      </c>
      <c r="B533" s="31"/>
      <c r="C533" s="31" t="s">
        <v>27</v>
      </c>
      <c r="D533" s="31" t="s">
        <v>30</v>
      </c>
      <c r="E533" s="55"/>
      <c r="F533" s="55"/>
      <c r="G533" s="30">
        <f t="shared" ref="G533:I535" si="111">G534</f>
        <v>12652</v>
      </c>
      <c r="H533" s="30">
        <f t="shared" si="111"/>
        <v>12652</v>
      </c>
      <c r="I533" s="30">
        <f t="shared" si="111"/>
        <v>12652</v>
      </c>
      <c r="J533" s="36">
        <v>1194407.1000000001</v>
      </c>
      <c r="K533" s="51">
        <f>SUM(J533-H514)</f>
        <v>-44985.299999999814</v>
      </c>
    </row>
    <row r="534" spans="1:11" ht="31.5">
      <c r="A534" s="26" t="s">
        <v>642</v>
      </c>
      <c r="B534" s="31"/>
      <c r="C534" s="31" t="s">
        <v>27</v>
      </c>
      <c r="D534" s="31" t="s">
        <v>30</v>
      </c>
      <c r="E534" s="55" t="s">
        <v>15</v>
      </c>
      <c r="F534" s="55"/>
      <c r="G534" s="30">
        <f t="shared" si="111"/>
        <v>12652</v>
      </c>
      <c r="H534" s="30">
        <f t="shared" si="111"/>
        <v>12652</v>
      </c>
      <c r="I534" s="30">
        <f t="shared" si="111"/>
        <v>12652</v>
      </c>
      <c r="J534" s="36">
        <v>1222609.3</v>
      </c>
      <c r="K534" s="51">
        <f>SUM(J534-I514)</f>
        <v>-73790.499999999767</v>
      </c>
    </row>
    <row r="535" spans="1:11" ht="31.5">
      <c r="A535" s="26" t="s">
        <v>78</v>
      </c>
      <c r="B535" s="31"/>
      <c r="C535" s="31" t="s">
        <v>27</v>
      </c>
      <c r="D535" s="31" t="s">
        <v>30</v>
      </c>
      <c r="E535" s="55" t="s">
        <v>16</v>
      </c>
      <c r="F535" s="55"/>
      <c r="G535" s="30">
        <f t="shared" si="111"/>
        <v>12652</v>
      </c>
      <c r="H535" s="30">
        <f t="shared" si="111"/>
        <v>12652</v>
      </c>
      <c r="I535" s="30">
        <f t="shared" si="111"/>
        <v>12652</v>
      </c>
    </row>
    <row r="536" spans="1:11">
      <c r="A536" s="26" t="s">
        <v>31</v>
      </c>
      <c r="B536" s="31"/>
      <c r="C536" s="31" t="s">
        <v>27</v>
      </c>
      <c r="D536" s="31" t="s">
        <v>30</v>
      </c>
      <c r="E536" s="55" t="s">
        <v>32</v>
      </c>
      <c r="F536" s="55"/>
      <c r="G536" s="30">
        <f>SUM(G537)</f>
        <v>12652</v>
      </c>
      <c r="H536" s="30">
        <f>SUM(H537)</f>
        <v>12652</v>
      </c>
      <c r="I536" s="30">
        <f>SUM(I537)</f>
        <v>12652</v>
      </c>
    </row>
    <row r="537" spans="1:11">
      <c r="A537" s="26" t="s">
        <v>34</v>
      </c>
      <c r="B537" s="31"/>
      <c r="C537" s="31" t="s">
        <v>27</v>
      </c>
      <c r="D537" s="31" t="s">
        <v>30</v>
      </c>
      <c r="E537" s="55" t="s">
        <v>35</v>
      </c>
      <c r="F537" s="55"/>
      <c r="G537" s="30">
        <f t="shared" ref="G537:I538" si="112">G538</f>
        <v>12652</v>
      </c>
      <c r="H537" s="30">
        <f t="shared" si="112"/>
        <v>12652</v>
      </c>
      <c r="I537" s="30">
        <f t="shared" si="112"/>
        <v>12652</v>
      </c>
    </row>
    <row r="538" spans="1:11" ht="31.5">
      <c r="A538" s="26" t="s">
        <v>36</v>
      </c>
      <c r="B538" s="31"/>
      <c r="C538" s="31" t="s">
        <v>27</v>
      </c>
      <c r="D538" s="31" t="s">
        <v>30</v>
      </c>
      <c r="E538" s="55" t="s">
        <v>37</v>
      </c>
      <c r="F538" s="55"/>
      <c r="G538" s="30">
        <f t="shared" si="112"/>
        <v>12652</v>
      </c>
      <c r="H538" s="30">
        <f t="shared" si="112"/>
        <v>12652</v>
      </c>
      <c r="I538" s="30">
        <f t="shared" si="112"/>
        <v>12652</v>
      </c>
    </row>
    <row r="539" spans="1:11">
      <c r="A539" s="26" t="s">
        <v>38</v>
      </c>
      <c r="B539" s="31"/>
      <c r="C539" s="31" t="s">
        <v>27</v>
      </c>
      <c r="D539" s="31" t="s">
        <v>30</v>
      </c>
      <c r="E539" s="55" t="s">
        <v>37</v>
      </c>
      <c r="F539" s="55">
        <v>300</v>
      </c>
      <c r="G539" s="30">
        <v>12652</v>
      </c>
      <c r="H539" s="30">
        <v>12652</v>
      </c>
      <c r="I539" s="30">
        <v>12652</v>
      </c>
    </row>
    <row r="540" spans="1:11">
      <c r="A540" s="26" t="s">
        <v>39</v>
      </c>
      <c r="B540" s="31"/>
      <c r="C540" s="31" t="s">
        <v>27</v>
      </c>
      <c r="D540" s="31" t="s">
        <v>40</v>
      </c>
      <c r="E540" s="55"/>
      <c r="F540" s="55"/>
      <c r="G540" s="30">
        <f>G548+G541</f>
        <v>84277.8</v>
      </c>
      <c r="H540" s="30">
        <f>H548+H541</f>
        <v>84395.900000000009</v>
      </c>
      <c r="I540" s="30">
        <f>I548+I541</f>
        <v>84518.700000000012</v>
      </c>
    </row>
    <row r="541" spans="1:11" ht="31.5">
      <c r="A541" s="26" t="s">
        <v>497</v>
      </c>
      <c r="B541" s="31"/>
      <c r="C541" s="31" t="s">
        <v>27</v>
      </c>
      <c r="D541" s="31" t="s">
        <v>40</v>
      </c>
      <c r="E541" s="31" t="s">
        <v>357</v>
      </c>
      <c r="F541" s="55"/>
      <c r="G541" s="30">
        <f>G542</f>
        <v>81367.8</v>
      </c>
      <c r="H541" s="30">
        <f>H542</f>
        <v>81485.900000000009</v>
      </c>
      <c r="I541" s="30">
        <f>I542</f>
        <v>81608.700000000012</v>
      </c>
    </row>
    <row r="542" spans="1:11" ht="30" customHeight="1">
      <c r="A542" s="26" t="s">
        <v>363</v>
      </c>
      <c r="B542" s="31"/>
      <c r="C542" s="31" t="s">
        <v>27</v>
      </c>
      <c r="D542" s="31" t="s">
        <v>40</v>
      </c>
      <c r="E542" s="31" t="s">
        <v>364</v>
      </c>
      <c r="F542" s="55"/>
      <c r="G542" s="30">
        <f>SUM(G543)</f>
        <v>81367.8</v>
      </c>
      <c r="H542" s="30">
        <f>SUM(H543)</f>
        <v>81485.900000000009</v>
      </c>
      <c r="I542" s="30">
        <f>SUM(I543)</f>
        <v>81608.700000000012</v>
      </c>
    </row>
    <row r="543" spans="1:11" ht="27" customHeight="1">
      <c r="A543" s="26" t="s">
        <v>365</v>
      </c>
      <c r="B543" s="31"/>
      <c r="C543" s="31" t="s">
        <v>27</v>
      </c>
      <c r="D543" s="31" t="s">
        <v>40</v>
      </c>
      <c r="E543" s="31" t="s">
        <v>546</v>
      </c>
      <c r="F543" s="55"/>
      <c r="G543" s="30">
        <f>G544+G545+G547+G546</f>
        <v>81367.8</v>
      </c>
      <c r="H543" s="30">
        <f>H544+H545+H547+H546</f>
        <v>81485.900000000009</v>
      </c>
      <c r="I543" s="30">
        <f>I544+I545+I547+I546</f>
        <v>81608.700000000012</v>
      </c>
    </row>
    <row r="544" spans="1:11" ht="47.25">
      <c r="A544" s="26" t="s">
        <v>47</v>
      </c>
      <c r="B544" s="31"/>
      <c r="C544" s="31" t="s">
        <v>27</v>
      </c>
      <c r="D544" s="31" t="s">
        <v>40</v>
      </c>
      <c r="E544" s="31" t="s">
        <v>546</v>
      </c>
      <c r="F544" s="55">
        <v>100</v>
      </c>
      <c r="G544" s="30">
        <v>71029.8</v>
      </c>
      <c r="H544" s="30">
        <v>71029.8</v>
      </c>
      <c r="I544" s="30">
        <v>71029.8</v>
      </c>
    </row>
    <row r="545" spans="1:9" ht="31.5">
      <c r="A545" s="26" t="s">
        <v>48</v>
      </c>
      <c r="B545" s="31"/>
      <c r="C545" s="31" t="s">
        <v>27</v>
      </c>
      <c r="D545" s="31" t="s">
        <v>40</v>
      </c>
      <c r="E545" s="31" t="s">
        <v>546</v>
      </c>
      <c r="F545" s="55">
        <v>200</v>
      </c>
      <c r="G545" s="30">
        <v>10113.6</v>
      </c>
      <c r="H545" s="30">
        <v>10236.1</v>
      </c>
      <c r="I545" s="30">
        <v>10364.1</v>
      </c>
    </row>
    <row r="546" spans="1:9" ht="23.25" hidden="1" customHeight="1">
      <c r="A546" s="26" t="s">
        <v>38</v>
      </c>
      <c r="B546" s="31"/>
      <c r="C546" s="31" t="s">
        <v>27</v>
      </c>
      <c r="D546" s="31" t="s">
        <v>40</v>
      </c>
      <c r="E546" s="31" t="s">
        <v>546</v>
      </c>
      <c r="F546" s="55">
        <v>300</v>
      </c>
      <c r="G546" s="30"/>
      <c r="H546" s="30"/>
      <c r="I546" s="30"/>
    </row>
    <row r="547" spans="1:9">
      <c r="A547" s="26" t="s">
        <v>21</v>
      </c>
      <c r="B547" s="31"/>
      <c r="C547" s="31" t="s">
        <v>27</v>
      </c>
      <c r="D547" s="31" t="s">
        <v>40</v>
      </c>
      <c r="E547" s="31" t="s">
        <v>546</v>
      </c>
      <c r="F547" s="55">
        <v>800</v>
      </c>
      <c r="G547" s="30">
        <v>224.4</v>
      </c>
      <c r="H547" s="30">
        <v>220</v>
      </c>
      <c r="I547" s="30">
        <v>214.8</v>
      </c>
    </row>
    <row r="548" spans="1:9" ht="31.5">
      <c r="A548" s="26" t="s">
        <v>642</v>
      </c>
      <c r="B548" s="31"/>
      <c r="C548" s="31" t="s">
        <v>27</v>
      </c>
      <c r="D548" s="31" t="s">
        <v>40</v>
      </c>
      <c r="E548" s="55" t="s">
        <v>15</v>
      </c>
      <c r="F548" s="55"/>
      <c r="G548" s="30">
        <f>G549+G555</f>
        <v>2910</v>
      </c>
      <c r="H548" s="30">
        <f>H549+H555</f>
        <v>2910</v>
      </c>
      <c r="I548" s="30">
        <f>I549+I555</f>
        <v>2910</v>
      </c>
    </row>
    <row r="549" spans="1:9" ht="31.5">
      <c r="A549" s="26" t="s">
        <v>78</v>
      </c>
      <c r="B549" s="31"/>
      <c r="C549" s="31" t="s">
        <v>27</v>
      </c>
      <c r="D549" s="31" t="s">
        <v>40</v>
      </c>
      <c r="E549" s="55" t="s">
        <v>16</v>
      </c>
      <c r="F549" s="55"/>
      <c r="G549" s="30">
        <f>G550</f>
        <v>2910</v>
      </c>
      <c r="H549" s="30">
        <f>H550</f>
        <v>2910</v>
      </c>
      <c r="I549" s="30">
        <f>I550</f>
        <v>2910</v>
      </c>
    </row>
    <row r="550" spans="1:9" ht="31.5">
      <c r="A550" s="26" t="s">
        <v>41</v>
      </c>
      <c r="B550" s="31"/>
      <c r="C550" s="31" t="s">
        <v>27</v>
      </c>
      <c r="D550" s="31" t="s">
        <v>40</v>
      </c>
      <c r="E550" s="55" t="s">
        <v>42</v>
      </c>
      <c r="F550" s="55"/>
      <c r="G550" s="30">
        <f>SUM(G551)</f>
        <v>2910</v>
      </c>
      <c r="H550" s="30">
        <f>SUM(H551)</f>
        <v>2910</v>
      </c>
      <c r="I550" s="30">
        <f>SUM(I551)</f>
        <v>2910</v>
      </c>
    </row>
    <row r="551" spans="1:9">
      <c r="A551" s="26" t="s">
        <v>43</v>
      </c>
      <c r="B551" s="31"/>
      <c r="C551" s="31" t="s">
        <v>27</v>
      </c>
      <c r="D551" s="31" t="s">
        <v>40</v>
      </c>
      <c r="E551" s="55" t="s">
        <v>44</v>
      </c>
      <c r="F551" s="55"/>
      <c r="G551" s="30">
        <f>G552</f>
        <v>2910</v>
      </c>
      <c r="H551" s="30">
        <f>H552</f>
        <v>2910</v>
      </c>
      <c r="I551" s="30">
        <f>I552</f>
        <v>2910</v>
      </c>
    </row>
    <row r="552" spans="1:9" ht="31.5">
      <c r="A552" s="26" t="s">
        <v>45</v>
      </c>
      <c r="B552" s="31"/>
      <c r="C552" s="31" t="s">
        <v>27</v>
      </c>
      <c r="D552" s="31" t="s">
        <v>40</v>
      </c>
      <c r="E552" s="55" t="s">
        <v>46</v>
      </c>
      <c r="F552" s="55"/>
      <c r="G552" s="30">
        <f>G553+G554</f>
        <v>2910</v>
      </c>
      <c r="H552" s="30">
        <f>H553+H554</f>
        <v>2910</v>
      </c>
      <c r="I552" s="30">
        <f>I553+I554</f>
        <v>2910</v>
      </c>
    </row>
    <row r="553" spans="1:9" ht="47.25">
      <c r="A553" s="26" t="s">
        <v>47</v>
      </c>
      <c r="B553" s="31"/>
      <c r="C553" s="31" t="s">
        <v>27</v>
      </c>
      <c r="D553" s="31" t="s">
        <v>40</v>
      </c>
      <c r="E553" s="55" t="s">
        <v>46</v>
      </c>
      <c r="F553" s="55">
        <v>100</v>
      </c>
      <c r="G553" s="30">
        <v>1616.1</v>
      </c>
      <c r="H553" s="30">
        <v>1616.1</v>
      </c>
      <c r="I553" s="30">
        <v>1616.1</v>
      </c>
    </row>
    <row r="554" spans="1:9" ht="27.75" customHeight="1">
      <c r="A554" s="26" t="s">
        <v>48</v>
      </c>
      <c r="B554" s="31"/>
      <c r="C554" s="31" t="s">
        <v>27</v>
      </c>
      <c r="D554" s="31" t="s">
        <v>40</v>
      </c>
      <c r="E554" s="55" t="s">
        <v>46</v>
      </c>
      <c r="F554" s="55">
        <v>200</v>
      </c>
      <c r="G554" s="30">
        <v>1293.9000000000001</v>
      </c>
      <c r="H554" s="30">
        <v>1293.9000000000001</v>
      </c>
      <c r="I554" s="30">
        <v>1293.9000000000001</v>
      </c>
    </row>
    <row r="555" spans="1:9" hidden="1">
      <c r="A555" s="26" t="s">
        <v>80</v>
      </c>
      <c r="B555" s="68"/>
      <c r="C555" s="31" t="s">
        <v>27</v>
      </c>
      <c r="D555" s="31" t="s">
        <v>40</v>
      </c>
      <c r="E555" s="55" t="s">
        <v>64</v>
      </c>
      <c r="F555" s="55"/>
      <c r="G555" s="30">
        <f t="shared" ref="G555:I557" si="113">G556</f>
        <v>0</v>
      </c>
      <c r="H555" s="30">
        <f t="shared" si="113"/>
        <v>0</v>
      </c>
      <c r="I555" s="30">
        <f t="shared" si="113"/>
        <v>0</v>
      </c>
    </row>
    <row r="556" spans="1:9" hidden="1">
      <c r="A556" s="26" t="s">
        <v>31</v>
      </c>
      <c r="B556" s="68"/>
      <c r="C556" s="31" t="s">
        <v>27</v>
      </c>
      <c r="D556" s="31" t="s">
        <v>40</v>
      </c>
      <c r="E556" s="55" t="s">
        <v>417</v>
      </c>
      <c r="F556" s="55"/>
      <c r="G556" s="30">
        <f t="shared" si="113"/>
        <v>0</v>
      </c>
      <c r="H556" s="30">
        <f t="shared" si="113"/>
        <v>0</v>
      </c>
      <c r="I556" s="30">
        <f t="shared" si="113"/>
        <v>0</v>
      </c>
    </row>
    <row r="557" spans="1:9" hidden="1">
      <c r="A557" s="26" t="s">
        <v>33</v>
      </c>
      <c r="B557" s="68"/>
      <c r="C557" s="31" t="s">
        <v>27</v>
      </c>
      <c r="D557" s="31" t="s">
        <v>40</v>
      </c>
      <c r="E557" s="55" t="s">
        <v>418</v>
      </c>
      <c r="F557" s="55"/>
      <c r="G557" s="30">
        <f t="shared" si="113"/>
        <v>0</v>
      </c>
      <c r="H557" s="30">
        <f t="shared" si="113"/>
        <v>0</v>
      </c>
      <c r="I557" s="30">
        <f t="shared" si="113"/>
        <v>0</v>
      </c>
    </row>
    <row r="558" spans="1:9" ht="31.5" hidden="1">
      <c r="A558" s="26" t="s">
        <v>48</v>
      </c>
      <c r="B558" s="68"/>
      <c r="C558" s="31" t="s">
        <v>27</v>
      </c>
      <c r="D558" s="31" t="s">
        <v>40</v>
      </c>
      <c r="E558" s="55" t="s">
        <v>418</v>
      </c>
      <c r="F558" s="55">
        <v>200</v>
      </c>
      <c r="G558" s="30"/>
      <c r="H558" s="30"/>
      <c r="I558" s="30"/>
    </row>
    <row r="559" spans="1:9">
      <c r="A559" s="26" t="s">
        <v>49</v>
      </c>
      <c r="B559" s="31"/>
      <c r="C559" s="31" t="s">
        <v>27</v>
      </c>
      <c r="D559" s="31" t="s">
        <v>50</v>
      </c>
      <c r="E559" s="55"/>
      <c r="F559" s="55"/>
      <c r="G559" s="30">
        <f>G617+G646+G560+G650+G655</f>
        <v>795764.1</v>
      </c>
      <c r="H559" s="30">
        <f>H617+H646+H560+H650+H655</f>
        <v>837670.1</v>
      </c>
      <c r="I559" s="30">
        <f>I617+I646+I560+I650+I655</f>
        <v>889077.49999999988</v>
      </c>
    </row>
    <row r="560" spans="1:9" ht="31.5">
      <c r="A560" s="26" t="s">
        <v>497</v>
      </c>
      <c r="B560" s="31"/>
      <c r="C560" s="31" t="s">
        <v>27</v>
      </c>
      <c r="D560" s="31" t="s">
        <v>50</v>
      </c>
      <c r="E560" s="31" t="s">
        <v>357</v>
      </c>
      <c r="F560" s="55"/>
      <c r="G560" s="30">
        <f>SUM(G561+G565)</f>
        <v>785326.1</v>
      </c>
      <c r="H560" s="30">
        <f>SUM(H561+H565)</f>
        <v>830228.1</v>
      </c>
      <c r="I560" s="30">
        <f>SUM(I561+I565)</f>
        <v>881236.39999999991</v>
      </c>
    </row>
    <row r="561" spans="1:9">
      <c r="A561" s="26" t="s">
        <v>366</v>
      </c>
      <c r="B561" s="31"/>
      <c r="C561" s="31" t="s">
        <v>27</v>
      </c>
      <c r="D561" s="31" t="s">
        <v>50</v>
      </c>
      <c r="E561" s="31" t="s">
        <v>358</v>
      </c>
      <c r="F561" s="55"/>
      <c r="G561" s="30">
        <f>SUM(G562)</f>
        <v>85653.8</v>
      </c>
      <c r="H561" s="30">
        <f t="shared" ref="H561:I561" si="114">SUM(H562)</f>
        <v>88810.5</v>
      </c>
      <c r="I561" s="30">
        <f t="shared" si="114"/>
        <v>92640</v>
      </c>
    </row>
    <row r="562" spans="1:9" ht="110.25">
      <c r="A562" s="26" t="s">
        <v>367</v>
      </c>
      <c r="B562" s="31"/>
      <c r="C562" s="31" t="s">
        <v>27</v>
      </c>
      <c r="D562" s="31" t="s">
        <v>50</v>
      </c>
      <c r="E562" s="31" t="s">
        <v>547</v>
      </c>
      <c r="F562" s="55"/>
      <c r="G562" s="30">
        <f>G563+G564</f>
        <v>85653.8</v>
      </c>
      <c r="H562" s="30">
        <f>H563+H564</f>
        <v>88810.5</v>
      </c>
      <c r="I562" s="30">
        <f>I563+I564</f>
        <v>92640</v>
      </c>
    </row>
    <row r="563" spans="1:9" ht="31.5">
      <c r="A563" s="26" t="s">
        <v>48</v>
      </c>
      <c r="B563" s="31"/>
      <c r="C563" s="31" t="s">
        <v>27</v>
      </c>
      <c r="D563" s="31" t="s">
        <v>50</v>
      </c>
      <c r="E563" s="31" t="s">
        <v>547</v>
      </c>
      <c r="F563" s="55">
        <v>200</v>
      </c>
      <c r="G563" s="30">
        <v>34</v>
      </c>
      <c r="H563" s="30">
        <v>35.5</v>
      </c>
      <c r="I563" s="30">
        <v>36.799999999999997</v>
      </c>
    </row>
    <row r="564" spans="1:9">
      <c r="A564" s="26" t="s">
        <v>38</v>
      </c>
      <c r="B564" s="31"/>
      <c r="C564" s="31" t="s">
        <v>27</v>
      </c>
      <c r="D564" s="31" t="s">
        <v>50</v>
      </c>
      <c r="E564" s="31" t="s">
        <v>547</v>
      </c>
      <c r="F564" s="55">
        <v>300</v>
      </c>
      <c r="G564" s="30">
        <v>85619.8</v>
      </c>
      <c r="H564" s="30">
        <v>88775</v>
      </c>
      <c r="I564" s="30">
        <v>92603.199999999997</v>
      </c>
    </row>
    <row r="565" spans="1:9" ht="31.5">
      <c r="A565" s="26" t="s">
        <v>368</v>
      </c>
      <c r="B565" s="31"/>
      <c r="C565" s="31" t="s">
        <v>27</v>
      </c>
      <c r="D565" s="31" t="s">
        <v>50</v>
      </c>
      <c r="E565" s="31" t="s">
        <v>369</v>
      </c>
      <c r="F565" s="55"/>
      <c r="G565" s="30">
        <f>SUM(G566+G569+G572+G575+G578+G581+G584+G602+G605+G608+G611+G587+G590+G593+G596+G614)+G599</f>
        <v>699672.29999999993</v>
      </c>
      <c r="H565" s="30">
        <f>SUM(H566+H569+H572+H575+H578+H581+H584+H602+H605+H608+H611+H587+H590+H593+H596+H614)+H599</f>
        <v>741417.6</v>
      </c>
      <c r="I565" s="30">
        <f>SUM(I566+I569+I572+I575+I578+I581+I584+I602+I605+I608+I611+I587+I590+I593+I596+I614)+I599</f>
        <v>788596.39999999991</v>
      </c>
    </row>
    <row r="566" spans="1:9" ht="47.25">
      <c r="A566" s="26" t="s">
        <v>583</v>
      </c>
      <c r="B566" s="31"/>
      <c r="C566" s="31" t="s">
        <v>27</v>
      </c>
      <c r="D566" s="31" t="s">
        <v>50</v>
      </c>
      <c r="E566" s="31" t="s">
        <v>548</v>
      </c>
      <c r="F566" s="55"/>
      <c r="G566" s="30">
        <f>G567+G568</f>
        <v>190856.3</v>
      </c>
      <c r="H566" s="30">
        <f>H567+H568</f>
        <v>198490.6</v>
      </c>
      <c r="I566" s="30">
        <f>I567+I568</f>
        <v>206430.19999999998</v>
      </c>
    </row>
    <row r="567" spans="1:9" ht="31.5">
      <c r="A567" s="26" t="s">
        <v>48</v>
      </c>
      <c r="B567" s="31"/>
      <c r="C567" s="31" t="s">
        <v>27</v>
      </c>
      <c r="D567" s="31" t="s">
        <v>50</v>
      </c>
      <c r="E567" s="31" t="s">
        <v>548</v>
      </c>
      <c r="F567" s="55">
        <v>200</v>
      </c>
      <c r="G567" s="30">
        <v>2843.3</v>
      </c>
      <c r="H567" s="30">
        <v>2957.1</v>
      </c>
      <c r="I567" s="30">
        <v>3075.4</v>
      </c>
    </row>
    <row r="568" spans="1:9">
      <c r="A568" s="26" t="s">
        <v>38</v>
      </c>
      <c r="B568" s="31"/>
      <c r="C568" s="31" t="s">
        <v>27</v>
      </c>
      <c r="D568" s="31" t="s">
        <v>50</v>
      </c>
      <c r="E568" s="31" t="s">
        <v>548</v>
      </c>
      <c r="F568" s="55">
        <v>300</v>
      </c>
      <c r="G568" s="30">
        <v>188013</v>
      </c>
      <c r="H568" s="30">
        <v>195533.5</v>
      </c>
      <c r="I568" s="30">
        <v>203354.8</v>
      </c>
    </row>
    <row r="569" spans="1:9" ht="47.25">
      <c r="A569" s="26" t="s">
        <v>370</v>
      </c>
      <c r="B569" s="31"/>
      <c r="C569" s="31" t="s">
        <v>27</v>
      </c>
      <c r="D569" s="31" t="s">
        <v>50</v>
      </c>
      <c r="E569" s="31" t="s">
        <v>549</v>
      </c>
      <c r="F569" s="31"/>
      <c r="G569" s="30">
        <f>G570+G571</f>
        <v>9753.2999999999993</v>
      </c>
      <c r="H569" s="30">
        <f>H570+H571</f>
        <v>10124.9</v>
      </c>
      <c r="I569" s="30">
        <f>I570+I571</f>
        <v>10511.4</v>
      </c>
    </row>
    <row r="570" spans="1:9" ht="31.5">
      <c r="A570" s="26" t="s">
        <v>48</v>
      </c>
      <c r="B570" s="31"/>
      <c r="C570" s="31" t="s">
        <v>27</v>
      </c>
      <c r="D570" s="31" t="s">
        <v>50</v>
      </c>
      <c r="E570" s="31" t="s">
        <v>549</v>
      </c>
      <c r="F570" s="31" t="s">
        <v>87</v>
      </c>
      <c r="G570" s="30">
        <v>145.30000000000001</v>
      </c>
      <c r="H570" s="30">
        <v>150.9</v>
      </c>
      <c r="I570" s="30">
        <v>156.5</v>
      </c>
    </row>
    <row r="571" spans="1:9">
      <c r="A571" s="26" t="s">
        <v>38</v>
      </c>
      <c r="B571" s="31"/>
      <c r="C571" s="31" t="s">
        <v>27</v>
      </c>
      <c r="D571" s="31" t="s">
        <v>50</v>
      </c>
      <c r="E571" s="31" t="s">
        <v>549</v>
      </c>
      <c r="F571" s="31" t="s">
        <v>95</v>
      </c>
      <c r="G571" s="30">
        <v>9608</v>
      </c>
      <c r="H571" s="30">
        <v>9974</v>
      </c>
      <c r="I571" s="30">
        <v>10354.9</v>
      </c>
    </row>
    <row r="572" spans="1:9" ht="31.5">
      <c r="A572" s="26" t="s">
        <v>371</v>
      </c>
      <c r="B572" s="31"/>
      <c r="C572" s="31" t="s">
        <v>27</v>
      </c>
      <c r="D572" s="31" t="s">
        <v>50</v>
      </c>
      <c r="E572" s="31" t="s">
        <v>550</v>
      </c>
      <c r="F572" s="31"/>
      <c r="G572" s="30">
        <f>G573+G574</f>
        <v>129767.1</v>
      </c>
      <c r="H572" s="30">
        <f>H573+H574</f>
        <v>134957.79999999999</v>
      </c>
      <c r="I572" s="30">
        <f>I573+I574</f>
        <v>140356.1</v>
      </c>
    </row>
    <row r="573" spans="1:9" ht="31.5">
      <c r="A573" s="26" t="s">
        <v>48</v>
      </c>
      <c r="B573" s="31"/>
      <c r="C573" s="31" t="s">
        <v>27</v>
      </c>
      <c r="D573" s="31" t="s">
        <v>50</v>
      </c>
      <c r="E573" s="31" t="s">
        <v>550</v>
      </c>
      <c r="F573" s="31" t="s">
        <v>87</v>
      </c>
      <c r="G573" s="30">
        <v>1930.6</v>
      </c>
      <c r="H573" s="30">
        <v>2007.8</v>
      </c>
      <c r="I573" s="30">
        <v>2088.1999999999998</v>
      </c>
    </row>
    <row r="574" spans="1:9">
      <c r="A574" s="26" t="s">
        <v>38</v>
      </c>
      <c r="B574" s="31"/>
      <c r="C574" s="31" t="s">
        <v>27</v>
      </c>
      <c r="D574" s="31" t="s">
        <v>50</v>
      </c>
      <c r="E574" s="31" t="s">
        <v>550</v>
      </c>
      <c r="F574" s="31" t="s">
        <v>95</v>
      </c>
      <c r="G574" s="30">
        <v>127836.5</v>
      </c>
      <c r="H574" s="30">
        <v>132950</v>
      </c>
      <c r="I574" s="30">
        <v>138267.9</v>
      </c>
    </row>
    <row r="575" spans="1:9" ht="47.25">
      <c r="A575" s="26" t="s">
        <v>372</v>
      </c>
      <c r="B575" s="31"/>
      <c r="C575" s="31" t="s">
        <v>27</v>
      </c>
      <c r="D575" s="31" t="s">
        <v>50</v>
      </c>
      <c r="E575" s="31" t="s">
        <v>551</v>
      </c>
      <c r="F575" s="31"/>
      <c r="G575" s="30">
        <f>G576+G577</f>
        <v>353.79999999999995</v>
      </c>
      <c r="H575" s="30">
        <f>H576+H577</f>
        <v>367.90000000000003</v>
      </c>
      <c r="I575" s="30">
        <f>I576+I577</f>
        <v>382.6</v>
      </c>
    </row>
    <row r="576" spans="1:9" ht="31.5">
      <c r="A576" s="26" t="s">
        <v>48</v>
      </c>
      <c r="B576" s="31"/>
      <c r="C576" s="31" t="s">
        <v>27</v>
      </c>
      <c r="D576" s="31" t="s">
        <v>50</v>
      </c>
      <c r="E576" s="31" t="s">
        <v>551</v>
      </c>
      <c r="F576" s="31" t="s">
        <v>87</v>
      </c>
      <c r="G576" s="30">
        <v>5.4</v>
      </c>
      <c r="H576" s="30">
        <v>5.6</v>
      </c>
      <c r="I576" s="30">
        <v>5.8</v>
      </c>
    </row>
    <row r="577" spans="1:9">
      <c r="A577" s="26" t="s">
        <v>38</v>
      </c>
      <c r="B577" s="31"/>
      <c r="C577" s="31" t="s">
        <v>27</v>
      </c>
      <c r="D577" s="31" t="s">
        <v>50</v>
      </c>
      <c r="E577" s="31" t="s">
        <v>551</v>
      </c>
      <c r="F577" s="31" t="s">
        <v>95</v>
      </c>
      <c r="G577" s="30">
        <v>348.4</v>
      </c>
      <c r="H577" s="30">
        <v>362.3</v>
      </c>
      <c r="I577" s="30">
        <v>376.8</v>
      </c>
    </row>
    <row r="578" spans="1:9" ht="47.25">
      <c r="A578" s="26" t="s">
        <v>373</v>
      </c>
      <c r="B578" s="31"/>
      <c r="C578" s="31" t="s">
        <v>27</v>
      </c>
      <c r="D578" s="31" t="s">
        <v>50</v>
      </c>
      <c r="E578" s="31" t="s">
        <v>552</v>
      </c>
      <c r="F578" s="31"/>
      <c r="G578" s="30">
        <f>G579+G580</f>
        <v>19.8</v>
      </c>
      <c r="H578" s="30">
        <f>H579+H580</f>
        <v>19.8</v>
      </c>
      <c r="I578" s="30">
        <f>I579+I580</f>
        <v>19.8</v>
      </c>
    </row>
    <row r="579" spans="1:9" ht="31.5">
      <c r="A579" s="26" t="s">
        <v>48</v>
      </c>
      <c r="B579" s="31"/>
      <c r="C579" s="31" t="s">
        <v>27</v>
      </c>
      <c r="D579" s="31" t="s">
        <v>50</v>
      </c>
      <c r="E579" s="31" t="s">
        <v>552</v>
      </c>
      <c r="F579" s="31" t="s">
        <v>87</v>
      </c>
      <c r="G579" s="30">
        <v>0.3</v>
      </c>
      <c r="H579" s="30">
        <v>0.3</v>
      </c>
      <c r="I579" s="30">
        <v>0.3</v>
      </c>
    </row>
    <row r="580" spans="1:9">
      <c r="A580" s="26" t="s">
        <v>38</v>
      </c>
      <c r="B580" s="31"/>
      <c r="C580" s="31" t="s">
        <v>27</v>
      </c>
      <c r="D580" s="31" t="s">
        <v>50</v>
      </c>
      <c r="E580" s="31" t="s">
        <v>552</v>
      </c>
      <c r="F580" s="31" t="s">
        <v>95</v>
      </c>
      <c r="G580" s="30">
        <v>19.5</v>
      </c>
      <c r="H580" s="30">
        <v>19.5</v>
      </c>
      <c r="I580" s="30">
        <v>19.5</v>
      </c>
    </row>
    <row r="581" spans="1:9" ht="63">
      <c r="A581" s="26" t="s">
        <v>374</v>
      </c>
      <c r="B581" s="31"/>
      <c r="C581" s="31" t="s">
        <v>27</v>
      </c>
      <c r="D581" s="31" t="s">
        <v>50</v>
      </c>
      <c r="E581" s="31" t="s">
        <v>553</v>
      </c>
      <c r="F581" s="31"/>
      <c r="G581" s="30">
        <f>G582+G583</f>
        <v>7592.6</v>
      </c>
      <c r="H581" s="30">
        <f>H582+H583</f>
        <v>10094.5</v>
      </c>
      <c r="I581" s="30">
        <f>I582+I583</f>
        <v>11569.1</v>
      </c>
    </row>
    <row r="582" spans="1:9" ht="31.5">
      <c r="A582" s="26" t="s">
        <v>48</v>
      </c>
      <c r="B582" s="31"/>
      <c r="C582" s="31" t="s">
        <v>27</v>
      </c>
      <c r="D582" s="31" t="s">
        <v>50</v>
      </c>
      <c r="E582" s="31" t="s">
        <v>553</v>
      </c>
      <c r="F582" s="31" t="s">
        <v>87</v>
      </c>
      <c r="G582" s="30">
        <v>742</v>
      </c>
      <c r="H582" s="30">
        <v>776.5</v>
      </c>
      <c r="I582" s="30">
        <v>819.7</v>
      </c>
    </row>
    <row r="583" spans="1:9">
      <c r="A583" s="26" t="s">
        <v>38</v>
      </c>
      <c r="B583" s="31"/>
      <c r="C583" s="31" t="s">
        <v>27</v>
      </c>
      <c r="D583" s="31" t="s">
        <v>50</v>
      </c>
      <c r="E583" s="31" t="s">
        <v>553</v>
      </c>
      <c r="F583" s="31" t="s">
        <v>95</v>
      </c>
      <c r="G583" s="30">
        <v>6850.6</v>
      </c>
      <c r="H583" s="30">
        <v>9318</v>
      </c>
      <c r="I583" s="30">
        <v>10749.4</v>
      </c>
    </row>
    <row r="584" spans="1:9" ht="31.5">
      <c r="A584" s="26" t="s">
        <v>375</v>
      </c>
      <c r="B584" s="31"/>
      <c r="C584" s="31" t="s">
        <v>27</v>
      </c>
      <c r="D584" s="31" t="s">
        <v>50</v>
      </c>
      <c r="E584" s="31" t="s">
        <v>554</v>
      </c>
      <c r="F584" s="31"/>
      <c r="G584" s="30">
        <f>G585+G586</f>
        <v>210865.59999999998</v>
      </c>
      <c r="H584" s="30">
        <f>H585+H586</f>
        <v>237424</v>
      </c>
      <c r="I584" s="30">
        <f>I585+I586</f>
        <v>268529.2</v>
      </c>
    </row>
    <row r="585" spans="1:9" ht="31.5">
      <c r="A585" s="26" t="s">
        <v>48</v>
      </c>
      <c r="B585" s="31"/>
      <c r="C585" s="31" t="s">
        <v>27</v>
      </c>
      <c r="D585" s="31" t="s">
        <v>50</v>
      </c>
      <c r="E585" s="31" t="s">
        <v>554</v>
      </c>
      <c r="F585" s="31" t="s">
        <v>87</v>
      </c>
      <c r="G585" s="30">
        <v>3139.3</v>
      </c>
      <c r="H585" s="30">
        <v>3534.7</v>
      </c>
      <c r="I585" s="30">
        <v>3997.8</v>
      </c>
    </row>
    <row r="586" spans="1:9">
      <c r="A586" s="26" t="s">
        <v>38</v>
      </c>
      <c r="B586" s="31"/>
      <c r="C586" s="31" t="s">
        <v>27</v>
      </c>
      <c r="D586" s="31" t="s">
        <v>50</v>
      </c>
      <c r="E586" s="31" t="s">
        <v>554</v>
      </c>
      <c r="F586" s="31" t="s">
        <v>95</v>
      </c>
      <c r="G586" s="30">
        <v>207726.3</v>
      </c>
      <c r="H586" s="30">
        <v>233889.3</v>
      </c>
      <c r="I586" s="30">
        <v>264531.40000000002</v>
      </c>
    </row>
    <row r="587" spans="1:9" ht="47.25">
      <c r="A587" s="26" t="s">
        <v>380</v>
      </c>
      <c r="B587" s="31"/>
      <c r="C587" s="31" t="s">
        <v>27</v>
      </c>
      <c r="D587" s="31" t="s">
        <v>50</v>
      </c>
      <c r="E587" s="31" t="s">
        <v>555</v>
      </c>
      <c r="F587" s="31"/>
      <c r="G587" s="30">
        <f>G588+G589</f>
        <v>3589.7999999999997</v>
      </c>
      <c r="H587" s="30">
        <f>H588+H589</f>
        <v>3733.4</v>
      </c>
      <c r="I587" s="30">
        <f>I588+I589</f>
        <v>3882.7000000000003</v>
      </c>
    </row>
    <row r="588" spans="1:9" ht="31.5">
      <c r="A588" s="26" t="s">
        <v>48</v>
      </c>
      <c r="B588" s="31"/>
      <c r="C588" s="31" t="s">
        <v>27</v>
      </c>
      <c r="D588" s="31" t="s">
        <v>50</v>
      </c>
      <c r="E588" s="31" t="s">
        <v>555</v>
      </c>
      <c r="F588" s="31" t="s">
        <v>87</v>
      </c>
      <c r="G588" s="30">
        <v>52.2</v>
      </c>
      <c r="H588" s="30">
        <v>54.3</v>
      </c>
      <c r="I588" s="30">
        <v>56.3</v>
      </c>
    </row>
    <row r="589" spans="1:9">
      <c r="A589" s="26" t="s">
        <v>38</v>
      </c>
      <c r="B589" s="31"/>
      <c r="C589" s="31" t="s">
        <v>27</v>
      </c>
      <c r="D589" s="31" t="s">
        <v>50</v>
      </c>
      <c r="E589" s="31" t="s">
        <v>555</v>
      </c>
      <c r="F589" s="31" t="s">
        <v>95</v>
      </c>
      <c r="G589" s="30">
        <v>3537.6</v>
      </c>
      <c r="H589" s="30">
        <v>3679.1</v>
      </c>
      <c r="I589" s="30">
        <v>3826.4</v>
      </c>
    </row>
    <row r="590" spans="1:9" ht="63">
      <c r="A590" s="26" t="s">
        <v>381</v>
      </c>
      <c r="B590" s="31"/>
      <c r="C590" s="31" t="s">
        <v>27</v>
      </c>
      <c r="D590" s="31" t="s">
        <v>50</v>
      </c>
      <c r="E590" s="31" t="s">
        <v>556</v>
      </c>
      <c r="F590" s="31"/>
      <c r="G590" s="30">
        <f>G591+G592</f>
        <v>1916.5</v>
      </c>
      <c r="H590" s="30">
        <f>H591+H592</f>
        <v>1993.2</v>
      </c>
      <c r="I590" s="30">
        <f>I591+I592</f>
        <v>2072.9</v>
      </c>
    </row>
    <row r="591" spans="1:9" ht="31.5">
      <c r="A591" s="26" t="s">
        <v>48</v>
      </c>
      <c r="B591" s="31"/>
      <c r="C591" s="31" t="s">
        <v>27</v>
      </c>
      <c r="D591" s="31" t="s">
        <v>50</v>
      </c>
      <c r="E591" s="31" t="s">
        <v>556</v>
      </c>
      <c r="F591" s="31" t="s">
        <v>87</v>
      </c>
      <c r="G591" s="30">
        <v>33.9</v>
      </c>
      <c r="H591" s="30">
        <v>35.200000000000003</v>
      </c>
      <c r="I591" s="30">
        <v>36.700000000000003</v>
      </c>
    </row>
    <row r="592" spans="1:9">
      <c r="A592" s="26" t="s">
        <v>38</v>
      </c>
      <c r="B592" s="31"/>
      <c r="C592" s="31" t="s">
        <v>27</v>
      </c>
      <c r="D592" s="31" t="s">
        <v>50</v>
      </c>
      <c r="E592" s="31" t="s">
        <v>556</v>
      </c>
      <c r="F592" s="31" t="s">
        <v>95</v>
      </c>
      <c r="G592" s="30">
        <v>1882.6</v>
      </c>
      <c r="H592" s="30">
        <v>1958</v>
      </c>
      <c r="I592" s="30">
        <v>2036.2</v>
      </c>
    </row>
    <row r="593" spans="1:9">
      <c r="A593" s="26" t="s">
        <v>382</v>
      </c>
      <c r="B593" s="31"/>
      <c r="C593" s="31" t="s">
        <v>27</v>
      </c>
      <c r="D593" s="31" t="s">
        <v>50</v>
      </c>
      <c r="E593" s="31" t="s">
        <v>557</v>
      </c>
      <c r="F593" s="31"/>
      <c r="G593" s="30">
        <f>G594+G595</f>
        <v>1.4000000000000001</v>
      </c>
      <c r="H593" s="30">
        <f>H594+H595</f>
        <v>1.4000000000000001</v>
      </c>
      <c r="I593" s="30">
        <f>I594+I595</f>
        <v>1.4000000000000001</v>
      </c>
    </row>
    <row r="594" spans="1:9" ht="31.5">
      <c r="A594" s="26" t="s">
        <v>48</v>
      </c>
      <c r="B594" s="31"/>
      <c r="C594" s="31" t="s">
        <v>27</v>
      </c>
      <c r="D594" s="31" t="s">
        <v>50</v>
      </c>
      <c r="E594" s="31" t="s">
        <v>557</v>
      </c>
      <c r="F594" s="31" t="s">
        <v>87</v>
      </c>
      <c r="G594" s="30">
        <v>0.1</v>
      </c>
      <c r="H594" s="30">
        <v>0.1</v>
      </c>
      <c r="I594" s="30">
        <v>0.1</v>
      </c>
    </row>
    <row r="595" spans="1:9">
      <c r="A595" s="26" t="s">
        <v>38</v>
      </c>
      <c r="B595" s="31"/>
      <c r="C595" s="31" t="s">
        <v>27</v>
      </c>
      <c r="D595" s="31" t="s">
        <v>50</v>
      </c>
      <c r="E595" s="31" t="s">
        <v>557</v>
      </c>
      <c r="F595" s="31" t="s">
        <v>95</v>
      </c>
      <c r="G595" s="30">
        <v>1.3</v>
      </c>
      <c r="H595" s="30">
        <v>1.3</v>
      </c>
      <c r="I595" s="30">
        <v>1.3</v>
      </c>
    </row>
    <row r="596" spans="1:9" ht="78.75">
      <c r="A596" s="26" t="s">
        <v>1005</v>
      </c>
      <c r="B596" s="31"/>
      <c r="C596" s="31" t="s">
        <v>27</v>
      </c>
      <c r="D596" s="31" t="s">
        <v>50</v>
      </c>
      <c r="E596" s="31" t="s">
        <v>558</v>
      </c>
      <c r="F596" s="31"/>
      <c r="G596" s="30">
        <f>G597+G598</f>
        <v>9287.5</v>
      </c>
      <c r="H596" s="30">
        <f>H597+H598</f>
        <v>9287.5</v>
      </c>
      <c r="I596" s="30">
        <f>I597+I598</f>
        <v>9287.5</v>
      </c>
    </row>
    <row r="597" spans="1:9" ht="31.5">
      <c r="A597" s="26" t="s">
        <v>48</v>
      </c>
      <c r="B597" s="31"/>
      <c r="C597" s="31" t="s">
        <v>27</v>
      </c>
      <c r="D597" s="31" t="s">
        <v>50</v>
      </c>
      <c r="E597" s="31" t="s">
        <v>558</v>
      </c>
      <c r="F597" s="31" t="s">
        <v>87</v>
      </c>
      <c r="G597" s="30">
        <v>106.2</v>
      </c>
      <c r="H597" s="30">
        <v>106.2</v>
      </c>
      <c r="I597" s="30">
        <v>106.2</v>
      </c>
    </row>
    <row r="598" spans="1:9">
      <c r="A598" s="26" t="s">
        <v>38</v>
      </c>
      <c r="B598" s="31"/>
      <c r="C598" s="31" t="s">
        <v>27</v>
      </c>
      <c r="D598" s="31" t="s">
        <v>50</v>
      </c>
      <c r="E598" s="31" t="s">
        <v>558</v>
      </c>
      <c r="F598" s="31" t="s">
        <v>95</v>
      </c>
      <c r="G598" s="30">
        <v>9181.2999999999993</v>
      </c>
      <c r="H598" s="30">
        <v>9181.2999999999993</v>
      </c>
      <c r="I598" s="30">
        <v>9181.2999999999993</v>
      </c>
    </row>
    <row r="599" spans="1:9" ht="47.25">
      <c r="A599" s="32" t="s">
        <v>974</v>
      </c>
      <c r="B599" s="31"/>
      <c r="C599" s="31" t="s">
        <v>27</v>
      </c>
      <c r="D599" s="31" t="s">
        <v>50</v>
      </c>
      <c r="E599" s="31" t="s">
        <v>975</v>
      </c>
      <c r="F599" s="31"/>
      <c r="G599" s="30">
        <f>G600</f>
        <v>4.9000000000000004</v>
      </c>
      <c r="H599" s="30">
        <f t="shared" ref="H599:I599" si="115">H600</f>
        <v>4.9000000000000004</v>
      </c>
      <c r="I599" s="30">
        <f t="shared" si="115"/>
        <v>4.9000000000000004</v>
      </c>
    </row>
    <row r="600" spans="1:9" ht="31.5">
      <c r="A600" s="26" t="s">
        <v>48</v>
      </c>
      <c r="B600" s="31"/>
      <c r="C600" s="31" t="s">
        <v>27</v>
      </c>
      <c r="D600" s="31" t="s">
        <v>50</v>
      </c>
      <c r="E600" s="31" t="s">
        <v>975</v>
      </c>
      <c r="F600" s="31" t="s">
        <v>87</v>
      </c>
      <c r="G600" s="30">
        <v>4.9000000000000004</v>
      </c>
      <c r="H600" s="30">
        <v>4.9000000000000004</v>
      </c>
      <c r="I600" s="30">
        <v>4.9000000000000004</v>
      </c>
    </row>
    <row r="601" spans="1:9" hidden="1">
      <c r="A601" s="26" t="s">
        <v>38</v>
      </c>
      <c r="B601" s="31"/>
      <c r="C601" s="31" t="s">
        <v>27</v>
      </c>
      <c r="D601" s="31" t="s">
        <v>50</v>
      </c>
      <c r="E601" s="31" t="s">
        <v>975</v>
      </c>
      <c r="F601" s="31" t="s">
        <v>95</v>
      </c>
      <c r="G601" s="30"/>
      <c r="H601" s="30"/>
      <c r="I601" s="30"/>
    </row>
    <row r="602" spans="1:9" ht="47.25">
      <c r="A602" s="26" t="s">
        <v>376</v>
      </c>
      <c r="B602" s="31"/>
      <c r="C602" s="31" t="s">
        <v>27</v>
      </c>
      <c r="D602" s="31" t="s">
        <v>50</v>
      </c>
      <c r="E602" s="31" t="s">
        <v>560</v>
      </c>
      <c r="F602" s="31"/>
      <c r="G602" s="30">
        <f>G603+G604</f>
        <v>1880.9</v>
      </c>
      <c r="H602" s="30">
        <f>H603+H604</f>
        <v>1880.9</v>
      </c>
      <c r="I602" s="30">
        <f>I603+I604</f>
        <v>1880.9</v>
      </c>
    </row>
    <row r="603" spans="1:9" ht="31.5">
      <c r="A603" s="26" t="s">
        <v>48</v>
      </c>
      <c r="B603" s="31"/>
      <c r="C603" s="31" t="s">
        <v>27</v>
      </c>
      <c r="D603" s="31" t="s">
        <v>50</v>
      </c>
      <c r="E603" s="31" t="s">
        <v>560</v>
      </c>
      <c r="F603" s="31" t="s">
        <v>87</v>
      </c>
      <c r="G603" s="30">
        <v>27.9</v>
      </c>
      <c r="H603" s="30">
        <v>27.9</v>
      </c>
      <c r="I603" s="30">
        <v>27.9</v>
      </c>
    </row>
    <row r="604" spans="1:9">
      <c r="A604" s="26" t="s">
        <v>38</v>
      </c>
      <c r="B604" s="31"/>
      <c r="C604" s="31" t="s">
        <v>27</v>
      </c>
      <c r="D604" s="31" t="s">
        <v>50</v>
      </c>
      <c r="E604" s="31" t="s">
        <v>560</v>
      </c>
      <c r="F604" s="31" t="s">
        <v>95</v>
      </c>
      <c r="G604" s="30">
        <v>1853</v>
      </c>
      <c r="H604" s="30">
        <v>1853</v>
      </c>
      <c r="I604" s="30">
        <v>1853</v>
      </c>
    </row>
    <row r="605" spans="1:9" ht="47.25">
      <c r="A605" s="26" t="s">
        <v>377</v>
      </c>
      <c r="B605" s="31"/>
      <c r="C605" s="31" t="s">
        <v>27</v>
      </c>
      <c r="D605" s="31" t="s">
        <v>50</v>
      </c>
      <c r="E605" s="31" t="s">
        <v>561</v>
      </c>
      <c r="F605" s="31"/>
      <c r="G605" s="30">
        <f>G606+G607</f>
        <v>15165.1</v>
      </c>
      <c r="H605" s="30">
        <f>H606+H607</f>
        <v>15771.7</v>
      </c>
      <c r="I605" s="30">
        <f>I606+I607</f>
        <v>16402.599999999999</v>
      </c>
    </row>
    <row r="606" spans="1:9" ht="31.5">
      <c r="A606" s="26" t="s">
        <v>48</v>
      </c>
      <c r="B606" s="31"/>
      <c r="C606" s="31" t="s">
        <v>27</v>
      </c>
      <c r="D606" s="31" t="s">
        <v>50</v>
      </c>
      <c r="E606" s="31" t="s">
        <v>561</v>
      </c>
      <c r="F606" s="31" t="s">
        <v>87</v>
      </c>
      <c r="G606" s="30">
        <v>230.5</v>
      </c>
      <c r="H606" s="30">
        <v>239.7</v>
      </c>
      <c r="I606" s="30">
        <v>249.3</v>
      </c>
    </row>
    <row r="607" spans="1:9">
      <c r="A607" s="26" t="s">
        <v>38</v>
      </c>
      <c r="B607" s="31"/>
      <c r="C607" s="31" t="s">
        <v>27</v>
      </c>
      <c r="D607" s="31" t="s">
        <v>50</v>
      </c>
      <c r="E607" s="31" t="s">
        <v>561</v>
      </c>
      <c r="F607" s="31" t="s">
        <v>95</v>
      </c>
      <c r="G607" s="30">
        <v>14934.6</v>
      </c>
      <c r="H607" s="30">
        <v>15532</v>
      </c>
      <c r="I607" s="30">
        <v>16153.3</v>
      </c>
    </row>
    <row r="608" spans="1:9" ht="31.5">
      <c r="A608" s="26" t="s">
        <v>378</v>
      </c>
      <c r="B608" s="31"/>
      <c r="C608" s="31" t="s">
        <v>27</v>
      </c>
      <c r="D608" s="31" t="s">
        <v>50</v>
      </c>
      <c r="E608" s="31" t="s">
        <v>562</v>
      </c>
      <c r="F608" s="31"/>
      <c r="G608" s="30">
        <f>G609+G610</f>
        <v>100774.59999999999</v>
      </c>
      <c r="H608" s="30">
        <f>H609+H610</f>
        <v>100744.3</v>
      </c>
      <c r="I608" s="30">
        <f>I609+I610</f>
        <v>100744.3</v>
      </c>
    </row>
    <row r="609" spans="1:9" ht="31.5">
      <c r="A609" s="26" t="s">
        <v>48</v>
      </c>
      <c r="B609" s="31"/>
      <c r="C609" s="31" t="s">
        <v>27</v>
      </c>
      <c r="D609" s="31" t="s">
        <v>50</v>
      </c>
      <c r="E609" s="31" t="s">
        <v>562</v>
      </c>
      <c r="F609" s="31" t="s">
        <v>87</v>
      </c>
      <c r="G609" s="30">
        <v>2069.6999999999998</v>
      </c>
      <c r="H609" s="30">
        <v>2069.1</v>
      </c>
      <c r="I609" s="30">
        <v>2069.1</v>
      </c>
    </row>
    <row r="610" spans="1:9">
      <c r="A610" s="26" t="s">
        <v>38</v>
      </c>
      <c r="B610" s="31"/>
      <c r="C610" s="31" t="s">
        <v>27</v>
      </c>
      <c r="D610" s="31" t="s">
        <v>50</v>
      </c>
      <c r="E610" s="31" t="s">
        <v>562</v>
      </c>
      <c r="F610" s="31" t="s">
        <v>95</v>
      </c>
      <c r="G610" s="30">
        <v>98704.9</v>
      </c>
      <c r="H610" s="30">
        <v>98675.199999999997</v>
      </c>
      <c r="I610" s="30">
        <v>98675.199999999997</v>
      </c>
    </row>
    <row r="611" spans="1:9" ht="94.5">
      <c r="A611" s="26" t="s">
        <v>379</v>
      </c>
      <c r="B611" s="31"/>
      <c r="C611" s="31" t="s">
        <v>27</v>
      </c>
      <c r="D611" s="31" t="s">
        <v>50</v>
      </c>
      <c r="E611" s="31" t="s">
        <v>563</v>
      </c>
      <c r="F611" s="31"/>
      <c r="G611" s="30">
        <f>G612+G613</f>
        <v>72.599999999999994</v>
      </c>
      <c r="H611" s="30">
        <f>H612+H613</f>
        <v>72.599999999999994</v>
      </c>
      <c r="I611" s="30">
        <f>I612+I613</f>
        <v>72.599999999999994</v>
      </c>
    </row>
    <row r="612" spans="1:9" ht="31.5">
      <c r="A612" s="26" t="s">
        <v>48</v>
      </c>
      <c r="B612" s="31"/>
      <c r="C612" s="31" t="s">
        <v>27</v>
      </c>
      <c r="D612" s="31" t="s">
        <v>50</v>
      </c>
      <c r="E612" s="31" t="s">
        <v>563</v>
      </c>
      <c r="F612" s="31" t="s">
        <v>87</v>
      </c>
      <c r="G612" s="30">
        <v>1.1000000000000001</v>
      </c>
      <c r="H612" s="30">
        <v>1.1000000000000001</v>
      </c>
      <c r="I612" s="30">
        <v>1.1000000000000001</v>
      </c>
    </row>
    <row r="613" spans="1:9">
      <c r="A613" s="26" t="s">
        <v>38</v>
      </c>
      <c r="B613" s="31"/>
      <c r="C613" s="31" t="s">
        <v>27</v>
      </c>
      <c r="D613" s="31" t="s">
        <v>50</v>
      </c>
      <c r="E613" s="31" t="s">
        <v>563</v>
      </c>
      <c r="F613" s="31" t="s">
        <v>95</v>
      </c>
      <c r="G613" s="30">
        <v>71.5</v>
      </c>
      <c r="H613" s="30">
        <v>71.5</v>
      </c>
      <c r="I613" s="30">
        <v>71.5</v>
      </c>
    </row>
    <row r="614" spans="1:9" ht="31.5">
      <c r="A614" s="26" t="s">
        <v>532</v>
      </c>
      <c r="B614" s="31"/>
      <c r="C614" s="31" t="s">
        <v>27</v>
      </c>
      <c r="D614" s="31" t="s">
        <v>50</v>
      </c>
      <c r="E614" s="31" t="s">
        <v>564</v>
      </c>
      <c r="F614" s="31"/>
      <c r="G614" s="30">
        <f>SUM(G615:G616)</f>
        <v>17770.5</v>
      </c>
      <c r="H614" s="30">
        <f>SUM(H615:H616)</f>
        <v>16448.2</v>
      </c>
      <c r="I614" s="30">
        <f>SUM(I615:I616)</f>
        <v>16448.2</v>
      </c>
    </row>
    <row r="615" spans="1:9" ht="31.5" hidden="1">
      <c r="A615" s="26" t="s">
        <v>48</v>
      </c>
      <c r="B615" s="31"/>
      <c r="C615" s="31" t="s">
        <v>27</v>
      </c>
      <c r="D615" s="31" t="s">
        <v>50</v>
      </c>
      <c r="E615" s="31" t="s">
        <v>432</v>
      </c>
      <c r="F615" s="31" t="s">
        <v>87</v>
      </c>
      <c r="G615" s="30"/>
      <c r="H615" s="30"/>
      <c r="I615" s="30"/>
    </row>
    <row r="616" spans="1:9">
      <c r="A616" s="26" t="s">
        <v>38</v>
      </c>
      <c r="B616" s="31"/>
      <c r="C616" s="31" t="s">
        <v>27</v>
      </c>
      <c r="D616" s="31" t="s">
        <v>50</v>
      </c>
      <c r="E616" s="31" t="s">
        <v>564</v>
      </c>
      <c r="F616" s="31" t="s">
        <v>95</v>
      </c>
      <c r="G616" s="30">
        <v>17770.5</v>
      </c>
      <c r="H616" s="30">
        <v>16448.2</v>
      </c>
      <c r="I616" s="30">
        <v>16448.2</v>
      </c>
    </row>
    <row r="617" spans="1:9" ht="31.5">
      <c r="A617" s="26" t="s">
        <v>642</v>
      </c>
      <c r="B617" s="31"/>
      <c r="C617" s="31" t="s">
        <v>27</v>
      </c>
      <c r="D617" s="31" t="s">
        <v>50</v>
      </c>
      <c r="E617" s="55" t="s">
        <v>15</v>
      </c>
      <c r="F617" s="55"/>
      <c r="G617" s="30">
        <f>G618+G633+G638</f>
        <v>4989.3</v>
      </c>
      <c r="H617" s="30">
        <f>H618+H633+H638</f>
        <v>5593.3</v>
      </c>
      <c r="I617" s="30">
        <f>I618+I633+I638</f>
        <v>5749.9</v>
      </c>
    </row>
    <row r="618" spans="1:9" ht="31.5">
      <c r="A618" s="26" t="s">
        <v>78</v>
      </c>
      <c r="B618" s="31"/>
      <c r="C618" s="31" t="s">
        <v>27</v>
      </c>
      <c r="D618" s="31" t="s">
        <v>50</v>
      </c>
      <c r="E618" s="55" t="s">
        <v>16</v>
      </c>
      <c r="F618" s="55"/>
      <c r="G618" s="30">
        <f>G619</f>
        <v>4638.8</v>
      </c>
      <c r="H618" s="30">
        <f>H619</f>
        <v>5242.8</v>
      </c>
      <c r="I618" s="30">
        <f>I619</f>
        <v>5399.4</v>
      </c>
    </row>
    <row r="619" spans="1:9">
      <c r="A619" s="26" t="s">
        <v>31</v>
      </c>
      <c r="B619" s="31"/>
      <c r="C619" s="31" t="s">
        <v>27</v>
      </c>
      <c r="D619" s="31" t="s">
        <v>50</v>
      </c>
      <c r="E619" s="55" t="s">
        <v>32</v>
      </c>
      <c r="F619" s="55"/>
      <c r="G619" s="30">
        <f>SUM(G620+G629)</f>
        <v>4638.8</v>
      </c>
      <c r="H619" s="30">
        <f>SUM(H620+H629)</f>
        <v>5242.8</v>
      </c>
      <c r="I619" s="30">
        <f>SUM(I620+I629)</f>
        <v>5399.4</v>
      </c>
    </row>
    <row r="620" spans="1:9" ht="18.75" customHeight="1">
      <c r="A620" s="26" t="s">
        <v>51</v>
      </c>
      <c r="B620" s="31"/>
      <c r="C620" s="31" t="s">
        <v>27</v>
      </c>
      <c r="D620" s="31" t="s">
        <v>50</v>
      </c>
      <c r="E620" s="55" t="s">
        <v>52</v>
      </c>
      <c r="F620" s="55"/>
      <c r="G620" s="30">
        <f>G621+G623+G625+G627</f>
        <v>3734.6</v>
      </c>
      <c r="H620" s="30">
        <f t="shared" ref="H620:I620" si="116">H621+H623+H625+H627</f>
        <v>3807.5</v>
      </c>
      <c r="I620" s="30">
        <f t="shared" si="116"/>
        <v>3964.1</v>
      </c>
    </row>
    <row r="621" spans="1:9">
      <c r="A621" s="26" t="s">
        <v>53</v>
      </c>
      <c r="B621" s="31"/>
      <c r="C621" s="31" t="s">
        <v>27</v>
      </c>
      <c r="D621" s="31" t="s">
        <v>50</v>
      </c>
      <c r="E621" s="55" t="s">
        <v>54</v>
      </c>
      <c r="F621" s="55"/>
      <c r="G621" s="30">
        <f>G622</f>
        <v>1200</v>
      </c>
      <c r="H621" s="30">
        <f>H622</f>
        <v>1203.9000000000001</v>
      </c>
      <c r="I621" s="30">
        <f>I622</f>
        <v>1288.8</v>
      </c>
    </row>
    <row r="622" spans="1:9">
      <c r="A622" s="26" t="s">
        <v>38</v>
      </c>
      <c r="B622" s="31"/>
      <c r="C622" s="31" t="s">
        <v>27</v>
      </c>
      <c r="D622" s="31" t="s">
        <v>50</v>
      </c>
      <c r="E622" s="55" t="s">
        <v>54</v>
      </c>
      <c r="F622" s="55">
        <v>300</v>
      </c>
      <c r="G622" s="30">
        <v>1200</v>
      </c>
      <c r="H622" s="30">
        <v>1203.9000000000001</v>
      </c>
      <c r="I622" s="30">
        <v>1288.8</v>
      </c>
    </row>
    <row r="623" spans="1:9" ht="31.5">
      <c r="A623" s="26" t="s">
        <v>55</v>
      </c>
      <c r="B623" s="31"/>
      <c r="C623" s="31" t="s">
        <v>27</v>
      </c>
      <c r="D623" s="31" t="s">
        <v>50</v>
      </c>
      <c r="E623" s="55" t="s">
        <v>56</v>
      </c>
      <c r="F623" s="55"/>
      <c r="G623" s="30">
        <f>G624</f>
        <v>1724.6</v>
      </c>
      <c r="H623" s="30">
        <f>H624</f>
        <v>1793.6</v>
      </c>
      <c r="I623" s="30">
        <f>I624</f>
        <v>1865.3</v>
      </c>
    </row>
    <row r="624" spans="1:9">
      <c r="A624" s="26" t="s">
        <v>38</v>
      </c>
      <c r="B624" s="31"/>
      <c r="C624" s="31" t="s">
        <v>27</v>
      </c>
      <c r="D624" s="31" t="s">
        <v>50</v>
      </c>
      <c r="E624" s="55" t="s">
        <v>56</v>
      </c>
      <c r="F624" s="55">
        <v>300</v>
      </c>
      <c r="G624" s="30">
        <v>1724.6</v>
      </c>
      <c r="H624" s="30">
        <v>1793.6</v>
      </c>
      <c r="I624" s="30">
        <v>1865.3</v>
      </c>
    </row>
    <row r="625" spans="1:9" ht="29.25" customHeight="1">
      <c r="A625" s="26" t="s">
        <v>458</v>
      </c>
      <c r="B625" s="27"/>
      <c r="C625" s="31" t="s">
        <v>27</v>
      </c>
      <c r="D625" s="31" t="s">
        <v>50</v>
      </c>
      <c r="E625" s="27" t="s">
        <v>459</v>
      </c>
      <c r="F625" s="27"/>
      <c r="G625" s="28">
        <f>SUM(G626)</f>
        <v>810</v>
      </c>
      <c r="H625" s="28">
        <f>SUM(H626)</f>
        <v>810</v>
      </c>
      <c r="I625" s="28">
        <f>SUM(I626)</f>
        <v>810</v>
      </c>
    </row>
    <row r="626" spans="1:9" ht="15" customHeight="1">
      <c r="A626" s="26" t="s">
        <v>38</v>
      </c>
      <c r="B626" s="27"/>
      <c r="C626" s="31" t="s">
        <v>27</v>
      </c>
      <c r="D626" s="31" t="s">
        <v>50</v>
      </c>
      <c r="E626" s="27" t="s">
        <v>459</v>
      </c>
      <c r="F626" s="27" t="s">
        <v>95</v>
      </c>
      <c r="G626" s="28">
        <v>810</v>
      </c>
      <c r="H626" s="28">
        <v>810</v>
      </c>
      <c r="I626" s="28">
        <v>810</v>
      </c>
    </row>
    <row r="627" spans="1:9" ht="15" customHeight="1">
      <c r="A627" s="26" t="s">
        <v>904</v>
      </c>
      <c r="B627" s="27"/>
      <c r="C627" s="31" t="s">
        <v>27</v>
      </c>
      <c r="D627" s="31" t="s">
        <v>50</v>
      </c>
      <c r="E627" s="27" t="s">
        <v>903</v>
      </c>
      <c r="F627" s="27"/>
      <c r="G627" s="28">
        <f>SUM(G628)</f>
        <v>0</v>
      </c>
      <c r="H627" s="28"/>
      <c r="I627" s="28"/>
    </row>
    <row r="628" spans="1:9" ht="15" customHeight="1">
      <c r="A628" s="26" t="s">
        <v>38</v>
      </c>
      <c r="B628" s="27"/>
      <c r="C628" s="31" t="s">
        <v>27</v>
      </c>
      <c r="D628" s="31" t="s">
        <v>50</v>
      </c>
      <c r="E628" s="27" t="s">
        <v>903</v>
      </c>
      <c r="F628" s="27" t="s">
        <v>95</v>
      </c>
      <c r="G628" s="28"/>
      <c r="H628" s="28"/>
      <c r="I628" s="28"/>
    </row>
    <row r="629" spans="1:9">
      <c r="A629" s="26" t="s">
        <v>57</v>
      </c>
      <c r="B629" s="31"/>
      <c r="C629" s="31" t="s">
        <v>27</v>
      </c>
      <c r="D629" s="31" t="s">
        <v>50</v>
      </c>
      <c r="E629" s="55" t="s">
        <v>58</v>
      </c>
      <c r="F629" s="55"/>
      <c r="G629" s="30">
        <f>G630</f>
        <v>904.2</v>
      </c>
      <c r="H629" s="30">
        <f>H630</f>
        <v>1435.3</v>
      </c>
      <c r="I629" s="30">
        <f>I630</f>
        <v>1435.3</v>
      </c>
    </row>
    <row r="630" spans="1:9">
      <c r="A630" s="26" t="s">
        <v>59</v>
      </c>
      <c r="B630" s="31"/>
      <c r="C630" s="31" t="s">
        <v>27</v>
      </c>
      <c r="D630" s="31" t="s">
        <v>50</v>
      </c>
      <c r="E630" s="55" t="s">
        <v>60</v>
      </c>
      <c r="F630" s="55"/>
      <c r="G630" s="30">
        <f>G631+G632</f>
        <v>904.2</v>
      </c>
      <c r="H630" s="30">
        <f>H631+H632</f>
        <v>1435.3</v>
      </c>
      <c r="I630" s="30">
        <f>I631+I632</f>
        <v>1435.3</v>
      </c>
    </row>
    <row r="631" spans="1:9" ht="31.5">
      <c r="A631" s="26" t="s">
        <v>48</v>
      </c>
      <c r="B631" s="31"/>
      <c r="C631" s="31" t="s">
        <v>27</v>
      </c>
      <c r="D631" s="31" t="s">
        <v>50</v>
      </c>
      <c r="E631" s="55" t="s">
        <v>60</v>
      </c>
      <c r="F631" s="55">
        <v>200</v>
      </c>
      <c r="G631" s="30">
        <v>314.2</v>
      </c>
      <c r="H631" s="30">
        <v>845.3</v>
      </c>
      <c r="I631" s="30">
        <v>845.3</v>
      </c>
    </row>
    <row r="632" spans="1:9">
      <c r="A632" s="26" t="s">
        <v>38</v>
      </c>
      <c r="B632" s="31"/>
      <c r="C632" s="31" t="s">
        <v>27</v>
      </c>
      <c r="D632" s="31" t="s">
        <v>50</v>
      </c>
      <c r="E632" s="55" t="s">
        <v>60</v>
      </c>
      <c r="F632" s="55">
        <v>300</v>
      </c>
      <c r="G632" s="30">
        <v>590</v>
      </c>
      <c r="H632" s="30">
        <v>590</v>
      </c>
      <c r="I632" s="30">
        <v>590</v>
      </c>
    </row>
    <row r="633" spans="1:9">
      <c r="A633" s="26" t="s">
        <v>79</v>
      </c>
      <c r="B633" s="31"/>
      <c r="C633" s="31" t="s">
        <v>27</v>
      </c>
      <c r="D633" s="31" t="s">
        <v>50</v>
      </c>
      <c r="E633" s="55" t="s">
        <v>61</v>
      </c>
      <c r="F633" s="55"/>
      <c r="G633" s="30">
        <f t="shared" ref="G633:I634" si="117">G634</f>
        <v>328.5</v>
      </c>
      <c r="H633" s="30">
        <f t="shared" si="117"/>
        <v>328.5</v>
      </c>
      <c r="I633" s="30">
        <f t="shared" si="117"/>
        <v>328.5</v>
      </c>
    </row>
    <row r="634" spans="1:9" ht="13.5" customHeight="1">
      <c r="A634" s="26" t="s">
        <v>31</v>
      </c>
      <c r="B634" s="31"/>
      <c r="C634" s="31" t="s">
        <v>27</v>
      </c>
      <c r="D634" s="31" t="s">
        <v>50</v>
      </c>
      <c r="E634" s="55" t="s">
        <v>62</v>
      </c>
      <c r="F634" s="55"/>
      <c r="G634" s="30">
        <f t="shared" si="117"/>
        <v>328.5</v>
      </c>
      <c r="H634" s="30">
        <f t="shared" si="117"/>
        <v>328.5</v>
      </c>
      <c r="I634" s="30">
        <f t="shared" si="117"/>
        <v>328.5</v>
      </c>
    </row>
    <row r="635" spans="1:9">
      <c r="A635" s="26" t="s">
        <v>33</v>
      </c>
      <c r="B635" s="31"/>
      <c r="C635" s="31" t="s">
        <v>27</v>
      </c>
      <c r="D635" s="31" t="s">
        <v>50</v>
      </c>
      <c r="E635" s="55" t="s">
        <v>63</v>
      </c>
      <c r="F635" s="55"/>
      <c r="G635" s="30">
        <f>G636+G637</f>
        <v>328.5</v>
      </c>
      <c r="H635" s="30">
        <f>H636+H637</f>
        <v>328.5</v>
      </c>
      <c r="I635" s="30">
        <f>I636+I637</f>
        <v>328.5</v>
      </c>
    </row>
    <row r="636" spans="1:9" ht="31.5">
      <c r="A636" s="26" t="s">
        <v>48</v>
      </c>
      <c r="B636" s="31"/>
      <c r="C636" s="31" t="s">
        <v>27</v>
      </c>
      <c r="D636" s="31" t="s">
        <v>50</v>
      </c>
      <c r="E636" s="55" t="s">
        <v>63</v>
      </c>
      <c r="F636" s="55">
        <v>200</v>
      </c>
      <c r="G636" s="30">
        <v>328.5</v>
      </c>
      <c r="H636" s="30">
        <v>328.5</v>
      </c>
      <c r="I636" s="30">
        <v>328.5</v>
      </c>
    </row>
    <row r="637" spans="1:9" hidden="1">
      <c r="A637" s="26" t="s">
        <v>38</v>
      </c>
      <c r="B637" s="31"/>
      <c r="C637" s="31" t="s">
        <v>27</v>
      </c>
      <c r="D637" s="31" t="s">
        <v>50</v>
      </c>
      <c r="E637" s="55" t="s">
        <v>63</v>
      </c>
      <c r="F637" s="55">
        <v>300</v>
      </c>
      <c r="G637" s="30"/>
      <c r="H637" s="30"/>
      <c r="I637" s="30"/>
    </row>
    <row r="638" spans="1:9">
      <c r="A638" s="26" t="s">
        <v>80</v>
      </c>
      <c r="B638" s="31"/>
      <c r="C638" s="31" t="s">
        <v>27</v>
      </c>
      <c r="D638" s="31" t="s">
        <v>50</v>
      </c>
      <c r="E638" s="55" t="s">
        <v>64</v>
      </c>
      <c r="F638" s="55"/>
      <c r="G638" s="30">
        <f>G642+G639</f>
        <v>22</v>
      </c>
      <c r="H638" s="30">
        <f>H642+H639</f>
        <v>22</v>
      </c>
      <c r="I638" s="30">
        <f>I642+I639</f>
        <v>22</v>
      </c>
    </row>
    <row r="639" spans="1:9">
      <c r="A639" s="26" t="s">
        <v>31</v>
      </c>
      <c r="B639" s="31"/>
      <c r="C639" s="31" t="s">
        <v>27</v>
      </c>
      <c r="D639" s="31" t="s">
        <v>50</v>
      </c>
      <c r="E639" s="55" t="s">
        <v>417</v>
      </c>
      <c r="F639" s="55"/>
      <c r="G639" s="30">
        <f>G640</f>
        <v>22</v>
      </c>
      <c r="H639" s="30">
        <f>H640</f>
        <v>22</v>
      </c>
      <c r="I639" s="30">
        <f>I640</f>
        <v>22</v>
      </c>
    </row>
    <row r="640" spans="1:9">
      <c r="A640" s="26" t="s">
        <v>33</v>
      </c>
      <c r="B640" s="31"/>
      <c r="C640" s="31" t="s">
        <v>27</v>
      </c>
      <c r="D640" s="31" t="s">
        <v>50</v>
      </c>
      <c r="E640" s="55" t="s">
        <v>418</v>
      </c>
      <c r="F640" s="55"/>
      <c r="G640" s="30">
        <f>SUM(G641)</f>
        <v>22</v>
      </c>
      <c r="H640" s="30">
        <f>SUM(H641)</f>
        <v>22</v>
      </c>
      <c r="I640" s="30">
        <f>SUM(I641)</f>
        <v>22</v>
      </c>
    </row>
    <row r="641" spans="1:9" ht="31.5">
      <c r="A641" s="26" t="s">
        <v>48</v>
      </c>
      <c r="B641" s="31"/>
      <c r="C641" s="31" t="s">
        <v>27</v>
      </c>
      <c r="D641" s="31" t="s">
        <v>50</v>
      </c>
      <c r="E641" s="55" t="s">
        <v>418</v>
      </c>
      <c r="F641" s="55">
        <v>200</v>
      </c>
      <c r="G641" s="30">
        <v>22</v>
      </c>
      <c r="H641" s="30">
        <v>22</v>
      </c>
      <c r="I641" s="30">
        <v>22</v>
      </c>
    </row>
    <row r="642" spans="1:9" ht="31.5" hidden="1">
      <c r="A642" s="26" t="s">
        <v>65</v>
      </c>
      <c r="B642" s="31"/>
      <c r="C642" s="31" t="s">
        <v>27</v>
      </c>
      <c r="D642" s="31" t="s">
        <v>50</v>
      </c>
      <c r="E642" s="55" t="s">
        <v>66</v>
      </c>
      <c r="F642" s="55"/>
      <c r="G642" s="30">
        <f>G643</f>
        <v>0</v>
      </c>
      <c r="H642" s="30">
        <f>H643</f>
        <v>0</v>
      </c>
      <c r="I642" s="30">
        <f>I643</f>
        <v>0</v>
      </c>
    </row>
    <row r="643" spans="1:9" hidden="1">
      <c r="A643" s="26" t="s">
        <v>33</v>
      </c>
      <c r="B643" s="31"/>
      <c r="C643" s="31" t="s">
        <v>27</v>
      </c>
      <c r="D643" s="31" t="s">
        <v>50</v>
      </c>
      <c r="E643" s="55" t="s">
        <v>67</v>
      </c>
      <c r="F643" s="55"/>
      <c r="G643" s="30">
        <f>SUM(G644:G645)</f>
        <v>0</v>
      </c>
      <c r="H643" s="30">
        <f>SUM(H644:H645)</f>
        <v>0</v>
      </c>
      <c r="I643" s="30">
        <f>SUM(I644:I645)</f>
        <v>0</v>
      </c>
    </row>
    <row r="644" spans="1:9" ht="31.5" hidden="1">
      <c r="A644" s="26" t="s">
        <v>48</v>
      </c>
      <c r="B644" s="31"/>
      <c r="C644" s="31" t="s">
        <v>27</v>
      </c>
      <c r="D644" s="31" t="s">
        <v>50</v>
      </c>
      <c r="E644" s="55" t="s">
        <v>67</v>
      </c>
      <c r="F644" s="55">
        <v>200</v>
      </c>
      <c r="G644" s="30"/>
      <c r="H644" s="30"/>
      <c r="I644" s="30"/>
    </row>
    <row r="645" spans="1:9" ht="31.5" hidden="1">
      <c r="A645" s="26" t="s">
        <v>68</v>
      </c>
      <c r="B645" s="31"/>
      <c r="C645" s="31" t="s">
        <v>27</v>
      </c>
      <c r="D645" s="31" t="s">
        <v>50</v>
      </c>
      <c r="E645" s="55" t="s">
        <v>67</v>
      </c>
      <c r="F645" s="55">
        <v>600</v>
      </c>
      <c r="G645" s="30"/>
      <c r="H645" s="30"/>
      <c r="I645" s="30"/>
    </row>
    <row r="646" spans="1:9" ht="47.25">
      <c r="A646" s="26" t="s">
        <v>645</v>
      </c>
      <c r="B646" s="31"/>
      <c r="C646" s="31" t="s">
        <v>27</v>
      </c>
      <c r="D646" s="31" t="s">
        <v>50</v>
      </c>
      <c r="E646" s="55" t="s">
        <v>69</v>
      </c>
      <c r="F646" s="55"/>
      <c r="G646" s="30">
        <f>G647</f>
        <v>3900.7</v>
      </c>
      <c r="H646" s="30">
        <f>H647</f>
        <v>300.7</v>
      </c>
      <c r="I646" s="30">
        <f>I647</f>
        <v>300.7</v>
      </c>
    </row>
    <row r="647" spans="1:9">
      <c r="A647" s="26" t="s">
        <v>31</v>
      </c>
      <c r="B647" s="31"/>
      <c r="C647" s="31" t="s">
        <v>27</v>
      </c>
      <c r="D647" s="31" t="s">
        <v>50</v>
      </c>
      <c r="E647" s="55" t="s">
        <v>70</v>
      </c>
      <c r="F647" s="55"/>
      <c r="G647" s="30">
        <f>SUM(G648)</f>
        <v>3900.7</v>
      </c>
      <c r="H647" s="30">
        <f>SUM(H648)</f>
        <v>300.7</v>
      </c>
      <c r="I647" s="30">
        <f>SUM(I648)</f>
        <v>300.7</v>
      </c>
    </row>
    <row r="648" spans="1:9" ht="31.5">
      <c r="A648" s="26" t="s">
        <v>71</v>
      </c>
      <c r="B648" s="31"/>
      <c r="C648" s="31" t="s">
        <v>27</v>
      </c>
      <c r="D648" s="31" t="s">
        <v>50</v>
      </c>
      <c r="E648" s="55" t="s">
        <v>72</v>
      </c>
      <c r="F648" s="55"/>
      <c r="G648" s="30">
        <f>G649</f>
        <v>3900.7</v>
      </c>
      <c r="H648" s="30">
        <f>H649</f>
        <v>300.7</v>
      </c>
      <c r="I648" s="30">
        <f>I649</f>
        <v>300.7</v>
      </c>
    </row>
    <row r="649" spans="1:9" ht="31.5">
      <c r="A649" s="26" t="s">
        <v>48</v>
      </c>
      <c r="B649" s="31"/>
      <c r="C649" s="31" t="s">
        <v>27</v>
      </c>
      <c r="D649" s="31" t="s">
        <v>50</v>
      </c>
      <c r="E649" s="55" t="s">
        <v>72</v>
      </c>
      <c r="F649" s="55">
        <v>200</v>
      </c>
      <c r="G649" s="30">
        <v>3900.7</v>
      </c>
      <c r="H649" s="30">
        <v>300.7</v>
      </c>
      <c r="I649" s="30">
        <v>300.7</v>
      </c>
    </row>
    <row r="650" spans="1:9" ht="31.5">
      <c r="A650" s="26" t="s">
        <v>641</v>
      </c>
      <c r="B650" s="31"/>
      <c r="C650" s="31" t="s">
        <v>27</v>
      </c>
      <c r="D650" s="31" t="s">
        <v>50</v>
      </c>
      <c r="E650" s="55" t="s">
        <v>433</v>
      </c>
      <c r="F650" s="55"/>
      <c r="G650" s="30">
        <f t="shared" ref="G650:I653" si="118">SUM(G651)</f>
        <v>500</v>
      </c>
      <c r="H650" s="30">
        <f t="shared" si="118"/>
        <v>500</v>
      </c>
      <c r="I650" s="30">
        <f t="shared" si="118"/>
        <v>500</v>
      </c>
    </row>
    <row r="651" spans="1:9">
      <c r="A651" s="26" t="s">
        <v>31</v>
      </c>
      <c r="B651" s="31"/>
      <c r="C651" s="31" t="s">
        <v>27</v>
      </c>
      <c r="D651" s="31" t="s">
        <v>50</v>
      </c>
      <c r="E651" s="55" t="s">
        <v>434</v>
      </c>
      <c r="F651" s="55"/>
      <c r="G651" s="30">
        <f t="shared" si="118"/>
        <v>500</v>
      </c>
      <c r="H651" s="30">
        <f t="shared" si="118"/>
        <v>500</v>
      </c>
      <c r="I651" s="30">
        <f t="shared" si="118"/>
        <v>500</v>
      </c>
    </row>
    <row r="652" spans="1:9">
      <c r="A652" s="26" t="s">
        <v>51</v>
      </c>
      <c r="B652" s="31"/>
      <c r="C652" s="31" t="s">
        <v>27</v>
      </c>
      <c r="D652" s="31" t="s">
        <v>50</v>
      </c>
      <c r="E652" s="55" t="s">
        <v>435</v>
      </c>
      <c r="F652" s="55"/>
      <c r="G652" s="30">
        <f t="shared" si="118"/>
        <v>500</v>
      </c>
      <c r="H652" s="30">
        <f t="shared" si="118"/>
        <v>500</v>
      </c>
      <c r="I652" s="30">
        <f t="shared" si="118"/>
        <v>500</v>
      </c>
    </row>
    <row r="653" spans="1:9" ht="87" customHeight="1">
      <c r="A653" s="26" t="s">
        <v>457</v>
      </c>
      <c r="B653" s="31"/>
      <c r="C653" s="31" t="s">
        <v>27</v>
      </c>
      <c r="D653" s="31" t="s">
        <v>50</v>
      </c>
      <c r="E653" s="55" t="s">
        <v>436</v>
      </c>
      <c r="F653" s="55"/>
      <c r="G653" s="30">
        <f t="shared" si="118"/>
        <v>500</v>
      </c>
      <c r="H653" s="30">
        <f t="shared" si="118"/>
        <v>500</v>
      </c>
      <c r="I653" s="30">
        <f t="shared" si="118"/>
        <v>500</v>
      </c>
    </row>
    <row r="654" spans="1:9">
      <c r="A654" s="26" t="s">
        <v>38</v>
      </c>
      <c r="B654" s="31"/>
      <c r="C654" s="31" t="s">
        <v>27</v>
      </c>
      <c r="D654" s="31" t="s">
        <v>50</v>
      </c>
      <c r="E654" s="55" t="s">
        <v>436</v>
      </c>
      <c r="F654" s="55">
        <v>300</v>
      </c>
      <c r="G654" s="30">
        <v>500</v>
      </c>
      <c r="H654" s="30">
        <v>500</v>
      </c>
      <c r="I654" s="30">
        <v>500</v>
      </c>
    </row>
    <row r="655" spans="1:9" ht="31.5">
      <c r="A655" s="26" t="s">
        <v>811</v>
      </c>
      <c r="B655" s="67"/>
      <c r="C655" s="69" t="s">
        <v>27</v>
      </c>
      <c r="D655" s="69" t="s">
        <v>50</v>
      </c>
      <c r="E655" s="70" t="s">
        <v>498</v>
      </c>
      <c r="F655" s="70"/>
      <c r="G655" s="71">
        <f t="shared" ref="G655:I657" si="119">G656</f>
        <v>1048</v>
      </c>
      <c r="H655" s="71">
        <f t="shared" si="119"/>
        <v>1048</v>
      </c>
      <c r="I655" s="71">
        <f t="shared" si="119"/>
        <v>1290.5</v>
      </c>
    </row>
    <row r="656" spans="1:9" ht="31.5">
      <c r="A656" s="26" t="s">
        <v>65</v>
      </c>
      <c r="B656" s="67"/>
      <c r="C656" s="69" t="s">
        <v>27</v>
      </c>
      <c r="D656" s="69" t="s">
        <v>50</v>
      </c>
      <c r="E656" s="70" t="s">
        <v>499</v>
      </c>
      <c r="F656" s="70"/>
      <c r="G656" s="71">
        <f t="shared" si="119"/>
        <v>1048</v>
      </c>
      <c r="H656" s="71">
        <f t="shared" si="119"/>
        <v>1048</v>
      </c>
      <c r="I656" s="71">
        <f t="shared" si="119"/>
        <v>1290.5</v>
      </c>
    </row>
    <row r="657" spans="1:9">
      <c r="A657" s="26" t="s">
        <v>33</v>
      </c>
      <c r="B657" s="67"/>
      <c r="C657" s="69" t="s">
        <v>27</v>
      </c>
      <c r="D657" s="69" t="s">
        <v>50</v>
      </c>
      <c r="E657" s="70" t="s">
        <v>500</v>
      </c>
      <c r="F657" s="70"/>
      <c r="G657" s="71">
        <f t="shared" si="119"/>
        <v>1048</v>
      </c>
      <c r="H657" s="71">
        <f t="shared" si="119"/>
        <v>1048</v>
      </c>
      <c r="I657" s="71">
        <f t="shared" si="119"/>
        <v>1290.5</v>
      </c>
    </row>
    <row r="658" spans="1:9" ht="31.5">
      <c r="A658" s="26" t="s">
        <v>224</v>
      </c>
      <c r="B658" s="67"/>
      <c r="C658" s="69" t="s">
        <v>27</v>
      </c>
      <c r="D658" s="69" t="s">
        <v>50</v>
      </c>
      <c r="E658" s="70" t="s">
        <v>500</v>
      </c>
      <c r="F658" s="70">
        <v>600</v>
      </c>
      <c r="G658" s="71">
        <v>1048</v>
      </c>
      <c r="H658" s="71">
        <v>1048</v>
      </c>
      <c r="I658" s="71">
        <v>1290.5</v>
      </c>
    </row>
    <row r="659" spans="1:9">
      <c r="A659" s="26" t="s">
        <v>181</v>
      </c>
      <c r="B659" s="31"/>
      <c r="C659" s="31" t="s">
        <v>27</v>
      </c>
      <c r="D659" s="31" t="s">
        <v>12</v>
      </c>
      <c r="E659" s="55"/>
      <c r="F659" s="55"/>
      <c r="G659" s="30">
        <f>G660+G680+G686</f>
        <v>262268.40000000002</v>
      </c>
      <c r="H659" s="30">
        <f t="shared" ref="H659:I659" si="120">H660+H680+H686</f>
        <v>267325.09999999998</v>
      </c>
      <c r="I659" s="30">
        <f t="shared" si="120"/>
        <v>272351.40000000002</v>
      </c>
    </row>
    <row r="660" spans="1:9" ht="36.75" customHeight="1">
      <c r="A660" s="26" t="s">
        <v>497</v>
      </c>
      <c r="B660" s="31"/>
      <c r="C660" s="31" t="s">
        <v>27</v>
      </c>
      <c r="D660" s="31" t="s">
        <v>12</v>
      </c>
      <c r="E660" s="31" t="s">
        <v>357</v>
      </c>
      <c r="F660" s="55"/>
      <c r="G660" s="30">
        <f>G661</f>
        <v>262268.40000000002</v>
      </c>
      <c r="H660" s="30">
        <f>H661</f>
        <v>267325.09999999998</v>
      </c>
      <c r="I660" s="30">
        <f>I661</f>
        <v>272351.40000000002</v>
      </c>
    </row>
    <row r="661" spans="1:9">
      <c r="A661" s="26" t="s">
        <v>366</v>
      </c>
      <c r="B661" s="31"/>
      <c r="C661" s="31" t="s">
        <v>27</v>
      </c>
      <c r="D661" s="31" t="s">
        <v>12</v>
      </c>
      <c r="E661" s="31" t="s">
        <v>358</v>
      </c>
      <c r="F661" s="55"/>
      <c r="G661" s="30">
        <f>SUM(G662+G670+G676+G667+G673)</f>
        <v>262268.40000000002</v>
      </c>
      <c r="H661" s="30">
        <f>SUM(H662+H670+H676+H667+H673)</f>
        <v>267325.09999999998</v>
      </c>
      <c r="I661" s="30">
        <f>SUM(I662+I670+I676+I667+I673)</f>
        <v>272351.40000000002</v>
      </c>
    </row>
    <row r="662" spans="1:9" ht="47.25">
      <c r="A662" s="26" t="s">
        <v>383</v>
      </c>
      <c r="B662" s="31"/>
      <c r="C662" s="31" t="s">
        <v>27</v>
      </c>
      <c r="D662" s="31" t="s">
        <v>12</v>
      </c>
      <c r="E662" s="55" t="s">
        <v>565</v>
      </c>
      <c r="F662" s="55"/>
      <c r="G662" s="30">
        <f>G663+G664+G666+G665</f>
        <v>73755.100000000006</v>
      </c>
      <c r="H662" s="30">
        <f>H663+H664+H666+H665</f>
        <v>74143.199999999997</v>
      </c>
      <c r="I662" s="30">
        <f>I663+I664+I666+I665</f>
        <v>74547</v>
      </c>
    </row>
    <row r="663" spans="1:9" ht="47.25">
      <c r="A663" s="26" t="s">
        <v>47</v>
      </c>
      <c r="B663" s="31"/>
      <c r="C663" s="31" t="s">
        <v>27</v>
      </c>
      <c r="D663" s="31" t="s">
        <v>12</v>
      </c>
      <c r="E663" s="55" t="s">
        <v>565</v>
      </c>
      <c r="F663" s="55">
        <v>100</v>
      </c>
      <c r="G663" s="30">
        <v>53108</v>
      </c>
      <c r="H663" s="30">
        <v>53108</v>
      </c>
      <c r="I663" s="30">
        <v>53108</v>
      </c>
    </row>
    <row r="664" spans="1:9" ht="31.5">
      <c r="A664" s="26" t="s">
        <v>48</v>
      </c>
      <c r="B664" s="31"/>
      <c r="C664" s="31" t="s">
        <v>27</v>
      </c>
      <c r="D664" s="31" t="s">
        <v>12</v>
      </c>
      <c r="E664" s="55" t="s">
        <v>565</v>
      </c>
      <c r="F664" s="55">
        <v>200</v>
      </c>
      <c r="G664" s="30">
        <v>19932.099999999999</v>
      </c>
      <c r="H664" s="30">
        <v>20322.2</v>
      </c>
      <c r="I664" s="30">
        <v>20728</v>
      </c>
    </row>
    <row r="665" spans="1:9">
      <c r="A665" s="26" t="s">
        <v>38</v>
      </c>
      <c r="B665" s="31"/>
      <c r="C665" s="31" t="s">
        <v>27</v>
      </c>
      <c r="D665" s="31" t="s">
        <v>12</v>
      </c>
      <c r="E665" s="55" t="s">
        <v>565</v>
      </c>
      <c r="F665" s="55">
        <v>300</v>
      </c>
      <c r="G665" s="30">
        <v>54.1</v>
      </c>
      <c r="H665" s="30">
        <v>54.1</v>
      </c>
      <c r="I665" s="30">
        <v>54.1</v>
      </c>
    </row>
    <row r="666" spans="1:9" ht="12.75" customHeight="1">
      <c r="A666" s="26" t="s">
        <v>21</v>
      </c>
      <c r="B666" s="31"/>
      <c r="C666" s="31" t="s">
        <v>27</v>
      </c>
      <c r="D666" s="31" t="s">
        <v>12</v>
      </c>
      <c r="E666" s="55" t="s">
        <v>565</v>
      </c>
      <c r="F666" s="55">
        <v>800</v>
      </c>
      <c r="G666" s="30">
        <v>660.9</v>
      </c>
      <c r="H666" s="30">
        <v>658.9</v>
      </c>
      <c r="I666" s="30">
        <v>656.9</v>
      </c>
    </row>
    <row r="667" spans="1:9" ht="78.75">
      <c r="A667" s="26" t="s">
        <v>386</v>
      </c>
      <c r="B667" s="31"/>
      <c r="C667" s="31" t="s">
        <v>27</v>
      </c>
      <c r="D667" s="31" t="s">
        <v>12</v>
      </c>
      <c r="E667" s="55" t="s">
        <v>566</v>
      </c>
      <c r="F667" s="55"/>
      <c r="G667" s="30">
        <f>G668+G669</f>
        <v>102478</v>
      </c>
      <c r="H667" s="30">
        <f>H668+H669</f>
        <v>103869.3</v>
      </c>
      <c r="I667" s="30">
        <f>I668+I669</f>
        <v>105083.40000000001</v>
      </c>
    </row>
    <row r="668" spans="1:9" ht="31.5">
      <c r="A668" s="26" t="s">
        <v>48</v>
      </c>
      <c r="B668" s="31"/>
      <c r="C668" s="31" t="s">
        <v>27</v>
      </c>
      <c r="D668" s="31" t="s">
        <v>12</v>
      </c>
      <c r="E668" s="55" t="s">
        <v>566</v>
      </c>
      <c r="F668" s="55">
        <v>200</v>
      </c>
      <c r="G668" s="30">
        <v>1514.1</v>
      </c>
      <c r="H668" s="30">
        <v>1534.7</v>
      </c>
      <c r="I668" s="30">
        <v>1552.6</v>
      </c>
    </row>
    <row r="669" spans="1:9">
      <c r="A669" s="26" t="s">
        <v>38</v>
      </c>
      <c r="B669" s="31"/>
      <c r="C669" s="31" t="s">
        <v>27</v>
      </c>
      <c r="D669" s="31" t="s">
        <v>12</v>
      </c>
      <c r="E669" s="55" t="s">
        <v>566</v>
      </c>
      <c r="F669" s="55">
        <v>300</v>
      </c>
      <c r="G669" s="30">
        <v>100963.9</v>
      </c>
      <c r="H669" s="30">
        <v>102334.6</v>
      </c>
      <c r="I669" s="30">
        <v>103530.8</v>
      </c>
    </row>
    <row r="670" spans="1:9" ht="31.5">
      <c r="A670" s="26" t="s">
        <v>384</v>
      </c>
      <c r="B670" s="31"/>
      <c r="C670" s="31" t="s">
        <v>27</v>
      </c>
      <c r="D670" s="31" t="s">
        <v>12</v>
      </c>
      <c r="E670" s="55" t="s">
        <v>567</v>
      </c>
      <c r="F670" s="55"/>
      <c r="G670" s="30">
        <f>G671+G672</f>
        <v>58082.8</v>
      </c>
      <c r="H670" s="30">
        <f>H671+H672</f>
        <v>60406.1</v>
      </c>
      <c r="I670" s="30">
        <f>I671+I672</f>
        <v>62822.3</v>
      </c>
    </row>
    <row r="671" spans="1:9" ht="31.5">
      <c r="A671" s="26" t="s">
        <v>48</v>
      </c>
      <c r="B671" s="31"/>
      <c r="C671" s="31" t="s">
        <v>27</v>
      </c>
      <c r="D671" s="31" t="s">
        <v>12</v>
      </c>
      <c r="E671" s="55" t="s">
        <v>567</v>
      </c>
      <c r="F671" s="55">
        <v>200</v>
      </c>
      <c r="G671" s="30">
        <v>862.9</v>
      </c>
      <c r="H671" s="30">
        <v>897.5</v>
      </c>
      <c r="I671" s="30">
        <v>933.3</v>
      </c>
    </row>
    <row r="672" spans="1:9">
      <c r="A672" s="26" t="s">
        <v>38</v>
      </c>
      <c r="B672" s="31"/>
      <c r="C672" s="31" t="s">
        <v>27</v>
      </c>
      <c r="D672" s="31" t="s">
        <v>12</v>
      </c>
      <c r="E672" s="55" t="s">
        <v>567</v>
      </c>
      <c r="F672" s="55">
        <v>300</v>
      </c>
      <c r="G672" s="30">
        <v>57219.9</v>
      </c>
      <c r="H672" s="30">
        <v>59508.6</v>
      </c>
      <c r="I672" s="30">
        <v>61889</v>
      </c>
    </row>
    <row r="673" spans="1:9" ht="63">
      <c r="A673" s="26" t="s">
        <v>387</v>
      </c>
      <c r="B673" s="31"/>
      <c r="C673" s="31" t="s">
        <v>27</v>
      </c>
      <c r="D673" s="31" t="s">
        <v>12</v>
      </c>
      <c r="E673" s="55" t="s">
        <v>568</v>
      </c>
      <c r="F673" s="55"/>
      <c r="G673" s="30">
        <f>G674+G675</f>
        <v>23851</v>
      </c>
      <c r="H673" s="30">
        <f>H674+H675</f>
        <v>24805</v>
      </c>
      <c r="I673" s="30">
        <f>I674+I675</f>
        <v>25797.200000000001</v>
      </c>
    </row>
    <row r="674" spans="1:9" ht="31.5">
      <c r="A674" s="26" t="s">
        <v>48</v>
      </c>
      <c r="B674" s="31"/>
      <c r="C674" s="31" t="s">
        <v>27</v>
      </c>
      <c r="D674" s="31" t="s">
        <v>12</v>
      </c>
      <c r="E674" s="55" t="s">
        <v>568</v>
      </c>
      <c r="F674" s="55">
        <v>200</v>
      </c>
      <c r="G674" s="30">
        <v>355.1</v>
      </c>
      <c r="H674" s="30">
        <v>369.2</v>
      </c>
      <c r="I674" s="30">
        <v>384</v>
      </c>
    </row>
    <row r="675" spans="1:9">
      <c r="A675" s="26" t="s">
        <v>38</v>
      </c>
      <c r="B675" s="31"/>
      <c r="C675" s="31" t="s">
        <v>27</v>
      </c>
      <c r="D675" s="31" t="s">
        <v>12</v>
      </c>
      <c r="E675" s="55" t="s">
        <v>568</v>
      </c>
      <c r="F675" s="55">
        <v>300</v>
      </c>
      <c r="G675" s="30">
        <v>23495.9</v>
      </c>
      <c r="H675" s="30">
        <v>24435.8</v>
      </c>
      <c r="I675" s="30">
        <v>25413.200000000001</v>
      </c>
    </row>
    <row r="676" spans="1:9">
      <c r="A676" s="26" t="s">
        <v>853</v>
      </c>
      <c r="B676" s="31"/>
      <c r="C676" s="31" t="s">
        <v>27</v>
      </c>
      <c r="D676" s="31" t="s">
        <v>12</v>
      </c>
      <c r="E676" s="55" t="s">
        <v>574</v>
      </c>
      <c r="F676" s="55"/>
      <c r="G676" s="30">
        <f>SUM(G677)</f>
        <v>4101.5</v>
      </c>
      <c r="H676" s="30">
        <f>SUM(H677)</f>
        <v>4101.5</v>
      </c>
      <c r="I676" s="30">
        <f>SUM(I677)</f>
        <v>4101.5</v>
      </c>
    </row>
    <row r="677" spans="1:9" ht="47.25">
      <c r="A677" s="26" t="s">
        <v>385</v>
      </c>
      <c r="B677" s="31"/>
      <c r="C677" s="31" t="s">
        <v>27</v>
      </c>
      <c r="D677" s="31" t="s">
        <v>12</v>
      </c>
      <c r="E677" s="55" t="s">
        <v>575</v>
      </c>
      <c r="F677" s="55"/>
      <c r="G677" s="30">
        <f>SUM(G678:G679)</f>
        <v>4101.5</v>
      </c>
      <c r="H677" s="30">
        <f>SUM(H678:H679)</f>
        <v>4101.5</v>
      </c>
      <c r="I677" s="30">
        <f>SUM(I678:I679)</f>
        <v>4101.5</v>
      </c>
    </row>
    <row r="678" spans="1:9" ht="31.5">
      <c r="A678" s="26" t="s">
        <v>48</v>
      </c>
      <c r="B678" s="31"/>
      <c r="C678" s="31" t="s">
        <v>27</v>
      </c>
      <c r="D678" s="31" t="s">
        <v>12</v>
      </c>
      <c r="E678" s="55" t="s">
        <v>575</v>
      </c>
      <c r="F678" s="55">
        <v>200</v>
      </c>
      <c r="G678" s="30">
        <v>61.5</v>
      </c>
      <c r="H678" s="30">
        <v>61.5</v>
      </c>
      <c r="I678" s="30">
        <v>61.5</v>
      </c>
    </row>
    <row r="679" spans="1:9">
      <c r="A679" s="26" t="s">
        <v>38</v>
      </c>
      <c r="B679" s="31"/>
      <c r="C679" s="31" t="s">
        <v>27</v>
      </c>
      <c r="D679" s="31" t="s">
        <v>12</v>
      </c>
      <c r="E679" s="55" t="s">
        <v>575</v>
      </c>
      <c r="F679" s="55">
        <v>300</v>
      </c>
      <c r="G679" s="30">
        <v>4040</v>
      </c>
      <c r="H679" s="30">
        <v>4040</v>
      </c>
      <c r="I679" s="30">
        <v>4040</v>
      </c>
    </row>
    <row r="680" spans="1:9" ht="31.5" hidden="1">
      <c r="A680" s="26" t="s">
        <v>642</v>
      </c>
      <c r="B680" s="31"/>
      <c r="C680" s="31" t="s">
        <v>27</v>
      </c>
      <c r="D680" s="31" t="s">
        <v>12</v>
      </c>
      <c r="E680" s="55" t="s">
        <v>15</v>
      </c>
      <c r="F680" s="55"/>
      <c r="G680" s="30">
        <f>SUM(G681)</f>
        <v>0</v>
      </c>
      <c r="H680" s="30">
        <f>SUM(H681)</f>
        <v>0</v>
      </c>
      <c r="I680" s="30">
        <f>SUM(I681)</f>
        <v>0</v>
      </c>
    </row>
    <row r="681" spans="1:9" ht="31.5" hidden="1">
      <c r="A681" s="26" t="s">
        <v>78</v>
      </c>
      <c r="B681" s="68"/>
      <c r="C681" s="31" t="s">
        <v>27</v>
      </c>
      <c r="D681" s="31" t="s">
        <v>12</v>
      </c>
      <c r="E681" s="55" t="s">
        <v>16</v>
      </c>
      <c r="F681" s="55"/>
      <c r="G681" s="30">
        <f t="shared" ref="G681:I682" si="121">G682</f>
        <v>0</v>
      </c>
      <c r="H681" s="30">
        <f t="shared" si="121"/>
        <v>0</v>
      </c>
      <c r="I681" s="30">
        <f t="shared" si="121"/>
        <v>0</v>
      </c>
    </row>
    <row r="682" spans="1:9" ht="31.5" hidden="1">
      <c r="A682" s="26" t="s">
        <v>41</v>
      </c>
      <c r="B682" s="68"/>
      <c r="C682" s="31" t="s">
        <v>27</v>
      </c>
      <c r="D682" s="31" t="s">
        <v>12</v>
      </c>
      <c r="E682" s="55" t="s">
        <v>42</v>
      </c>
      <c r="F682" s="55"/>
      <c r="G682" s="30">
        <f t="shared" si="121"/>
        <v>0</v>
      </c>
      <c r="H682" s="30">
        <f t="shared" si="121"/>
        <v>0</v>
      </c>
      <c r="I682" s="30">
        <f t="shared" si="121"/>
        <v>0</v>
      </c>
    </row>
    <row r="683" spans="1:9" hidden="1">
      <c r="A683" s="26" t="s">
        <v>592</v>
      </c>
      <c r="B683" s="68"/>
      <c r="C683" s="31" t="s">
        <v>27</v>
      </c>
      <c r="D683" s="31" t="s">
        <v>12</v>
      </c>
      <c r="E683" s="55" t="s">
        <v>591</v>
      </c>
      <c r="F683" s="55"/>
      <c r="G683" s="30">
        <f t="shared" ref="G683:I684" si="122">SUM(G684)</f>
        <v>0</v>
      </c>
      <c r="H683" s="30">
        <f t="shared" si="122"/>
        <v>0</v>
      </c>
      <c r="I683" s="30">
        <f t="shared" si="122"/>
        <v>0</v>
      </c>
    </row>
    <row r="684" spans="1:9" ht="47.25" hidden="1">
      <c r="A684" s="26" t="s">
        <v>600</v>
      </c>
      <c r="B684" s="68"/>
      <c r="C684" s="31" t="s">
        <v>27</v>
      </c>
      <c r="D684" s="31" t="s">
        <v>12</v>
      </c>
      <c r="E684" s="55" t="s">
        <v>599</v>
      </c>
      <c r="F684" s="55"/>
      <c r="G684" s="30">
        <f t="shared" si="122"/>
        <v>0</v>
      </c>
      <c r="H684" s="30">
        <f t="shared" si="122"/>
        <v>0</v>
      </c>
      <c r="I684" s="30">
        <f t="shared" si="122"/>
        <v>0</v>
      </c>
    </row>
    <row r="685" spans="1:9" ht="31.5" hidden="1">
      <c r="A685" s="26" t="s">
        <v>48</v>
      </c>
      <c r="B685" s="68"/>
      <c r="C685" s="31" t="s">
        <v>27</v>
      </c>
      <c r="D685" s="31" t="s">
        <v>12</v>
      </c>
      <c r="E685" s="55" t="s">
        <v>599</v>
      </c>
      <c r="F685" s="55">
        <v>200</v>
      </c>
      <c r="G685" s="30"/>
      <c r="H685" s="30"/>
      <c r="I685" s="30"/>
    </row>
    <row r="686" spans="1:9" hidden="1">
      <c r="A686" s="26" t="s">
        <v>531</v>
      </c>
      <c r="B686" s="68"/>
      <c r="C686" s="31" t="s">
        <v>27</v>
      </c>
      <c r="D686" s="31" t="s">
        <v>12</v>
      </c>
      <c r="E686" s="55" t="s">
        <v>188</v>
      </c>
      <c r="F686" s="55"/>
      <c r="G686" s="30">
        <f>SUM(G687+G689)+G691</f>
        <v>0</v>
      </c>
      <c r="H686" s="30">
        <f t="shared" ref="H686:I686" si="123">SUM(H687+H689)+H691</f>
        <v>0</v>
      </c>
      <c r="I686" s="30">
        <f t="shared" si="123"/>
        <v>0</v>
      </c>
    </row>
    <row r="687" spans="1:9" ht="47.25" hidden="1">
      <c r="A687" s="26" t="s">
        <v>864</v>
      </c>
      <c r="B687" s="68"/>
      <c r="C687" s="31" t="s">
        <v>27</v>
      </c>
      <c r="D687" s="31" t="s">
        <v>12</v>
      </c>
      <c r="E687" s="55" t="s">
        <v>867</v>
      </c>
      <c r="F687" s="55"/>
      <c r="G687" s="30">
        <f>SUM(G688)</f>
        <v>0</v>
      </c>
      <c r="H687" s="30">
        <f t="shared" ref="H687:I687" si="124">SUM(H688)</f>
        <v>0</v>
      </c>
      <c r="I687" s="30">
        <f t="shared" si="124"/>
        <v>0</v>
      </c>
    </row>
    <row r="688" spans="1:9" ht="47.25" hidden="1">
      <c r="A688" s="26" t="s">
        <v>47</v>
      </c>
      <c r="B688" s="68"/>
      <c r="C688" s="31" t="s">
        <v>27</v>
      </c>
      <c r="D688" s="31" t="s">
        <v>12</v>
      </c>
      <c r="E688" s="55" t="s">
        <v>867</v>
      </c>
      <c r="F688" s="55">
        <v>100</v>
      </c>
      <c r="G688" s="30"/>
      <c r="H688" s="30"/>
      <c r="I688" s="30"/>
    </row>
    <row r="689" spans="1:9" ht="78.75" hidden="1">
      <c r="A689" s="26" t="s">
        <v>900</v>
      </c>
      <c r="B689" s="68"/>
      <c r="C689" s="31" t="s">
        <v>27</v>
      </c>
      <c r="D689" s="31" t="s">
        <v>12</v>
      </c>
      <c r="E689" s="55" t="s">
        <v>868</v>
      </c>
      <c r="F689" s="55"/>
      <c r="G689" s="30">
        <f>SUM(G690)</f>
        <v>0</v>
      </c>
      <c r="H689" s="30">
        <f t="shared" ref="H689:I689" si="125">SUM(H690)</f>
        <v>0</v>
      </c>
      <c r="I689" s="30">
        <f t="shared" si="125"/>
        <v>0</v>
      </c>
    </row>
    <row r="690" spans="1:9" ht="47.25" hidden="1">
      <c r="A690" s="26" t="s">
        <v>47</v>
      </c>
      <c r="B690" s="68"/>
      <c r="C690" s="31" t="s">
        <v>27</v>
      </c>
      <c r="D690" s="31" t="s">
        <v>12</v>
      </c>
      <c r="E690" s="55" t="s">
        <v>868</v>
      </c>
      <c r="F690" s="55">
        <v>100</v>
      </c>
      <c r="G690" s="30"/>
      <c r="H690" s="30"/>
      <c r="I690" s="30"/>
    </row>
    <row r="691" spans="1:9" ht="31.5" hidden="1">
      <c r="A691" s="26" t="s">
        <v>41</v>
      </c>
      <c r="B691" s="68"/>
      <c r="C691" s="31" t="s">
        <v>27</v>
      </c>
      <c r="D691" s="31" t="s">
        <v>12</v>
      </c>
      <c r="E691" s="55" t="s">
        <v>453</v>
      </c>
      <c r="F691" s="55"/>
      <c r="G691" s="30">
        <f>SUM(G692)</f>
        <v>0</v>
      </c>
      <c r="H691" s="30">
        <f t="shared" ref="H691:I692" si="126">SUM(H692)</f>
        <v>0</v>
      </c>
      <c r="I691" s="30">
        <f t="shared" si="126"/>
        <v>0</v>
      </c>
    </row>
    <row r="692" spans="1:9" ht="78.75" hidden="1">
      <c r="A692" s="26" t="s">
        <v>866</v>
      </c>
      <c r="B692" s="68"/>
      <c r="C692" s="31" t="s">
        <v>27</v>
      </c>
      <c r="D692" s="31" t="s">
        <v>12</v>
      </c>
      <c r="E692" s="55" t="s">
        <v>865</v>
      </c>
      <c r="F692" s="55"/>
      <c r="G692" s="30">
        <f>SUM(G693)</f>
        <v>0</v>
      </c>
      <c r="H692" s="30">
        <f t="shared" si="126"/>
        <v>0</v>
      </c>
      <c r="I692" s="30">
        <f t="shared" si="126"/>
        <v>0</v>
      </c>
    </row>
    <row r="693" spans="1:9" ht="47.25" hidden="1">
      <c r="A693" s="26" t="s">
        <v>47</v>
      </c>
      <c r="B693" s="68"/>
      <c r="C693" s="31" t="s">
        <v>27</v>
      </c>
      <c r="D693" s="31" t="s">
        <v>12</v>
      </c>
      <c r="E693" s="55" t="s">
        <v>865</v>
      </c>
      <c r="F693" s="55">
        <v>100</v>
      </c>
      <c r="G693" s="30"/>
      <c r="H693" s="30"/>
      <c r="I693" s="30"/>
    </row>
    <row r="694" spans="1:9">
      <c r="A694" s="26" t="s">
        <v>73</v>
      </c>
      <c r="B694" s="31"/>
      <c r="C694" s="31" t="s">
        <v>27</v>
      </c>
      <c r="D694" s="31" t="s">
        <v>74</v>
      </c>
      <c r="E694" s="55"/>
      <c r="F694" s="55"/>
      <c r="G694" s="30">
        <f>G710+G695</f>
        <v>37303.599999999999</v>
      </c>
      <c r="H694" s="30">
        <f>H710+H695</f>
        <v>37349.300000000003</v>
      </c>
      <c r="I694" s="30">
        <f>I710+I695</f>
        <v>37800.200000000004</v>
      </c>
    </row>
    <row r="695" spans="1:9" ht="31.5">
      <c r="A695" s="26" t="s">
        <v>497</v>
      </c>
      <c r="B695" s="31"/>
      <c r="C695" s="31" t="s">
        <v>27</v>
      </c>
      <c r="D695" s="31" t="s">
        <v>74</v>
      </c>
      <c r="E695" s="31" t="s">
        <v>357</v>
      </c>
      <c r="F695" s="55"/>
      <c r="G695" s="30">
        <f>G696+G700+G705</f>
        <v>29840.2</v>
      </c>
      <c r="H695" s="30">
        <f>H696+H700+H705</f>
        <v>29840.2</v>
      </c>
      <c r="I695" s="30">
        <f>I696+I700+I705</f>
        <v>29840.2</v>
      </c>
    </row>
    <row r="696" spans="1:9">
      <c r="A696" s="26" t="s">
        <v>366</v>
      </c>
      <c r="B696" s="31"/>
      <c r="C696" s="31" t="s">
        <v>27</v>
      </c>
      <c r="D696" s="31" t="s">
        <v>74</v>
      </c>
      <c r="E696" s="31" t="s">
        <v>358</v>
      </c>
      <c r="F696" s="55"/>
      <c r="G696" s="30">
        <f>SUM(G697)</f>
        <v>6102.0999999999995</v>
      </c>
      <c r="H696" s="30">
        <f>SUM(H697)</f>
        <v>6102.0999999999995</v>
      </c>
      <c r="I696" s="30">
        <f>SUM(I697)</f>
        <v>6102.0999999999995</v>
      </c>
    </row>
    <row r="697" spans="1:9">
      <c r="A697" s="26" t="s">
        <v>388</v>
      </c>
      <c r="B697" s="31"/>
      <c r="C697" s="31" t="s">
        <v>27</v>
      </c>
      <c r="D697" s="31" t="s">
        <v>74</v>
      </c>
      <c r="E697" s="55" t="s">
        <v>569</v>
      </c>
      <c r="F697" s="55"/>
      <c r="G697" s="30">
        <f>G698+G699</f>
        <v>6102.0999999999995</v>
      </c>
      <c r="H697" s="30">
        <f>H698+H699</f>
        <v>6102.0999999999995</v>
      </c>
      <c r="I697" s="30">
        <f>I698+I699</f>
        <v>6102.0999999999995</v>
      </c>
    </row>
    <row r="698" spans="1:9" ht="47.25">
      <c r="A698" s="26" t="s">
        <v>47</v>
      </c>
      <c r="B698" s="31"/>
      <c r="C698" s="31" t="s">
        <v>27</v>
      </c>
      <c r="D698" s="31" t="s">
        <v>74</v>
      </c>
      <c r="E698" s="55" t="s">
        <v>569</v>
      </c>
      <c r="F698" s="55">
        <v>100</v>
      </c>
      <c r="G698" s="30">
        <v>5522.7</v>
      </c>
      <c r="H698" s="30">
        <v>5522.7</v>
      </c>
      <c r="I698" s="30">
        <v>5522.7</v>
      </c>
    </row>
    <row r="699" spans="1:9" ht="31.5">
      <c r="A699" s="26" t="s">
        <v>48</v>
      </c>
      <c r="B699" s="31"/>
      <c r="C699" s="31" t="s">
        <v>27</v>
      </c>
      <c r="D699" s="31" t="s">
        <v>74</v>
      </c>
      <c r="E699" s="55" t="s">
        <v>569</v>
      </c>
      <c r="F699" s="55">
        <v>200</v>
      </c>
      <c r="G699" s="30">
        <v>579.4</v>
      </c>
      <c r="H699" s="30">
        <v>579.4</v>
      </c>
      <c r="I699" s="30">
        <v>579.4</v>
      </c>
    </row>
    <row r="700" spans="1:9" ht="31.5">
      <c r="A700" s="26" t="s">
        <v>368</v>
      </c>
      <c r="B700" s="31"/>
      <c r="C700" s="31" t="s">
        <v>27</v>
      </c>
      <c r="D700" s="31" t="s">
        <v>74</v>
      </c>
      <c r="E700" s="55" t="s">
        <v>369</v>
      </c>
      <c r="F700" s="55"/>
      <c r="G700" s="30">
        <f t="shared" ref="G700:I701" si="127">SUM(G701)</f>
        <v>4655.1000000000004</v>
      </c>
      <c r="H700" s="30">
        <f t="shared" si="127"/>
        <v>4655.1000000000004</v>
      </c>
      <c r="I700" s="30">
        <f t="shared" si="127"/>
        <v>4655.1000000000004</v>
      </c>
    </row>
    <row r="701" spans="1:9" ht="47.25">
      <c r="A701" s="26" t="s">
        <v>572</v>
      </c>
      <c r="B701" s="31"/>
      <c r="C701" s="31" t="s">
        <v>27</v>
      </c>
      <c r="D701" s="31" t="s">
        <v>74</v>
      </c>
      <c r="E701" s="55" t="s">
        <v>571</v>
      </c>
      <c r="F701" s="55"/>
      <c r="G701" s="30">
        <f t="shared" si="127"/>
        <v>4655.1000000000004</v>
      </c>
      <c r="H701" s="30">
        <f t="shared" si="127"/>
        <v>4655.1000000000004</v>
      </c>
      <c r="I701" s="30">
        <f t="shared" si="127"/>
        <v>4655.1000000000004</v>
      </c>
    </row>
    <row r="702" spans="1:9" ht="31.5">
      <c r="A702" s="26" t="s">
        <v>389</v>
      </c>
      <c r="B702" s="31"/>
      <c r="C702" s="31" t="s">
        <v>27</v>
      </c>
      <c r="D702" s="31" t="s">
        <v>74</v>
      </c>
      <c r="E702" s="55" t="s">
        <v>570</v>
      </c>
      <c r="F702" s="55"/>
      <c r="G702" s="30">
        <f>G703+G704</f>
        <v>4655.1000000000004</v>
      </c>
      <c r="H702" s="30">
        <f>H703+H704</f>
        <v>4655.1000000000004</v>
      </c>
      <c r="I702" s="30">
        <f>I703+I704</f>
        <v>4655.1000000000004</v>
      </c>
    </row>
    <row r="703" spans="1:9" ht="47.25">
      <c r="A703" s="26" t="s">
        <v>47</v>
      </c>
      <c r="B703" s="31"/>
      <c r="C703" s="31" t="s">
        <v>27</v>
      </c>
      <c r="D703" s="31" t="s">
        <v>74</v>
      </c>
      <c r="E703" s="55" t="s">
        <v>570</v>
      </c>
      <c r="F703" s="55">
        <v>100</v>
      </c>
      <c r="G703" s="30">
        <v>4020.3</v>
      </c>
      <c r="H703" s="30">
        <v>4020.3</v>
      </c>
      <c r="I703" s="30">
        <v>4020.3</v>
      </c>
    </row>
    <row r="704" spans="1:9" ht="31.5">
      <c r="A704" s="26" t="s">
        <v>48</v>
      </c>
      <c r="B704" s="31"/>
      <c r="C704" s="31" t="s">
        <v>27</v>
      </c>
      <c r="D704" s="31" t="s">
        <v>74</v>
      </c>
      <c r="E704" s="55" t="s">
        <v>570</v>
      </c>
      <c r="F704" s="55">
        <v>200</v>
      </c>
      <c r="G704" s="30">
        <v>634.79999999999995</v>
      </c>
      <c r="H704" s="30">
        <v>634.79999999999995</v>
      </c>
      <c r="I704" s="30">
        <v>634.79999999999995</v>
      </c>
    </row>
    <row r="705" spans="1:9" ht="31.5">
      <c r="A705" s="26" t="s">
        <v>363</v>
      </c>
      <c r="B705" s="31"/>
      <c r="C705" s="31" t="s">
        <v>27</v>
      </c>
      <c r="D705" s="31" t="s">
        <v>74</v>
      </c>
      <c r="E705" s="31" t="s">
        <v>364</v>
      </c>
      <c r="F705" s="55"/>
      <c r="G705" s="30">
        <f>SUM(G706)</f>
        <v>19083</v>
      </c>
      <c r="H705" s="30">
        <f>SUM(H706)</f>
        <v>19083</v>
      </c>
      <c r="I705" s="30">
        <f>SUM(I706)</f>
        <v>19083</v>
      </c>
    </row>
    <row r="706" spans="1:9" ht="31.5">
      <c r="A706" s="26" t="s">
        <v>391</v>
      </c>
      <c r="B706" s="31"/>
      <c r="C706" s="31" t="s">
        <v>27</v>
      </c>
      <c r="D706" s="31" t="s">
        <v>74</v>
      </c>
      <c r="E706" s="55" t="s">
        <v>573</v>
      </c>
      <c r="F706" s="55"/>
      <c r="G706" s="30">
        <f>G707+G708+G709</f>
        <v>19083</v>
      </c>
      <c r="H706" s="30">
        <f>H707+H708+H709</f>
        <v>19083</v>
      </c>
      <c r="I706" s="30">
        <f>I707+I708+I709</f>
        <v>19083</v>
      </c>
    </row>
    <row r="707" spans="1:9" ht="47.25">
      <c r="A707" s="26" t="s">
        <v>47</v>
      </c>
      <c r="B707" s="31"/>
      <c r="C707" s="31" t="s">
        <v>27</v>
      </c>
      <c r="D707" s="31" t="s">
        <v>74</v>
      </c>
      <c r="E707" s="55" t="s">
        <v>573</v>
      </c>
      <c r="F707" s="55">
        <v>100</v>
      </c>
      <c r="G707" s="30">
        <v>19083</v>
      </c>
      <c r="H707" s="30">
        <v>19083</v>
      </c>
      <c r="I707" s="30">
        <v>19083</v>
      </c>
    </row>
    <row r="708" spans="1:9" ht="31.5" hidden="1">
      <c r="A708" s="26" t="s">
        <v>48</v>
      </c>
      <c r="B708" s="31"/>
      <c r="C708" s="31" t="s">
        <v>27</v>
      </c>
      <c r="D708" s="31" t="s">
        <v>74</v>
      </c>
      <c r="E708" s="55" t="s">
        <v>392</v>
      </c>
      <c r="F708" s="55">
        <v>200</v>
      </c>
      <c r="G708" s="30"/>
      <c r="H708" s="30"/>
      <c r="I708" s="30"/>
    </row>
    <row r="709" spans="1:9" hidden="1">
      <c r="A709" s="26" t="s">
        <v>21</v>
      </c>
      <c r="B709" s="31"/>
      <c r="C709" s="31" t="s">
        <v>27</v>
      </c>
      <c r="D709" s="31" t="s">
        <v>74</v>
      </c>
      <c r="E709" s="55" t="s">
        <v>392</v>
      </c>
      <c r="F709" s="55">
        <v>800</v>
      </c>
      <c r="G709" s="30"/>
      <c r="H709" s="30"/>
      <c r="I709" s="30"/>
    </row>
    <row r="710" spans="1:9" ht="31.5">
      <c r="A710" s="26" t="s">
        <v>642</v>
      </c>
      <c r="B710" s="31"/>
      <c r="C710" s="31" t="s">
        <v>27</v>
      </c>
      <c r="D710" s="31" t="s">
        <v>74</v>
      </c>
      <c r="E710" s="55" t="s">
        <v>15</v>
      </c>
      <c r="F710" s="55"/>
      <c r="G710" s="30">
        <f>G717+G711</f>
        <v>7463.4</v>
      </c>
      <c r="H710" s="30">
        <f>H717+H711</f>
        <v>7509.1</v>
      </c>
      <c r="I710" s="30">
        <f>I717+I711</f>
        <v>7960.0000000000009</v>
      </c>
    </row>
    <row r="711" spans="1:9">
      <c r="A711" s="26" t="s">
        <v>80</v>
      </c>
      <c r="B711" s="44"/>
      <c r="C711" s="31" t="s">
        <v>27</v>
      </c>
      <c r="D711" s="31" t="s">
        <v>74</v>
      </c>
      <c r="E711" s="55" t="s">
        <v>64</v>
      </c>
      <c r="F711" s="55"/>
      <c r="G711" s="30">
        <f>SUM(G712)</f>
        <v>128</v>
      </c>
      <c r="H711" s="30">
        <f t="shared" ref="H711:I711" si="128">SUM(H712)</f>
        <v>0</v>
      </c>
      <c r="I711" s="30">
        <f t="shared" si="128"/>
        <v>450</v>
      </c>
    </row>
    <row r="712" spans="1:9">
      <c r="A712" s="26" t="s">
        <v>31</v>
      </c>
      <c r="B712" s="44"/>
      <c r="C712" s="31" t="s">
        <v>27</v>
      </c>
      <c r="D712" s="31" t="s">
        <v>74</v>
      </c>
      <c r="E712" s="55" t="s">
        <v>417</v>
      </c>
      <c r="F712" s="55"/>
      <c r="G712" s="30">
        <f>SUM(G713+G715)</f>
        <v>128</v>
      </c>
      <c r="H712" s="30">
        <f t="shared" ref="H712:I712" si="129">SUM(H713+H715)</f>
        <v>0</v>
      </c>
      <c r="I712" s="30">
        <f t="shared" si="129"/>
        <v>450</v>
      </c>
    </row>
    <row r="713" spans="1:9" ht="31.5">
      <c r="A713" s="26" t="s">
        <v>978</v>
      </c>
      <c r="B713" s="44"/>
      <c r="C713" s="31" t="s">
        <v>27</v>
      </c>
      <c r="D713" s="31" t="s">
        <v>74</v>
      </c>
      <c r="E713" s="55" t="s">
        <v>708</v>
      </c>
      <c r="F713" s="55"/>
      <c r="G713" s="30">
        <f t="shared" ref="G713:H713" si="130">SUM(G714)</f>
        <v>128</v>
      </c>
      <c r="H713" s="30">
        <f t="shared" si="130"/>
        <v>0</v>
      </c>
      <c r="I713" s="30">
        <f>SUM(I714)</f>
        <v>350</v>
      </c>
    </row>
    <row r="714" spans="1:9" ht="31.5">
      <c r="A714" s="26" t="s">
        <v>48</v>
      </c>
      <c r="B714" s="44"/>
      <c r="C714" s="31" t="s">
        <v>27</v>
      </c>
      <c r="D714" s="31" t="s">
        <v>74</v>
      </c>
      <c r="E714" s="55" t="s">
        <v>708</v>
      </c>
      <c r="F714" s="55">
        <v>200</v>
      </c>
      <c r="G714" s="30">
        <v>128</v>
      </c>
      <c r="H714" s="30"/>
      <c r="I714" s="30">
        <v>350</v>
      </c>
    </row>
    <row r="715" spans="1:9" ht="47.25">
      <c r="A715" s="26" t="s">
        <v>977</v>
      </c>
      <c r="B715" s="31"/>
      <c r="C715" s="31" t="s">
        <v>27</v>
      </c>
      <c r="D715" s="31" t="s">
        <v>74</v>
      </c>
      <c r="E715" s="55" t="s">
        <v>976</v>
      </c>
      <c r="F715" s="55"/>
      <c r="G715" s="30"/>
      <c r="H715" s="30">
        <f t="shared" ref="H715:I715" si="131">SUM(H716)</f>
        <v>0</v>
      </c>
      <c r="I715" s="30">
        <f t="shared" si="131"/>
        <v>100</v>
      </c>
    </row>
    <row r="716" spans="1:9" ht="31.5">
      <c r="A716" s="26" t="s">
        <v>48</v>
      </c>
      <c r="B716" s="31"/>
      <c r="C716" s="31" t="s">
        <v>27</v>
      </c>
      <c r="D716" s="31" t="s">
        <v>74</v>
      </c>
      <c r="E716" s="55" t="s">
        <v>976</v>
      </c>
      <c r="F716" s="55">
        <v>200</v>
      </c>
      <c r="G716" s="30"/>
      <c r="H716" s="30"/>
      <c r="I716" s="30">
        <v>100</v>
      </c>
    </row>
    <row r="717" spans="1:9" ht="31.5">
      <c r="A717" s="26" t="s">
        <v>646</v>
      </c>
      <c r="B717" s="31"/>
      <c r="C717" s="31" t="s">
        <v>27</v>
      </c>
      <c r="D717" s="31" t="s">
        <v>74</v>
      </c>
      <c r="E717" s="55" t="s">
        <v>75</v>
      </c>
      <c r="F717" s="55"/>
      <c r="G717" s="30">
        <f>SUM(G718+G721+G723+G725)+G728</f>
        <v>7335.4</v>
      </c>
      <c r="H717" s="30">
        <f t="shared" ref="H717:I717" si="132">SUM(H718+H721+H723+H725)+H728</f>
        <v>7509.1</v>
      </c>
      <c r="I717" s="30">
        <f t="shared" si="132"/>
        <v>7510.0000000000009</v>
      </c>
    </row>
    <row r="718" spans="1:9">
      <c r="A718" s="26" t="s">
        <v>76</v>
      </c>
      <c r="B718" s="31"/>
      <c r="C718" s="31" t="s">
        <v>27</v>
      </c>
      <c r="D718" s="31" t="s">
        <v>74</v>
      </c>
      <c r="E718" s="55" t="s">
        <v>77</v>
      </c>
      <c r="F718" s="55"/>
      <c r="G718" s="30">
        <f>G719+G720</f>
        <v>4772.3</v>
      </c>
      <c r="H718" s="30">
        <f>H719+H720</f>
        <v>4772.3</v>
      </c>
      <c r="I718" s="30">
        <f>I719+I720</f>
        <v>4772.3</v>
      </c>
    </row>
    <row r="719" spans="1:9" ht="47.25">
      <c r="A719" s="26" t="s">
        <v>47</v>
      </c>
      <c r="B719" s="31"/>
      <c r="C719" s="31" t="s">
        <v>27</v>
      </c>
      <c r="D719" s="31" t="s">
        <v>74</v>
      </c>
      <c r="E719" s="55" t="s">
        <v>77</v>
      </c>
      <c r="F719" s="55">
        <v>100</v>
      </c>
      <c r="G719" s="30">
        <v>4765.3</v>
      </c>
      <c r="H719" s="30">
        <v>4765.3</v>
      </c>
      <c r="I719" s="30">
        <v>4765.3</v>
      </c>
    </row>
    <row r="720" spans="1:9" ht="31.5">
      <c r="A720" s="26" t="s">
        <v>48</v>
      </c>
      <c r="B720" s="31"/>
      <c r="C720" s="31" t="s">
        <v>27</v>
      </c>
      <c r="D720" s="31" t="s">
        <v>74</v>
      </c>
      <c r="E720" s="55" t="s">
        <v>77</v>
      </c>
      <c r="F720" s="55">
        <v>200</v>
      </c>
      <c r="G720" s="30">
        <v>7</v>
      </c>
      <c r="H720" s="30">
        <v>7</v>
      </c>
      <c r="I720" s="30">
        <v>7</v>
      </c>
    </row>
    <row r="721" spans="1:11">
      <c r="A721" s="26" t="s">
        <v>91</v>
      </c>
      <c r="B721" s="67"/>
      <c r="C721" s="69" t="s">
        <v>27</v>
      </c>
      <c r="D721" s="69" t="s">
        <v>74</v>
      </c>
      <c r="E721" s="70" t="s">
        <v>501</v>
      </c>
      <c r="F721" s="70"/>
      <c r="G721" s="71">
        <f>G722</f>
        <v>535</v>
      </c>
      <c r="H721" s="71">
        <f>H722</f>
        <v>535</v>
      </c>
      <c r="I721" s="71">
        <f>I722</f>
        <v>535</v>
      </c>
    </row>
    <row r="722" spans="1:11" ht="31.5">
      <c r="A722" s="26" t="s">
        <v>48</v>
      </c>
      <c r="B722" s="67"/>
      <c r="C722" s="69" t="s">
        <v>27</v>
      </c>
      <c r="D722" s="69" t="s">
        <v>74</v>
      </c>
      <c r="E722" s="70" t="s">
        <v>501</v>
      </c>
      <c r="F722" s="70">
        <v>200</v>
      </c>
      <c r="G722" s="71">
        <v>535</v>
      </c>
      <c r="H722" s="71">
        <v>535</v>
      </c>
      <c r="I722" s="71">
        <v>535</v>
      </c>
    </row>
    <row r="723" spans="1:11" ht="31.5">
      <c r="A723" s="26" t="s">
        <v>93</v>
      </c>
      <c r="B723" s="67"/>
      <c r="C723" s="69" t="s">
        <v>27</v>
      </c>
      <c r="D723" s="69" t="s">
        <v>74</v>
      </c>
      <c r="E723" s="70" t="s">
        <v>502</v>
      </c>
      <c r="F723" s="70"/>
      <c r="G723" s="71">
        <f>G724</f>
        <v>842.4</v>
      </c>
      <c r="H723" s="71">
        <f>H724</f>
        <v>843.2</v>
      </c>
      <c r="I723" s="71">
        <f>I724</f>
        <v>844.1</v>
      </c>
    </row>
    <row r="724" spans="1:11" ht="31.5">
      <c r="A724" s="26" t="s">
        <v>48</v>
      </c>
      <c r="B724" s="67"/>
      <c r="C724" s="69" t="s">
        <v>27</v>
      </c>
      <c r="D724" s="69" t="s">
        <v>74</v>
      </c>
      <c r="E724" s="70" t="s">
        <v>502</v>
      </c>
      <c r="F724" s="70">
        <v>200</v>
      </c>
      <c r="G724" s="71">
        <v>842.4</v>
      </c>
      <c r="H724" s="71">
        <v>843.2</v>
      </c>
      <c r="I724" s="71">
        <v>844.1</v>
      </c>
    </row>
    <row r="725" spans="1:11" ht="31.5">
      <c r="A725" s="26" t="s">
        <v>94</v>
      </c>
      <c r="B725" s="67"/>
      <c r="C725" s="69" t="s">
        <v>27</v>
      </c>
      <c r="D725" s="69" t="s">
        <v>74</v>
      </c>
      <c r="E725" s="70" t="s">
        <v>503</v>
      </c>
      <c r="F725" s="70"/>
      <c r="G725" s="71">
        <f>G726+G727</f>
        <v>1185.6999999999998</v>
      </c>
      <c r="H725" s="71">
        <f>H726+H727</f>
        <v>1358.6</v>
      </c>
      <c r="I725" s="71">
        <f>I726+I727</f>
        <v>1358.6000000000001</v>
      </c>
    </row>
    <row r="726" spans="1:11" ht="31.5">
      <c r="A726" s="26" t="s">
        <v>48</v>
      </c>
      <c r="B726" s="67"/>
      <c r="C726" s="69" t="s">
        <v>27</v>
      </c>
      <c r="D726" s="69" t="s">
        <v>74</v>
      </c>
      <c r="E726" s="70" t="s">
        <v>503</v>
      </c>
      <c r="F726" s="70">
        <v>200</v>
      </c>
      <c r="G726" s="71">
        <v>1065.5999999999999</v>
      </c>
      <c r="H726" s="71">
        <v>1239.3</v>
      </c>
      <c r="I726" s="71">
        <v>1240.2</v>
      </c>
    </row>
    <row r="727" spans="1:11">
      <c r="A727" s="26" t="s">
        <v>21</v>
      </c>
      <c r="B727" s="67"/>
      <c r="C727" s="69" t="s">
        <v>27</v>
      </c>
      <c r="D727" s="69" t="s">
        <v>74</v>
      </c>
      <c r="E727" s="70" t="s">
        <v>503</v>
      </c>
      <c r="F727" s="70">
        <v>800</v>
      </c>
      <c r="G727" s="71">
        <v>120.1</v>
      </c>
      <c r="H727" s="71">
        <v>119.3</v>
      </c>
      <c r="I727" s="71">
        <v>118.4</v>
      </c>
    </row>
    <row r="728" spans="1:11" ht="31.5" hidden="1">
      <c r="A728" s="26" t="s">
        <v>842</v>
      </c>
      <c r="B728" s="67"/>
      <c r="C728" s="69" t="s">
        <v>27</v>
      </c>
      <c r="D728" s="69" t="s">
        <v>74</v>
      </c>
      <c r="E728" s="70" t="s">
        <v>885</v>
      </c>
      <c r="F728" s="70"/>
      <c r="G728" s="71">
        <f>SUM(G729)</f>
        <v>0</v>
      </c>
      <c r="H728" s="71">
        <f t="shared" ref="H728:I728" si="133">SUM(H729)</f>
        <v>0</v>
      </c>
      <c r="I728" s="71">
        <f t="shared" si="133"/>
        <v>0</v>
      </c>
    </row>
    <row r="729" spans="1:11" ht="47.25" hidden="1">
      <c r="A729" s="26" t="s">
        <v>47</v>
      </c>
      <c r="B729" s="67"/>
      <c r="C729" s="69" t="s">
        <v>27</v>
      </c>
      <c r="D729" s="69" t="s">
        <v>74</v>
      </c>
      <c r="E729" s="70" t="s">
        <v>885</v>
      </c>
      <c r="F729" s="70">
        <v>100</v>
      </c>
      <c r="G729" s="71"/>
      <c r="H729" s="71"/>
      <c r="I729" s="71"/>
    </row>
    <row r="730" spans="1:11" ht="31.5">
      <c r="A730" s="72" t="s">
        <v>522</v>
      </c>
      <c r="B730" s="46" t="s">
        <v>249</v>
      </c>
      <c r="C730" s="47"/>
      <c r="D730" s="47"/>
      <c r="E730" s="47"/>
      <c r="F730" s="47"/>
      <c r="G730" s="48">
        <f>G745+G731+G738</f>
        <v>183069.40000000002</v>
      </c>
      <c r="H730" s="48">
        <f>H745+H731+H738</f>
        <v>167542.30000000005</v>
      </c>
      <c r="I730" s="48">
        <f>I745+I731+I738</f>
        <v>178414.7</v>
      </c>
      <c r="J730" s="36">
        <v>289969.69999999995</v>
      </c>
      <c r="K730" s="51">
        <f>SUM(J730-G730)</f>
        <v>106900.29999999993</v>
      </c>
    </row>
    <row r="731" spans="1:11" hidden="1">
      <c r="A731" s="26" t="s">
        <v>108</v>
      </c>
      <c r="B731" s="27"/>
      <c r="C731" s="27" t="s">
        <v>109</v>
      </c>
      <c r="D731" s="27"/>
      <c r="E731" s="27"/>
      <c r="F731" s="27"/>
      <c r="G731" s="28">
        <f t="shared" ref="G731:I736" si="134">SUM(G732)</f>
        <v>0</v>
      </c>
      <c r="H731" s="28">
        <f t="shared" si="134"/>
        <v>0</v>
      </c>
      <c r="I731" s="28">
        <f t="shared" si="134"/>
        <v>0</v>
      </c>
    </row>
    <row r="732" spans="1:11" hidden="1">
      <c r="A732" s="26" t="s">
        <v>333</v>
      </c>
      <c r="B732" s="27"/>
      <c r="C732" s="27" t="s">
        <v>109</v>
      </c>
      <c r="D732" s="27" t="s">
        <v>109</v>
      </c>
      <c r="E732" s="55"/>
      <c r="F732" s="55"/>
      <c r="G732" s="28">
        <f t="shared" si="134"/>
        <v>0</v>
      </c>
      <c r="H732" s="28">
        <f t="shared" si="134"/>
        <v>0</v>
      </c>
      <c r="I732" s="28">
        <f t="shared" si="134"/>
        <v>0</v>
      </c>
    </row>
    <row r="733" spans="1:11" ht="31.5" hidden="1">
      <c r="A733" s="26" t="s">
        <v>644</v>
      </c>
      <c r="B733" s="31"/>
      <c r="C733" s="31" t="s">
        <v>109</v>
      </c>
      <c r="D733" s="31" t="s">
        <v>109</v>
      </c>
      <c r="E733" s="55" t="s">
        <v>318</v>
      </c>
      <c r="F733" s="55"/>
      <c r="G733" s="28">
        <f t="shared" si="134"/>
        <v>0</v>
      </c>
      <c r="H733" s="28">
        <f t="shared" si="134"/>
        <v>0</v>
      </c>
      <c r="I733" s="28">
        <f t="shared" si="134"/>
        <v>0</v>
      </c>
    </row>
    <row r="734" spans="1:11" ht="31.5" hidden="1">
      <c r="A734" s="26" t="s">
        <v>516</v>
      </c>
      <c r="B734" s="27"/>
      <c r="C734" s="27" t="s">
        <v>109</v>
      </c>
      <c r="D734" s="27" t="s">
        <v>109</v>
      </c>
      <c r="E734" s="27" t="s">
        <v>340</v>
      </c>
      <c r="F734" s="27"/>
      <c r="G734" s="28">
        <f t="shared" si="134"/>
        <v>0</v>
      </c>
      <c r="H734" s="28">
        <f t="shared" si="134"/>
        <v>0</v>
      </c>
      <c r="I734" s="28">
        <f t="shared" si="134"/>
        <v>0</v>
      </c>
    </row>
    <row r="735" spans="1:11" hidden="1">
      <c r="A735" s="26" t="s">
        <v>31</v>
      </c>
      <c r="B735" s="27"/>
      <c r="C735" s="27" t="s">
        <v>109</v>
      </c>
      <c r="D735" s="27" t="s">
        <v>109</v>
      </c>
      <c r="E735" s="27" t="s">
        <v>341</v>
      </c>
      <c r="F735" s="27"/>
      <c r="G735" s="28">
        <f t="shared" si="134"/>
        <v>0</v>
      </c>
      <c r="H735" s="28">
        <f t="shared" si="134"/>
        <v>0</v>
      </c>
      <c r="I735" s="28">
        <f t="shared" si="134"/>
        <v>0</v>
      </c>
    </row>
    <row r="736" spans="1:11" ht="30.75" hidden="1" customHeight="1">
      <c r="A736" s="26" t="s">
        <v>342</v>
      </c>
      <c r="B736" s="55"/>
      <c r="C736" s="27" t="s">
        <v>109</v>
      </c>
      <c r="D736" s="27" t="s">
        <v>109</v>
      </c>
      <c r="E736" s="27" t="s">
        <v>343</v>
      </c>
      <c r="F736" s="27"/>
      <c r="G736" s="28">
        <f t="shared" si="134"/>
        <v>0</v>
      </c>
      <c r="H736" s="28">
        <f t="shared" si="134"/>
        <v>0</v>
      </c>
      <c r="I736" s="28">
        <f t="shared" si="134"/>
        <v>0</v>
      </c>
    </row>
    <row r="737" spans="1:11" ht="31.5" hidden="1">
      <c r="A737" s="26" t="s">
        <v>224</v>
      </c>
      <c r="B737" s="27"/>
      <c r="C737" s="27" t="s">
        <v>109</v>
      </c>
      <c r="D737" s="27" t="s">
        <v>109</v>
      </c>
      <c r="E737" s="27" t="s">
        <v>343</v>
      </c>
      <c r="F737" s="44">
        <v>600</v>
      </c>
      <c r="G737" s="28"/>
      <c r="H737" s="28"/>
      <c r="I737" s="28"/>
    </row>
    <row r="738" spans="1:11">
      <c r="A738" s="26" t="s">
        <v>26</v>
      </c>
      <c r="B738" s="31"/>
      <c r="C738" s="31" t="s">
        <v>27</v>
      </c>
      <c r="D738" s="31" t="s">
        <v>28</v>
      </c>
      <c r="E738" s="55"/>
      <c r="F738" s="55"/>
      <c r="G738" s="30">
        <f t="shared" ref="G738:I743" si="135">SUM(G739)</f>
        <v>300</v>
      </c>
      <c r="H738" s="30">
        <f t="shared" si="135"/>
        <v>300</v>
      </c>
      <c r="I738" s="30">
        <f t="shared" si="135"/>
        <v>300</v>
      </c>
    </row>
    <row r="739" spans="1:11">
      <c r="A739" s="26" t="s">
        <v>49</v>
      </c>
      <c r="B739" s="68"/>
      <c r="C739" s="31" t="s">
        <v>27</v>
      </c>
      <c r="D739" s="31" t="s">
        <v>50</v>
      </c>
      <c r="E739" s="31"/>
      <c r="F739" s="55"/>
      <c r="G739" s="73">
        <f t="shared" si="135"/>
        <v>300</v>
      </c>
      <c r="H739" s="73">
        <f t="shared" si="135"/>
        <v>300</v>
      </c>
      <c r="I739" s="73">
        <f t="shared" si="135"/>
        <v>300</v>
      </c>
    </row>
    <row r="740" spans="1:11" ht="31.5">
      <c r="A740" s="26" t="s">
        <v>811</v>
      </c>
      <c r="B740" s="68"/>
      <c r="C740" s="31" t="s">
        <v>27</v>
      </c>
      <c r="D740" s="31" t="s">
        <v>50</v>
      </c>
      <c r="E740" s="31" t="s">
        <v>498</v>
      </c>
      <c r="F740" s="55"/>
      <c r="G740" s="73">
        <f t="shared" si="135"/>
        <v>300</v>
      </c>
      <c r="H740" s="73">
        <f t="shared" si="135"/>
        <v>300</v>
      </c>
      <c r="I740" s="73">
        <f t="shared" si="135"/>
        <v>300</v>
      </c>
    </row>
    <row r="741" spans="1:11" ht="31.5">
      <c r="A741" s="26" t="s">
        <v>65</v>
      </c>
      <c r="B741" s="68"/>
      <c r="C741" s="31" t="s">
        <v>27</v>
      </c>
      <c r="D741" s="31" t="s">
        <v>50</v>
      </c>
      <c r="E741" s="31" t="s">
        <v>499</v>
      </c>
      <c r="F741" s="55"/>
      <c r="G741" s="73">
        <f t="shared" si="135"/>
        <v>300</v>
      </c>
      <c r="H741" s="73">
        <f t="shared" si="135"/>
        <v>300</v>
      </c>
      <c r="I741" s="73">
        <f t="shared" si="135"/>
        <v>300</v>
      </c>
    </row>
    <row r="742" spans="1:11">
      <c r="A742" s="26" t="s">
        <v>33</v>
      </c>
      <c r="B742" s="68"/>
      <c r="C742" s="31" t="s">
        <v>27</v>
      </c>
      <c r="D742" s="31" t="s">
        <v>50</v>
      </c>
      <c r="E742" s="31" t="s">
        <v>500</v>
      </c>
      <c r="F742" s="55"/>
      <c r="G742" s="73">
        <f t="shared" si="135"/>
        <v>300</v>
      </c>
      <c r="H742" s="73">
        <f t="shared" si="135"/>
        <v>300</v>
      </c>
      <c r="I742" s="73">
        <f t="shared" si="135"/>
        <v>300</v>
      </c>
    </row>
    <row r="743" spans="1:11" ht="31.5">
      <c r="A743" s="26" t="s">
        <v>224</v>
      </c>
      <c r="B743" s="68"/>
      <c r="C743" s="31" t="s">
        <v>27</v>
      </c>
      <c r="D743" s="31" t="s">
        <v>50</v>
      </c>
      <c r="E743" s="31" t="s">
        <v>500</v>
      </c>
      <c r="F743" s="55"/>
      <c r="G743" s="73">
        <f t="shared" si="135"/>
        <v>300</v>
      </c>
      <c r="H743" s="73">
        <f t="shared" si="135"/>
        <v>300</v>
      </c>
      <c r="I743" s="73">
        <f t="shared" si="135"/>
        <v>300</v>
      </c>
    </row>
    <row r="744" spans="1:11" ht="31.5">
      <c r="A744" s="26" t="s">
        <v>117</v>
      </c>
      <c r="B744" s="68"/>
      <c r="C744" s="31" t="s">
        <v>27</v>
      </c>
      <c r="D744" s="31" t="s">
        <v>50</v>
      </c>
      <c r="E744" s="31" t="s">
        <v>500</v>
      </c>
      <c r="F744" s="55">
        <v>600</v>
      </c>
      <c r="G744" s="73">
        <v>300</v>
      </c>
      <c r="H744" s="73">
        <v>300</v>
      </c>
      <c r="I744" s="73">
        <v>300</v>
      </c>
    </row>
    <row r="745" spans="1:11">
      <c r="A745" s="26" t="s">
        <v>250</v>
      </c>
      <c r="B745" s="27"/>
      <c r="C745" s="27" t="s">
        <v>166</v>
      </c>
      <c r="D745" s="27"/>
      <c r="E745" s="27"/>
      <c r="F745" s="27"/>
      <c r="G745" s="28">
        <f>G746+G784+G834+G851</f>
        <v>182769.40000000002</v>
      </c>
      <c r="H745" s="28">
        <f>H746+H784+H834+H851</f>
        <v>167242.30000000005</v>
      </c>
      <c r="I745" s="28">
        <f>I746+I784+I834+I851</f>
        <v>178114.7</v>
      </c>
      <c r="J745" s="36">
        <v>164245.5</v>
      </c>
      <c r="K745" s="51">
        <f>SUM(J745-H730)</f>
        <v>-3296.8000000000466</v>
      </c>
    </row>
    <row r="746" spans="1:11">
      <c r="A746" s="26" t="s">
        <v>251</v>
      </c>
      <c r="B746" s="27"/>
      <c r="C746" s="27" t="s">
        <v>166</v>
      </c>
      <c r="D746" s="27" t="s">
        <v>30</v>
      </c>
      <c r="E746" s="27"/>
      <c r="F746" s="27"/>
      <c r="G746" s="28">
        <f>+G747</f>
        <v>159553.90000000002</v>
      </c>
      <c r="H746" s="28">
        <f>+H747</f>
        <v>141184.60000000003</v>
      </c>
      <c r="I746" s="28">
        <f>+I747</f>
        <v>152184.70000000001</v>
      </c>
      <c r="J746" s="36">
        <v>165077.5</v>
      </c>
      <c r="K746" s="51">
        <f>SUM(J746-I730)</f>
        <v>-13337.200000000012</v>
      </c>
    </row>
    <row r="747" spans="1:11" ht="31.5">
      <c r="A747" s="26" t="s">
        <v>643</v>
      </c>
      <c r="B747" s="27"/>
      <c r="C747" s="27" t="s">
        <v>166</v>
      </c>
      <c r="D747" s="27" t="s">
        <v>30</v>
      </c>
      <c r="E747" s="27" t="s">
        <v>253</v>
      </c>
      <c r="F747" s="27"/>
      <c r="G747" s="28">
        <f>SUM(G748+G770)</f>
        <v>159553.90000000002</v>
      </c>
      <c r="H747" s="28">
        <f t="shared" ref="H747:I747" si="136">SUM(H748+H770)</f>
        <v>141184.60000000003</v>
      </c>
      <c r="I747" s="28">
        <f t="shared" si="136"/>
        <v>152184.70000000001</v>
      </c>
    </row>
    <row r="748" spans="1:11" ht="78.75">
      <c r="A748" s="26" t="s">
        <v>770</v>
      </c>
      <c r="B748" s="27"/>
      <c r="C748" s="27" t="s">
        <v>166</v>
      </c>
      <c r="D748" s="27" t="s">
        <v>30</v>
      </c>
      <c r="E748" s="44" t="s">
        <v>257</v>
      </c>
      <c r="F748" s="27"/>
      <c r="G748" s="28">
        <f>SUM(G749+G755+G758+G765)</f>
        <v>158475.00000000003</v>
      </c>
      <c r="H748" s="28">
        <f t="shared" ref="H748:I748" si="137">SUM(H749+H755+H758+H765)</f>
        <v>140828.90000000002</v>
      </c>
      <c r="I748" s="28">
        <f t="shared" si="137"/>
        <v>151829</v>
      </c>
    </row>
    <row r="749" spans="1:11">
      <c r="A749" s="26" t="s">
        <v>31</v>
      </c>
      <c r="B749" s="27"/>
      <c r="C749" s="27" t="s">
        <v>166</v>
      </c>
      <c r="D749" s="27" t="s">
        <v>30</v>
      </c>
      <c r="E749" s="27" t="s">
        <v>771</v>
      </c>
      <c r="F749" s="27"/>
      <c r="G749" s="28">
        <f>SUM(G750)</f>
        <v>6151.2</v>
      </c>
      <c r="H749" s="28">
        <f>SUM(H750)</f>
        <v>5000</v>
      </c>
      <c r="I749" s="28">
        <f>SUM(I750)</f>
        <v>6000</v>
      </c>
    </row>
    <row r="750" spans="1:11">
      <c r="A750" s="26" t="s">
        <v>255</v>
      </c>
      <c r="B750" s="27"/>
      <c r="C750" s="27" t="s">
        <v>166</v>
      </c>
      <c r="D750" s="27" t="s">
        <v>30</v>
      </c>
      <c r="E750" s="27" t="s">
        <v>772</v>
      </c>
      <c r="F750" s="27"/>
      <c r="G750" s="28">
        <f>SUM(G751+G752+G753+G754)</f>
        <v>6151.2</v>
      </c>
      <c r="H750" s="28">
        <f t="shared" ref="H750:I750" si="138">SUM(H751+H752+H753+H754)</f>
        <v>5000</v>
      </c>
      <c r="I750" s="28">
        <f t="shared" si="138"/>
        <v>6000</v>
      </c>
    </row>
    <row r="751" spans="1:11" ht="47.25">
      <c r="A751" s="26" t="s">
        <v>47</v>
      </c>
      <c r="B751" s="27"/>
      <c r="C751" s="27" t="s">
        <v>166</v>
      </c>
      <c r="D751" s="27" t="s">
        <v>30</v>
      </c>
      <c r="E751" s="27" t="s">
        <v>772</v>
      </c>
      <c r="F751" s="27" t="s">
        <v>85</v>
      </c>
      <c r="G751" s="28">
        <v>3500</v>
      </c>
      <c r="H751" s="28">
        <v>3000</v>
      </c>
      <c r="I751" s="28">
        <v>3500</v>
      </c>
    </row>
    <row r="752" spans="1:11" ht="31.5">
      <c r="A752" s="26" t="s">
        <v>48</v>
      </c>
      <c r="B752" s="27"/>
      <c r="C752" s="27" t="s">
        <v>166</v>
      </c>
      <c r="D752" s="27" t="s">
        <v>30</v>
      </c>
      <c r="E752" s="27" t="s">
        <v>772</v>
      </c>
      <c r="F752" s="27" t="s">
        <v>87</v>
      </c>
      <c r="G752" s="28">
        <v>2461.1999999999998</v>
      </c>
      <c r="H752" s="28">
        <v>1810</v>
      </c>
      <c r="I752" s="28">
        <v>2300</v>
      </c>
    </row>
    <row r="753" spans="1:9">
      <c r="A753" s="26" t="s">
        <v>38</v>
      </c>
      <c r="B753" s="27"/>
      <c r="C753" s="27" t="s">
        <v>166</v>
      </c>
      <c r="D753" s="27" t="s">
        <v>30</v>
      </c>
      <c r="E753" s="27" t="s">
        <v>772</v>
      </c>
      <c r="F753" s="27" t="s">
        <v>95</v>
      </c>
      <c r="G753" s="28">
        <v>190</v>
      </c>
      <c r="H753" s="28">
        <v>190</v>
      </c>
      <c r="I753" s="28">
        <v>200</v>
      </c>
    </row>
    <row r="754" spans="1:9" ht="31.5" hidden="1">
      <c r="A754" s="26" t="s">
        <v>224</v>
      </c>
      <c r="B754" s="27"/>
      <c r="C754" s="27" t="s">
        <v>166</v>
      </c>
      <c r="D754" s="27" t="s">
        <v>30</v>
      </c>
      <c r="E754" s="27" t="s">
        <v>772</v>
      </c>
      <c r="F754" s="27" t="s">
        <v>118</v>
      </c>
      <c r="G754" s="28"/>
      <c r="H754" s="28"/>
      <c r="I754" s="28"/>
    </row>
    <row r="755" spans="1:9" ht="31.5">
      <c r="A755" s="26" t="s">
        <v>256</v>
      </c>
      <c r="B755" s="27"/>
      <c r="C755" s="27" t="s">
        <v>166</v>
      </c>
      <c r="D755" s="27" t="s">
        <v>30</v>
      </c>
      <c r="E755" s="44" t="s">
        <v>308</v>
      </c>
      <c r="F755" s="27"/>
      <c r="G755" s="28">
        <f t="shared" ref="G755:I756" si="139">G756</f>
        <v>144675.6</v>
      </c>
      <c r="H755" s="28">
        <f t="shared" si="139"/>
        <v>128707.20000000001</v>
      </c>
      <c r="I755" s="28">
        <f t="shared" si="139"/>
        <v>128707.29999999999</v>
      </c>
    </row>
    <row r="756" spans="1:9">
      <c r="A756" s="26" t="s">
        <v>255</v>
      </c>
      <c r="B756" s="27"/>
      <c r="C756" s="27" t="s">
        <v>166</v>
      </c>
      <c r="D756" s="27" t="s">
        <v>30</v>
      </c>
      <c r="E756" s="44" t="s">
        <v>309</v>
      </c>
      <c r="F756" s="27"/>
      <c r="G756" s="28">
        <f t="shared" si="139"/>
        <v>144675.6</v>
      </c>
      <c r="H756" s="28">
        <f t="shared" si="139"/>
        <v>128707.20000000001</v>
      </c>
      <c r="I756" s="28">
        <f t="shared" si="139"/>
        <v>128707.29999999999</v>
      </c>
    </row>
    <row r="757" spans="1:9" ht="31.5">
      <c r="A757" s="26" t="s">
        <v>224</v>
      </c>
      <c r="B757" s="27"/>
      <c r="C757" s="27" t="s">
        <v>166</v>
      </c>
      <c r="D757" s="27" t="s">
        <v>30</v>
      </c>
      <c r="E757" s="44" t="s">
        <v>309</v>
      </c>
      <c r="F757" s="27" t="s">
        <v>118</v>
      </c>
      <c r="G757" s="28">
        <v>144675.6</v>
      </c>
      <c r="H757" s="28">
        <v>128707.20000000001</v>
      </c>
      <c r="I757" s="28">
        <v>128707.29999999999</v>
      </c>
    </row>
    <row r="758" spans="1:9">
      <c r="A758" s="26" t="s">
        <v>147</v>
      </c>
      <c r="B758" s="27"/>
      <c r="C758" s="27" t="s">
        <v>166</v>
      </c>
      <c r="D758" s="27" t="s">
        <v>30</v>
      </c>
      <c r="E758" s="44" t="s">
        <v>460</v>
      </c>
      <c r="F758" s="27"/>
      <c r="G758" s="28">
        <f>G762+G759</f>
        <v>526.5</v>
      </c>
      <c r="H758" s="28">
        <f>H762+H759</f>
        <v>0</v>
      </c>
      <c r="I758" s="28">
        <f>I762+I759</f>
        <v>10000</v>
      </c>
    </row>
    <row r="759" spans="1:9" ht="31.5">
      <c r="A759" s="26" t="s">
        <v>259</v>
      </c>
      <c r="B759" s="27"/>
      <c r="C759" s="27" t="s">
        <v>166</v>
      </c>
      <c r="D759" s="27" t="s">
        <v>30</v>
      </c>
      <c r="E759" s="44" t="s">
        <v>461</v>
      </c>
      <c r="F759" s="27"/>
      <c r="G759" s="28">
        <f t="shared" ref="G759:I760" si="140">G760</f>
        <v>326.5</v>
      </c>
      <c r="H759" s="28">
        <f t="shared" si="140"/>
        <v>0</v>
      </c>
      <c r="I759" s="28">
        <f t="shared" si="140"/>
        <v>8500</v>
      </c>
    </row>
    <row r="760" spans="1:9">
      <c r="A760" s="26" t="s">
        <v>255</v>
      </c>
      <c r="B760" s="27"/>
      <c r="C760" s="27" t="s">
        <v>166</v>
      </c>
      <c r="D760" s="27" t="s">
        <v>30</v>
      </c>
      <c r="E760" s="44" t="s">
        <v>462</v>
      </c>
      <c r="F760" s="27"/>
      <c r="G760" s="28">
        <f t="shared" si="140"/>
        <v>326.5</v>
      </c>
      <c r="H760" s="28">
        <f t="shared" si="140"/>
        <v>0</v>
      </c>
      <c r="I760" s="28">
        <f t="shared" si="140"/>
        <v>8500</v>
      </c>
    </row>
    <row r="761" spans="1:9" ht="31.5">
      <c r="A761" s="26" t="s">
        <v>68</v>
      </c>
      <c r="B761" s="27"/>
      <c r="C761" s="27" t="s">
        <v>166</v>
      </c>
      <c r="D761" s="27" t="s">
        <v>30</v>
      </c>
      <c r="E761" s="44" t="s">
        <v>462</v>
      </c>
      <c r="F761" s="27" t="s">
        <v>118</v>
      </c>
      <c r="G761" s="28">
        <v>326.5</v>
      </c>
      <c r="H761" s="28"/>
      <c r="I761" s="28">
        <v>8500</v>
      </c>
    </row>
    <row r="762" spans="1:9">
      <c r="A762" s="26" t="s">
        <v>260</v>
      </c>
      <c r="B762" s="27"/>
      <c r="C762" s="27" t="s">
        <v>166</v>
      </c>
      <c r="D762" s="27" t="s">
        <v>30</v>
      </c>
      <c r="E762" s="27" t="s">
        <v>480</v>
      </c>
      <c r="F762" s="27"/>
      <c r="G762" s="28">
        <f t="shared" ref="G762:I763" si="141">G763</f>
        <v>200</v>
      </c>
      <c r="H762" s="28">
        <f t="shared" si="141"/>
        <v>0</v>
      </c>
      <c r="I762" s="28">
        <f t="shared" si="141"/>
        <v>1500</v>
      </c>
    </row>
    <row r="763" spans="1:9">
      <c r="A763" s="26" t="s">
        <v>255</v>
      </c>
      <c r="B763" s="27"/>
      <c r="C763" s="27" t="s">
        <v>166</v>
      </c>
      <c r="D763" s="27" t="s">
        <v>30</v>
      </c>
      <c r="E763" s="27" t="s">
        <v>481</v>
      </c>
      <c r="F763" s="27"/>
      <c r="G763" s="28">
        <f t="shared" si="141"/>
        <v>200</v>
      </c>
      <c r="H763" s="28">
        <f t="shared" si="141"/>
        <v>0</v>
      </c>
      <c r="I763" s="28">
        <f t="shared" si="141"/>
        <v>1500</v>
      </c>
    </row>
    <row r="764" spans="1:9" ht="31.5">
      <c r="A764" s="26" t="s">
        <v>68</v>
      </c>
      <c r="B764" s="27"/>
      <c r="C764" s="27" t="s">
        <v>166</v>
      </c>
      <c r="D764" s="27" t="s">
        <v>30</v>
      </c>
      <c r="E764" s="27" t="s">
        <v>481</v>
      </c>
      <c r="F764" s="27" t="s">
        <v>118</v>
      </c>
      <c r="G764" s="28">
        <v>200</v>
      </c>
      <c r="H764" s="28"/>
      <c r="I764" s="28">
        <v>1500</v>
      </c>
    </row>
    <row r="765" spans="1:9" ht="31.5">
      <c r="A765" s="26" t="s">
        <v>41</v>
      </c>
      <c r="B765" s="27"/>
      <c r="C765" s="27" t="s">
        <v>166</v>
      </c>
      <c r="D765" s="27" t="s">
        <v>30</v>
      </c>
      <c r="E765" s="27" t="s">
        <v>773</v>
      </c>
      <c r="F765" s="27"/>
      <c r="G765" s="74">
        <f>G766</f>
        <v>7121.7000000000007</v>
      </c>
      <c r="H765" s="28">
        <f>H766</f>
        <v>7121.7000000000007</v>
      </c>
      <c r="I765" s="28">
        <f>I766</f>
        <v>7121.7000000000007</v>
      </c>
    </row>
    <row r="766" spans="1:9">
      <c r="A766" s="26" t="s">
        <v>255</v>
      </c>
      <c r="B766" s="27"/>
      <c r="C766" s="27" t="s">
        <v>166</v>
      </c>
      <c r="D766" s="27" t="s">
        <v>30</v>
      </c>
      <c r="E766" s="27" t="s">
        <v>774</v>
      </c>
      <c r="F766" s="27"/>
      <c r="G766" s="28">
        <f>SUM(G767:G769)</f>
        <v>7121.7000000000007</v>
      </c>
      <c r="H766" s="28">
        <f t="shared" ref="H766:I766" si="142">SUM(H767:H769)</f>
        <v>7121.7000000000007</v>
      </c>
      <c r="I766" s="28">
        <f t="shared" si="142"/>
        <v>7121.7000000000007</v>
      </c>
    </row>
    <row r="767" spans="1:9" ht="47.25">
      <c r="A767" s="26" t="s">
        <v>47</v>
      </c>
      <c r="B767" s="27"/>
      <c r="C767" s="27" t="s">
        <v>166</v>
      </c>
      <c r="D767" s="27" t="s">
        <v>30</v>
      </c>
      <c r="E767" s="27" t="s">
        <v>774</v>
      </c>
      <c r="F767" s="27" t="s">
        <v>85</v>
      </c>
      <c r="G767" s="28">
        <v>6179.6</v>
      </c>
      <c r="H767" s="28">
        <v>6179.6</v>
      </c>
      <c r="I767" s="28">
        <v>6179.6</v>
      </c>
    </row>
    <row r="768" spans="1:9" ht="31.5">
      <c r="A768" s="26" t="s">
        <v>48</v>
      </c>
      <c r="B768" s="27"/>
      <c r="C768" s="27" t="s">
        <v>166</v>
      </c>
      <c r="D768" s="27" t="s">
        <v>30</v>
      </c>
      <c r="E768" s="27" t="s">
        <v>774</v>
      </c>
      <c r="F768" s="27" t="s">
        <v>87</v>
      </c>
      <c r="G768" s="28">
        <v>762</v>
      </c>
      <c r="H768" s="28">
        <v>762</v>
      </c>
      <c r="I768" s="28">
        <v>762</v>
      </c>
    </row>
    <row r="769" spans="1:9">
      <c r="A769" s="26" t="s">
        <v>21</v>
      </c>
      <c r="B769" s="27"/>
      <c r="C769" s="27" t="s">
        <v>166</v>
      </c>
      <c r="D769" s="27" t="s">
        <v>30</v>
      </c>
      <c r="E769" s="27" t="s">
        <v>774</v>
      </c>
      <c r="F769" s="27" t="s">
        <v>92</v>
      </c>
      <c r="G769" s="28">
        <v>180.1</v>
      </c>
      <c r="H769" s="28">
        <v>180.1</v>
      </c>
      <c r="I769" s="28">
        <v>180.1</v>
      </c>
    </row>
    <row r="770" spans="1:9" ht="31.5" hidden="1">
      <c r="A770" s="26" t="s">
        <v>262</v>
      </c>
      <c r="B770" s="27"/>
      <c r="C770" s="27" t="s">
        <v>166</v>
      </c>
      <c r="D770" s="27" t="s">
        <v>30</v>
      </c>
      <c r="E770" s="27" t="s">
        <v>261</v>
      </c>
      <c r="F770" s="27"/>
      <c r="G770" s="28">
        <f>SUM(G774)+G771</f>
        <v>1078.9000000000001</v>
      </c>
      <c r="H770" s="28">
        <f t="shared" ref="H770:I770" si="143">SUM(H774)+H771</f>
        <v>355.7</v>
      </c>
      <c r="I770" s="28">
        <f t="shared" si="143"/>
        <v>355.7</v>
      </c>
    </row>
    <row r="771" spans="1:9" hidden="1">
      <c r="A771" s="26" t="s">
        <v>31</v>
      </c>
      <c r="B771" s="27"/>
      <c r="C771" s="27" t="s">
        <v>166</v>
      </c>
      <c r="D771" s="27" t="s">
        <v>30</v>
      </c>
      <c r="E771" s="27" t="s">
        <v>775</v>
      </c>
      <c r="F771" s="27"/>
      <c r="G771" s="28">
        <f t="shared" ref="G771:I772" si="144">G772</f>
        <v>0</v>
      </c>
      <c r="H771" s="28">
        <f t="shared" si="144"/>
        <v>0</v>
      </c>
      <c r="I771" s="28">
        <f t="shared" si="144"/>
        <v>0</v>
      </c>
    </row>
    <row r="772" spans="1:9" hidden="1">
      <c r="A772" s="26" t="s">
        <v>255</v>
      </c>
      <c r="B772" s="27"/>
      <c r="C772" s="27" t="s">
        <v>166</v>
      </c>
      <c r="D772" s="27" t="s">
        <v>30</v>
      </c>
      <c r="E772" s="27" t="s">
        <v>776</v>
      </c>
      <c r="F772" s="27"/>
      <c r="G772" s="28">
        <f t="shared" si="144"/>
        <v>0</v>
      </c>
      <c r="H772" s="28">
        <f t="shared" si="144"/>
        <v>0</v>
      </c>
      <c r="I772" s="28">
        <f t="shared" si="144"/>
        <v>0</v>
      </c>
    </row>
    <row r="773" spans="1:9" ht="31.5" hidden="1">
      <c r="A773" s="26" t="s">
        <v>48</v>
      </c>
      <c r="B773" s="27"/>
      <c r="C773" s="27" t="s">
        <v>166</v>
      </c>
      <c r="D773" s="27" t="s">
        <v>30</v>
      </c>
      <c r="E773" s="27" t="s">
        <v>776</v>
      </c>
      <c r="F773" s="27" t="s">
        <v>87</v>
      </c>
      <c r="G773" s="28"/>
      <c r="H773" s="28"/>
      <c r="I773" s="28"/>
    </row>
    <row r="774" spans="1:9">
      <c r="A774" s="26" t="s">
        <v>147</v>
      </c>
      <c r="B774" s="27"/>
      <c r="C774" s="27" t="s">
        <v>166</v>
      </c>
      <c r="D774" s="27" t="s">
        <v>30</v>
      </c>
      <c r="E774" s="27" t="s">
        <v>310</v>
      </c>
      <c r="F774" s="27"/>
      <c r="G774" s="28">
        <f>G775+G778+G781</f>
        <v>1078.9000000000001</v>
      </c>
      <c r="H774" s="28">
        <f>H775+H778+H781</f>
        <v>355.7</v>
      </c>
      <c r="I774" s="28">
        <f>I775+I778+I781</f>
        <v>355.7</v>
      </c>
    </row>
    <row r="775" spans="1:9">
      <c r="A775" s="26" t="s">
        <v>258</v>
      </c>
      <c r="B775" s="27"/>
      <c r="C775" s="27" t="s">
        <v>166</v>
      </c>
      <c r="D775" s="27" t="s">
        <v>30</v>
      </c>
      <c r="E775" s="27" t="s">
        <v>311</v>
      </c>
      <c r="F775" s="27"/>
      <c r="G775" s="28">
        <f t="shared" ref="G775:I776" si="145">G776</f>
        <v>600</v>
      </c>
      <c r="H775" s="28">
        <f t="shared" si="145"/>
        <v>0</v>
      </c>
      <c r="I775" s="28">
        <f t="shared" si="145"/>
        <v>0</v>
      </c>
    </row>
    <row r="776" spans="1:9">
      <c r="A776" s="26" t="s">
        <v>255</v>
      </c>
      <c r="B776" s="27"/>
      <c r="C776" s="27" t="s">
        <v>166</v>
      </c>
      <c r="D776" s="27" t="s">
        <v>30</v>
      </c>
      <c r="E776" s="27" t="s">
        <v>312</v>
      </c>
      <c r="F776" s="27"/>
      <c r="G776" s="28">
        <f t="shared" si="145"/>
        <v>600</v>
      </c>
      <c r="H776" s="28">
        <f t="shared" si="145"/>
        <v>0</v>
      </c>
      <c r="I776" s="28">
        <f t="shared" si="145"/>
        <v>0</v>
      </c>
    </row>
    <row r="777" spans="1:9" ht="31.5">
      <c r="A777" s="26" t="s">
        <v>224</v>
      </c>
      <c r="B777" s="27"/>
      <c r="C777" s="27" t="s">
        <v>166</v>
      </c>
      <c r="D777" s="27" t="s">
        <v>30</v>
      </c>
      <c r="E777" s="27" t="s">
        <v>312</v>
      </c>
      <c r="F777" s="27" t="s">
        <v>118</v>
      </c>
      <c r="G777" s="28">
        <v>600</v>
      </c>
      <c r="H777" s="28"/>
      <c r="I777" s="28"/>
    </row>
    <row r="778" spans="1:9" ht="31.5" hidden="1">
      <c r="A778" s="26" t="s">
        <v>259</v>
      </c>
      <c r="B778" s="27"/>
      <c r="C778" s="27" t="s">
        <v>166</v>
      </c>
      <c r="D778" s="27" t="s">
        <v>30</v>
      </c>
      <c r="E778" s="27" t="s">
        <v>313</v>
      </c>
      <c r="F778" s="27"/>
      <c r="G778" s="28">
        <f t="shared" ref="G778:I779" si="146">G779</f>
        <v>0</v>
      </c>
      <c r="H778" s="28">
        <f t="shared" si="146"/>
        <v>0</v>
      </c>
      <c r="I778" s="28">
        <f t="shared" si="146"/>
        <v>0</v>
      </c>
    </row>
    <row r="779" spans="1:9" hidden="1">
      <c r="A779" s="26" t="s">
        <v>255</v>
      </c>
      <c r="B779" s="27"/>
      <c r="C779" s="27" t="s">
        <v>166</v>
      </c>
      <c r="D779" s="27" t="s">
        <v>30</v>
      </c>
      <c r="E779" s="27" t="s">
        <v>314</v>
      </c>
      <c r="F779" s="27"/>
      <c r="G779" s="28">
        <f t="shared" si="146"/>
        <v>0</v>
      </c>
      <c r="H779" s="28">
        <f t="shared" si="146"/>
        <v>0</v>
      </c>
      <c r="I779" s="28">
        <f t="shared" si="146"/>
        <v>0</v>
      </c>
    </row>
    <row r="780" spans="1:9" ht="31.5" hidden="1">
      <c r="A780" s="26" t="s">
        <v>224</v>
      </c>
      <c r="B780" s="27"/>
      <c r="C780" s="27" t="s">
        <v>166</v>
      </c>
      <c r="D780" s="27" t="s">
        <v>30</v>
      </c>
      <c r="E780" s="27" t="s">
        <v>314</v>
      </c>
      <c r="F780" s="27" t="s">
        <v>118</v>
      </c>
      <c r="G780" s="28"/>
      <c r="H780" s="28"/>
      <c r="I780" s="28"/>
    </row>
    <row r="781" spans="1:9">
      <c r="A781" s="26" t="s">
        <v>260</v>
      </c>
      <c r="B781" s="27"/>
      <c r="C781" s="27" t="s">
        <v>166</v>
      </c>
      <c r="D781" s="27" t="s">
        <v>30</v>
      </c>
      <c r="E781" s="27" t="s">
        <v>315</v>
      </c>
      <c r="F781" s="27"/>
      <c r="G781" s="28">
        <f t="shared" ref="G781:I782" si="147">G782</f>
        <v>478.9</v>
      </c>
      <c r="H781" s="28">
        <f t="shared" si="147"/>
        <v>355.7</v>
      </c>
      <c r="I781" s="28">
        <f t="shared" si="147"/>
        <v>355.7</v>
      </c>
    </row>
    <row r="782" spans="1:9">
      <c r="A782" s="26" t="s">
        <v>255</v>
      </c>
      <c r="B782" s="27"/>
      <c r="C782" s="27" t="s">
        <v>166</v>
      </c>
      <c r="D782" s="27" t="s">
        <v>30</v>
      </c>
      <c r="E782" s="27" t="s">
        <v>316</v>
      </c>
      <c r="F782" s="27"/>
      <c r="G782" s="28">
        <f t="shared" si="147"/>
        <v>478.9</v>
      </c>
      <c r="H782" s="28">
        <f t="shared" si="147"/>
        <v>355.7</v>
      </c>
      <c r="I782" s="28">
        <f t="shared" si="147"/>
        <v>355.7</v>
      </c>
    </row>
    <row r="783" spans="1:9" ht="31.5">
      <c r="A783" s="26" t="s">
        <v>224</v>
      </c>
      <c r="B783" s="27"/>
      <c r="C783" s="27" t="s">
        <v>166</v>
      </c>
      <c r="D783" s="27" t="s">
        <v>30</v>
      </c>
      <c r="E783" s="27" t="s">
        <v>316</v>
      </c>
      <c r="F783" s="27" t="s">
        <v>118</v>
      </c>
      <c r="G783" s="28">
        <v>478.9</v>
      </c>
      <c r="H783" s="28">
        <v>355.7</v>
      </c>
      <c r="I783" s="28">
        <v>355.7</v>
      </c>
    </row>
    <row r="784" spans="1:9">
      <c r="A784" s="26" t="s">
        <v>183</v>
      </c>
      <c r="B784" s="27"/>
      <c r="C784" s="27" t="s">
        <v>166</v>
      </c>
      <c r="D784" s="27" t="s">
        <v>40</v>
      </c>
      <c r="E784" s="27"/>
      <c r="F784" s="27"/>
      <c r="G784" s="28">
        <f>G785</f>
        <v>6812.1</v>
      </c>
      <c r="H784" s="28">
        <f t="shared" ref="H784:I784" si="148">H785</f>
        <v>4876.7</v>
      </c>
      <c r="I784" s="28">
        <f t="shared" si="148"/>
        <v>4877.5</v>
      </c>
    </row>
    <row r="785" spans="1:12" ht="31.5">
      <c r="A785" s="26" t="s">
        <v>643</v>
      </c>
      <c r="B785" s="27"/>
      <c r="C785" s="27" t="s">
        <v>166</v>
      </c>
      <c r="D785" s="27" t="s">
        <v>40</v>
      </c>
      <c r="E785" s="27" t="s">
        <v>253</v>
      </c>
      <c r="F785" s="27"/>
      <c r="G785" s="28">
        <f>SUM(G786)+G813</f>
        <v>6812.1</v>
      </c>
      <c r="H785" s="28">
        <f t="shared" ref="H785:I785" si="149">SUM(H786)+H813</f>
        <v>4876.7</v>
      </c>
      <c r="I785" s="28">
        <f t="shared" si="149"/>
        <v>4877.5</v>
      </c>
    </row>
    <row r="786" spans="1:12" ht="78.75">
      <c r="A786" s="26" t="s">
        <v>770</v>
      </c>
      <c r="B786" s="27"/>
      <c r="C786" s="27" t="s">
        <v>166</v>
      </c>
      <c r="D786" s="27" t="s">
        <v>40</v>
      </c>
      <c r="E786" s="27" t="s">
        <v>257</v>
      </c>
      <c r="F786" s="27"/>
      <c r="G786" s="28">
        <f>G787</f>
        <v>6812.1</v>
      </c>
      <c r="H786" s="28">
        <f t="shared" ref="H786:I786" si="150">H787</f>
        <v>4876.7</v>
      </c>
      <c r="I786" s="28">
        <f t="shared" si="150"/>
        <v>4877.5</v>
      </c>
    </row>
    <row r="787" spans="1:12">
      <c r="A787" s="26" t="s">
        <v>31</v>
      </c>
      <c r="B787" s="27"/>
      <c r="C787" s="27" t="s">
        <v>166</v>
      </c>
      <c r="D787" s="27" t="s">
        <v>40</v>
      </c>
      <c r="E787" s="27" t="s">
        <v>771</v>
      </c>
      <c r="F787" s="27"/>
      <c r="G787" s="28">
        <f>G788+G798+G804+G806+G810+G801+G807+G811</f>
        <v>6812.1</v>
      </c>
      <c r="H787" s="28">
        <f t="shared" ref="H787:I787" si="151">H788+H798+H804+H806+H810+H801+H807+H811</f>
        <v>4876.7</v>
      </c>
      <c r="I787" s="28">
        <f t="shared" si="151"/>
        <v>4877.5</v>
      </c>
    </row>
    <row r="788" spans="1:12" ht="47.25">
      <c r="A788" s="26" t="s">
        <v>777</v>
      </c>
      <c r="B788" s="27"/>
      <c r="C788" s="27" t="s">
        <v>166</v>
      </c>
      <c r="D788" s="27" t="s">
        <v>40</v>
      </c>
      <c r="E788" s="27" t="s">
        <v>778</v>
      </c>
      <c r="F788" s="27"/>
      <c r="G788" s="28">
        <f>G791+G794+G789+G795+G799</f>
        <v>6366.2</v>
      </c>
      <c r="H788" s="28">
        <f t="shared" ref="H788:I788" si="152">H791+H794+H789+H795+H799</f>
        <v>4447.3999999999996</v>
      </c>
      <c r="I788" s="28">
        <f t="shared" si="152"/>
        <v>4448.2</v>
      </c>
    </row>
    <row r="789" spans="1:12" ht="31.5">
      <c r="A789" s="26" t="s">
        <v>791</v>
      </c>
      <c r="B789" s="27"/>
      <c r="C789" s="27" t="s">
        <v>166</v>
      </c>
      <c r="D789" s="27" t="s">
        <v>40</v>
      </c>
      <c r="E789" s="27" t="s">
        <v>961</v>
      </c>
      <c r="F789" s="27"/>
      <c r="G789" s="28">
        <f>SUM(G790)</f>
        <v>3725.7</v>
      </c>
      <c r="H789" s="28">
        <f t="shared" ref="H789:I789" si="153">SUM(H790)</f>
        <v>1637</v>
      </c>
      <c r="I789" s="28">
        <f t="shared" si="153"/>
        <v>1637</v>
      </c>
    </row>
    <row r="790" spans="1:12" ht="31.5">
      <c r="A790" s="26" t="s">
        <v>48</v>
      </c>
      <c r="B790" s="27"/>
      <c r="C790" s="27" t="s">
        <v>166</v>
      </c>
      <c r="D790" s="27" t="s">
        <v>40</v>
      </c>
      <c r="E790" s="27" t="s">
        <v>961</v>
      </c>
      <c r="F790" s="27" t="s">
        <v>118</v>
      </c>
      <c r="G790" s="28">
        <v>3725.7</v>
      </c>
      <c r="H790" s="28">
        <v>1637</v>
      </c>
      <c r="I790" s="28">
        <v>1637</v>
      </c>
    </row>
    <row r="791" spans="1:12" ht="31.5">
      <c r="A791" s="26" t="s">
        <v>779</v>
      </c>
      <c r="B791" s="27"/>
      <c r="C791" s="27" t="s">
        <v>166</v>
      </c>
      <c r="D791" s="27" t="s">
        <v>40</v>
      </c>
      <c r="E791" s="27" t="s">
        <v>780</v>
      </c>
      <c r="F791" s="27"/>
      <c r="G791" s="28">
        <f>SUM(G792)</f>
        <v>1584.9</v>
      </c>
      <c r="H791" s="28">
        <f t="shared" ref="H791:I791" si="154">SUM(H792)</f>
        <v>1584.9</v>
      </c>
      <c r="I791" s="28">
        <f t="shared" si="154"/>
        <v>1584.9</v>
      </c>
    </row>
    <row r="792" spans="1:12" ht="31.5">
      <c r="A792" s="26" t="s">
        <v>224</v>
      </c>
      <c r="B792" s="27"/>
      <c r="C792" s="27" t="s">
        <v>166</v>
      </c>
      <c r="D792" s="27" t="s">
        <v>40</v>
      </c>
      <c r="E792" s="27" t="s">
        <v>780</v>
      </c>
      <c r="F792" s="27" t="s">
        <v>118</v>
      </c>
      <c r="G792" s="28">
        <v>1584.9</v>
      </c>
      <c r="H792" s="28">
        <v>1584.9</v>
      </c>
      <c r="I792" s="28">
        <v>1584.9</v>
      </c>
    </row>
    <row r="793" spans="1:12" ht="47.25">
      <c r="A793" s="26" t="s">
        <v>781</v>
      </c>
      <c r="B793" s="27"/>
      <c r="C793" s="27" t="s">
        <v>166</v>
      </c>
      <c r="D793" s="27" t="s">
        <v>40</v>
      </c>
      <c r="E793" s="27" t="s">
        <v>782</v>
      </c>
      <c r="F793" s="27"/>
      <c r="G793" s="28">
        <f>SUM(G794)</f>
        <v>528.29999999999995</v>
      </c>
      <c r="H793" s="28">
        <f t="shared" ref="H793:I793" si="155">SUM(H794)</f>
        <v>528.29999999999995</v>
      </c>
      <c r="I793" s="28">
        <f t="shared" si="155"/>
        <v>528.29999999999995</v>
      </c>
    </row>
    <row r="794" spans="1:12" ht="31.5">
      <c r="A794" s="26" t="s">
        <v>224</v>
      </c>
      <c r="B794" s="27"/>
      <c r="C794" s="27" t="s">
        <v>166</v>
      </c>
      <c r="D794" s="27" t="s">
        <v>40</v>
      </c>
      <c r="E794" s="27" t="s">
        <v>782</v>
      </c>
      <c r="F794" s="27" t="s">
        <v>118</v>
      </c>
      <c r="G794" s="28">
        <v>528.29999999999995</v>
      </c>
      <c r="H794" s="28">
        <v>528.29999999999995</v>
      </c>
      <c r="I794" s="28">
        <v>528.29999999999995</v>
      </c>
      <c r="J794" s="28">
        <v>528.29999999999995</v>
      </c>
      <c r="K794" s="28">
        <v>528.29999999999995</v>
      </c>
      <c r="L794" s="28">
        <v>528.29999999999995</v>
      </c>
    </row>
    <row r="795" spans="1:12" ht="31.5">
      <c r="A795" s="26" t="s">
        <v>963</v>
      </c>
      <c r="B795" s="27"/>
      <c r="C795" s="27" t="s">
        <v>166</v>
      </c>
      <c r="D795" s="27" t="s">
        <v>40</v>
      </c>
      <c r="E795" s="27" t="s">
        <v>962</v>
      </c>
      <c r="F795" s="27"/>
      <c r="G795" s="28">
        <f>SUM(G796)</f>
        <v>0</v>
      </c>
      <c r="H795" s="28">
        <f t="shared" ref="H795:I795" si="156">SUM(H796)</f>
        <v>170</v>
      </c>
      <c r="I795" s="28">
        <f t="shared" si="156"/>
        <v>170</v>
      </c>
      <c r="J795" s="75"/>
      <c r="K795" s="75"/>
      <c r="L795" s="75"/>
    </row>
    <row r="796" spans="1:12" ht="31.5">
      <c r="A796" s="115" t="s">
        <v>224</v>
      </c>
      <c r="B796" s="116"/>
      <c r="C796" s="116" t="s">
        <v>166</v>
      </c>
      <c r="D796" s="116" t="s">
        <v>40</v>
      </c>
      <c r="E796" s="116" t="s">
        <v>962</v>
      </c>
      <c r="F796" s="27" t="s">
        <v>118</v>
      </c>
      <c r="G796" s="28"/>
      <c r="H796" s="28">
        <v>170</v>
      </c>
      <c r="I796" s="28">
        <v>170</v>
      </c>
      <c r="J796" s="75"/>
      <c r="K796" s="75"/>
      <c r="L796" s="75"/>
    </row>
    <row r="797" spans="1:12" ht="31.5">
      <c r="A797" s="115" t="s">
        <v>991</v>
      </c>
      <c r="B797" s="116"/>
      <c r="C797" s="116" t="s">
        <v>166</v>
      </c>
      <c r="D797" s="116" t="s">
        <v>40</v>
      </c>
      <c r="E797" s="116" t="s">
        <v>993</v>
      </c>
      <c r="F797" s="27"/>
      <c r="G797" s="28">
        <f>G798</f>
        <v>424.5</v>
      </c>
      <c r="H797" s="28">
        <f>H798</f>
        <v>424.5</v>
      </c>
      <c r="I797" s="28">
        <f>I798</f>
        <v>424.5</v>
      </c>
    </row>
    <row r="798" spans="1:12" ht="31.5">
      <c r="A798" s="115" t="s">
        <v>48</v>
      </c>
      <c r="B798" s="116"/>
      <c r="C798" s="116" t="s">
        <v>166</v>
      </c>
      <c r="D798" s="116" t="s">
        <v>40</v>
      </c>
      <c r="E798" s="116" t="s">
        <v>993</v>
      </c>
      <c r="F798" s="27" t="s">
        <v>87</v>
      </c>
      <c r="G798" s="28">
        <v>424.5</v>
      </c>
      <c r="H798" s="28">
        <v>424.5</v>
      </c>
      <c r="I798" s="28">
        <v>424.5</v>
      </c>
    </row>
    <row r="799" spans="1:12" ht="31.5">
      <c r="A799" s="115" t="s">
        <v>992</v>
      </c>
      <c r="B799" s="116"/>
      <c r="C799" s="116" t="s">
        <v>166</v>
      </c>
      <c r="D799" s="116" t="s">
        <v>40</v>
      </c>
      <c r="E799" s="116" t="s">
        <v>972</v>
      </c>
      <c r="F799" s="27"/>
      <c r="G799" s="28">
        <f>SUM(G800)</f>
        <v>527.29999999999995</v>
      </c>
      <c r="H799" s="28">
        <f t="shared" ref="H799:L799" si="157">SUM(H800)</f>
        <v>527.20000000000005</v>
      </c>
      <c r="I799" s="28">
        <f t="shared" si="157"/>
        <v>528</v>
      </c>
      <c r="J799" s="28">
        <f t="shared" si="157"/>
        <v>0</v>
      </c>
      <c r="K799" s="28">
        <f t="shared" si="157"/>
        <v>0</v>
      </c>
      <c r="L799" s="28">
        <f t="shared" si="157"/>
        <v>0</v>
      </c>
    </row>
    <row r="800" spans="1:12" ht="31.5">
      <c r="A800" s="115" t="s">
        <v>48</v>
      </c>
      <c r="B800" s="116"/>
      <c r="C800" s="116" t="s">
        <v>166</v>
      </c>
      <c r="D800" s="116" t="s">
        <v>40</v>
      </c>
      <c r="E800" s="116" t="s">
        <v>972</v>
      </c>
      <c r="F800" s="27" t="s">
        <v>87</v>
      </c>
      <c r="G800" s="28">
        <v>527.29999999999995</v>
      </c>
      <c r="H800" s="28">
        <v>527.20000000000005</v>
      </c>
      <c r="I800" s="28">
        <v>528</v>
      </c>
    </row>
    <row r="801" spans="1:9" ht="31.5">
      <c r="A801" s="26" t="s">
        <v>791</v>
      </c>
      <c r="B801" s="27"/>
      <c r="C801" s="27" t="s">
        <v>166</v>
      </c>
      <c r="D801" s="27" t="s">
        <v>40</v>
      </c>
      <c r="E801" s="27" t="s">
        <v>964</v>
      </c>
      <c r="F801" s="27"/>
      <c r="G801" s="28">
        <f>G802</f>
        <v>17.100000000000001</v>
      </c>
      <c r="H801" s="28">
        <f>H802</f>
        <v>1.6</v>
      </c>
      <c r="I801" s="28">
        <f>I802</f>
        <v>1.6</v>
      </c>
    </row>
    <row r="802" spans="1:9" ht="31.5">
      <c r="A802" s="26" t="s">
        <v>224</v>
      </c>
      <c r="B802" s="27"/>
      <c r="C802" s="27" t="s">
        <v>166</v>
      </c>
      <c r="D802" s="27" t="s">
        <v>40</v>
      </c>
      <c r="E802" s="27" t="s">
        <v>964</v>
      </c>
      <c r="F802" s="27" t="s">
        <v>118</v>
      </c>
      <c r="G802" s="28">
        <v>17.100000000000001</v>
      </c>
      <c r="H802" s="29">
        <v>1.6</v>
      </c>
      <c r="I802" s="29">
        <v>1.6</v>
      </c>
    </row>
    <row r="803" spans="1:9" ht="31.5">
      <c r="A803" s="26" t="s">
        <v>965</v>
      </c>
      <c r="B803" s="27"/>
      <c r="C803" s="27" t="s">
        <v>166</v>
      </c>
      <c r="D803" s="27" t="s">
        <v>40</v>
      </c>
      <c r="E803" s="27" t="s">
        <v>783</v>
      </c>
      <c r="F803" s="27"/>
      <c r="G803" s="28">
        <f>SUM(G804)</f>
        <v>1.6</v>
      </c>
      <c r="H803" s="28">
        <f t="shared" ref="H803:I803" si="158">SUM(H804)</f>
        <v>1.6</v>
      </c>
      <c r="I803" s="28">
        <f t="shared" si="158"/>
        <v>1.6</v>
      </c>
    </row>
    <row r="804" spans="1:9" ht="31.5">
      <c r="A804" s="26" t="s">
        <v>224</v>
      </c>
      <c r="B804" s="27"/>
      <c r="C804" s="27" t="s">
        <v>166</v>
      </c>
      <c r="D804" s="27" t="s">
        <v>40</v>
      </c>
      <c r="E804" s="27" t="s">
        <v>783</v>
      </c>
      <c r="F804" s="27" t="s">
        <v>118</v>
      </c>
      <c r="G804" s="28">
        <v>1.6</v>
      </c>
      <c r="H804" s="28">
        <v>1.6</v>
      </c>
      <c r="I804" s="28">
        <v>1.6</v>
      </c>
    </row>
    <row r="805" spans="1:9" ht="78.75">
      <c r="A805" s="26" t="s">
        <v>576</v>
      </c>
      <c r="B805" s="27"/>
      <c r="C805" s="27" t="s">
        <v>166</v>
      </c>
      <c r="D805" s="27" t="s">
        <v>40</v>
      </c>
      <c r="E805" s="27" t="s">
        <v>784</v>
      </c>
      <c r="F805" s="27"/>
      <c r="G805" s="28">
        <f>SUM(G806)</f>
        <v>0.9</v>
      </c>
      <c r="H805" s="28">
        <f t="shared" ref="H805:I805" si="159">SUM(H806)</f>
        <v>0.5</v>
      </c>
      <c r="I805" s="28">
        <f t="shared" si="159"/>
        <v>0.5</v>
      </c>
    </row>
    <row r="806" spans="1:9" ht="31.5">
      <c r="A806" s="26" t="s">
        <v>224</v>
      </c>
      <c r="B806" s="27"/>
      <c r="C806" s="27" t="s">
        <v>166</v>
      </c>
      <c r="D806" s="27" t="s">
        <v>40</v>
      </c>
      <c r="E806" s="27" t="s">
        <v>784</v>
      </c>
      <c r="F806" s="27" t="s">
        <v>118</v>
      </c>
      <c r="G806" s="28">
        <v>0.9</v>
      </c>
      <c r="H806" s="28">
        <v>0.5</v>
      </c>
      <c r="I806" s="28">
        <v>0.5</v>
      </c>
    </row>
    <row r="807" spans="1:9" ht="31.5">
      <c r="A807" s="115" t="s">
        <v>966</v>
      </c>
      <c r="B807" s="116"/>
      <c r="C807" s="116" t="s">
        <v>166</v>
      </c>
      <c r="D807" s="116" t="s">
        <v>40</v>
      </c>
      <c r="E807" s="116" t="s">
        <v>967</v>
      </c>
      <c r="F807" s="27"/>
      <c r="G807" s="28">
        <v>0</v>
      </c>
      <c r="H807" s="29">
        <v>0.2</v>
      </c>
      <c r="I807" s="29">
        <v>0.2</v>
      </c>
    </row>
    <row r="808" spans="1:9" ht="31.5">
      <c r="A808" s="115" t="s">
        <v>48</v>
      </c>
      <c r="B808" s="116"/>
      <c r="C808" s="116" t="s">
        <v>166</v>
      </c>
      <c r="D808" s="116" t="s">
        <v>40</v>
      </c>
      <c r="E808" s="116" t="s">
        <v>967</v>
      </c>
      <c r="F808" s="27" t="s">
        <v>87</v>
      </c>
      <c r="G808" s="28">
        <v>0</v>
      </c>
      <c r="H808" s="29">
        <v>0.2</v>
      </c>
      <c r="I808" s="29">
        <v>0.2</v>
      </c>
    </row>
    <row r="809" spans="1:9" ht="31.5">
      <c r="A809" s="115" t="s">
        <v>991</v>
      </c>
      <c r="B809" s="116"/>
      <c r="C809" s="116" t="s">
        <v>166</v>
      </c>
      <c r="D809" s="116" t="s">
        <v>40</v>
      </c>
      <c r="E809" s="116" t="s">
        <v>994</v>
      </c>
      <c r="F809" s="27"/>
      <c r="G809" s="28">
        <f>G810</f>
        <v>0.7</v>
      </c>
      <c r="H809" s="28">
        <f>H810</f>
        <v>0.4</v>
      </c>
      <c r="I809" s="28">
        <f>I810</f>
        <v>0.4</v>
      </c>
    </row>
    <row r="810" spans="1:9" ht="31.5">
      <c r="A810" s="115" t="s">
        <v>48</v>
      </c>
      <c r="B810" s="116"/>
      <c r="C810" s="116" t="s">
        <v>166</v>
      </c>
      <c r="D810" s="116" t="s">
        <v>40</v>
      </c>
      <c r="E810" s="116" t="s">
        <v>994</v>
      </c>
      <c r="F810" s="27" t="s">
        <v>87</v>
      </c>
      <c r="G810" s="28">
        <v>0.7</v>
      </c>
      <c r="H810" s="28">
        <v>0.4</v>
      </c>
      <c r="I810" s="28">
        <v>0.4</v>
      </c>
    </row>
    <row r="811" spans="1:9" ht="31.5">
      <c r="A811" s="115" t="s">
        <v>992</v>
      </c>
      <c r="B811" s="116"/>
      <c r="C811" s="116" t="s">
        <v>166</v>
      </c>
      <c r="D811" s="116" t="s">
        <v>40</v>
      </c>
      <c r="E811" s="116" t="s">
        <v>973</v>
      </c>
      <c r="F811" s="27"/>
      <c r="G811" s="28">
        <f>G812</f>
        <v>1.1000000000000001</v>
      </c>
      <c r="H811" s="28">
        <f>H812</f>
        <v>0.5</v>
      </c>
      <c r="I811" s="28">
        <f>I812</f>
        <v>0.5</v>
      </c>
    </row>
    <row r="812" spans="1:9" ht="31.5">
      <c r="A812" s="115" t="s">
        <v>48</v>
      </c>
      <c r="B812" s="116"/>
      <c r="C812" s="116" t="s">
        <v>166</v>
      </c>
      <c r="D812" s="116" t="s">
        <v>40</v>
      </c>
      <c r="E812" s="116" t="s">
        <v>973</v>
      </c>
      <c r="F812" s="27" t="s">
        <v>87</v>
      </c>
      <c r="G812" s="28">
        <v>1.1000000000000001</v>
      </c>
      <c r="H812" s="28">
        <v>0.5</v>
      </c>
      <c r="I812" s="28">
        <v>0.5</v>
      </c>
    </row>
    <row r="813" spans="1:9" ht="31.5">
      <c r="A813" s="26" t="s">
        <v>785</v>
      </c>
      <c r="B813" s="27"/>
      <c r="C813" s="27" t="s">
        <v>166</v>
      </c>
      <c r="D813" s="27" t="s">
        <v>40</v>
      </c>
      <c r="E813" s="27" t="s">
        <v>261</v>
      </c>
      <c r="F813" s="27"/>
      <c r="G813" s="28">
        <f>G831+G814</f>
        <v>0</v>
      </c>
      <c r="H813" s="28">
        <f>H831+H814</f>
        <v>0</v>
      </c>
      <c r="I813" s="28">
        <f>I831+I814</f>
        <v>0</v>
      </c>
    </row>
    <row r="814" spans="1:9">
      <c r="A814" s="26" t="s">
        <v>31</v>
      </c>
      <c r="B814" s="27"/>
      <c r="C814" s="27" t="s">
        <v>166</v>
      </c>
      <c r="D814" s="27" t="s">
        <v>40</v>
      </c>
      <c r="E814" s="27" t="s">
        <v>775</v>
      </c>
      <c r="F814" s="27"/>
      <c r="G814" s="28">
        <f>SUM(G815+G820+G822+G825+G827+G829)</f>
        <v>0</v>
      </c>
      <c r="H814" s="28">
        <f t="shared" ref="H814:I814" si="160">SUM(H815+H820+H822+H825+H827+H829)</f>
        <v>0</v>
      </c>
      <c r="I814" s="28">
        <f t="shared" si="160"/>
        <v>0</v>
      </c>
    </row>
    <row r="815" spans="1:9" ht="47.25" hidden="1">
      <c r="A815" s="76" t="s">
        <v>777</v>
      </c>
      <c r="B815" s="27"/>
      <c r="C815" s="27" t="s">
        <v>166</v>
      </c>
      <c r="D815" s="27" t="s">
        <v>40</v>
      </c>
      <c r="E815" s="27" t="s">
        <v>786</v>
      </c>
      <c r="F815" s="27"/>
      <c r="G815" s="28">
        <f>SUM(G816+G818)</f>
        <v>0</v>
      </c>
      <c r="H815" s="28">
        <f t="shared" ref="H815:I815" si="161">SUM(H816+H818)</f>
        <v>0</v>
      </c>
      <c r="I815" s="28">
        <f t="shared" si="161"/>
        <v>0</v>
      </c>
    </row>
    <row r="816" spans="1:9" ht="47.25" hidden="1">
      <c r="A816" s="26" t="s">
        <v>787</v>
      </c>
      <c r="B816" s="27"/>
      <c r="C816" s="27" t="s">
        <v>166</v>
      </c>
      <c r="D816" s="27" t="s">
        <v>40</v>
      </c>
      <c r="E816" s="27" t="s">
        <v>788</v>
      </c>
      <c r="F816" s="27"/>
      <c r="G816" s="28">
        <f>SUM(G817)</f>
        <v>0</v>
      </c>
      <c r="H816" s="28">
        <f t="shared" ref="H816:I816" si="162">SUM(H817)</f>
        <v>0</v>
      </c>
      <c r="I816" s="28">
        <f t="shared" si="162"/>
        <v>0</v>
      </c>
    </row>
    <row r="817" spans="1:9" ht="31.5" hidden="1">
      <c r="A817" s="26" t="s">
        <v>224</v>
      </c>
      <c r="B817" s="27"/>
      <c r="C817" s="27" t="s">
        <v>166</v>
      </c>
      <c r="D817" s="27" t="s">
        <v>40</v>
      </c>
      <c r="E817" s="27" t="s">
        <v>788</v>
      </c>
      <c r="F817" s="27" t="s">
        <v>118</v>
      </c>
      <c r="G817" s="28"/>
      <c r="H817" s="28"/>
      <c r="I817" s="28"/>
    </row>
    <row r="818" spans="1:9" ht="31.5" hidden="1">
      <c r="A818" s="26" t="s">
        <v>791</v>
      </c>
      <c r="B818" s="27"/>
      <c r="C818" s="27" t="s">
        <v>166</v>
      </c>
      <c r="D818" s="27" t="s">
        <v>40</v>
      </c>
      <c r="E818" s="27" t="s">
        <v>804</v>
      </c>
      <c r="F818" s="27"/>
      <c r="G818" s="28">
        <f>SUM(G819)</f>
        <v>0</v>
      </c>
      <c r="H818" s="28">
        <f t="shared" ref="H818:I818" si="163">SUM(H819)</f>
        <v>0</v>
      </c>
      <c r="I818" s="28">
        <f t="shared" si="163"/>
        <v>0</v>
      </c>
    </row>
    <row r="819" spans="1:9" ht="31.5" hidden="1">
      <c r="A819" s="26" t="s">
        <v>48</v>
      </c>
      <c r="B819" s="27"/>
      <c r="C819" s="27" t="s">
        <v>166</v>
      </c>
      <c r="D819" s="27" t="s">
        <v>40</v>
      </c>
      <c r="E819" s="27" t="s">
        <v>804</v>
      </c>
      <c r="F819" s="27" t="s">
        <v>87</v>
      </c>
      <c r="G819" s="28"/>
      <c r="H819" s="28"/>
      <c r="I819" s="28"/>
    </row>
    <row r="820" spans="1:9" hidden="1">
      <c r="A820" s="26" t="s">
        <v>255</v>
      </c>
      <c r="B820" s="77"/>
      <c r="C820" s="27" t="s">
        <v>166</v>
      </c>
      <c r="D820" s="27" t="s">
        <v>40</v>
      </c>
      <c r="E820" s="27" t="s">
        <v>776</v>
      </c>
      <c r="F820" s="27"/>
      <c r="G820" s="28">
        <f>SUM(G821)</f>
        <v>0</v>
      </c>
      <c r="H820" s="28">
        <f t="shared" ref="H820:I820" si="164">SUM(H821)</f>
        <v>0</v>
      </c>
      <c r="I820" s="28">
        <f t="shared" si="164"/>
        <v>0</v>
      </c>
    </row>
    <row r="821" spans="1:9" ht="31.5" hidden="1">
      <c r="A821" s="26" t="s">
        <v>48</v>
      </c>
      <c r="B821" s="77"/>
      <c r="C821" s="27" t="s">
        <v>166</v>
      </c>
      <c r="D821" s="27" t="s">
        <v>40</v>
      </c>
      <c r="E821" s="27" t="s">
        <v>776</v>
      </c>
      <c r="F821" s="27" t="s">
        <v>87</v>
      </c>
      <c r="G821" s="28"/>
      <c r="H821" s="28"/>
      <c r="I821" s="28"/>
    </row>
    <row r="822" spans="1:9" ht="47.25" hidden="1">
      <c r="A822" s="26" t="s">
        <v>793</v>
      </c>
      <c r="B822" s="27"/>
      <c r="C822" s="27" t="s">
        <v>166</v>
      </c>
      <c r="D822" s="27" t="s">
        <v>40</v>
      </c>
      <c r="E822" s="27" t="s">
        <v>805</v>
      </c>
      <c r="F822" s="27"/>
      <c r="G822" s="28">
        <f>G823+G824</f>
        <v>0</v>
      </c>
      <c r="H822" s="28">
        <f t="shared" ref="H822:I822" si="165">H823+H824</f>
        <v>0</v>
      </c>
      <c r="I822" s="28">
        <f t="shared" si="165"/>
        <v>0</v>
      </c>
    </row>
    <row r="823" spans="1:9" ht="31.5" hidden="1">
      <c r="A823" s="26" t="s">
        <v>48</v>
      </c>
      <c r="B823" s="27"/>
      <c r="C823" s="27" t="s">
        <v>166</v>
      </c>
      <c r="D823" s="27" t="s">
        <v>40</v>
      </c>
      <c r="E823" s="27" t="s">
        <v>805</v>
      </c>
      <c r="F823" s="27" t="s">
        <v>87</v>
      </c>
      <c r="G823" s="28"/>
      <c r="H823" s="28"/>
      <c r="I823" s="28"/>
    </row>
    <row r="824" spans="1:9" ht="31.5" hidden="1">
      <c r="A824" s="26" t="s">
        <v>224</v>
      </c>
      <c r="B824" s="27"/>
      <c r="C824" s="27" t="s">
        <v>166</v>
      </c>
      <c r="D824" s="27" t="s">
        <v>40</v>
      </c>
      <c r="E824" s="27" t="s">
        <v>805</v>
      </c>
      <c r="F824" s="27" t="s">
        <v>118</v>
      </c>
      <c r="G824" s="28"/>
      <c r="H824" s="28"/>
      <c r="I824" s="28"/>
    </row>
    <row r="825" spans="1:9" ht="47.25" hidden="1">
      <c r="A825" s="26" t="s">
        <v>847</v>
      </c>
      <c r="B825" s="27"/>
      <c r="C825" s="27" t="s">
        <v>166</v>
      </c>
      <c r="D825" s="27" t="s">
        <v>40</v>
      </c>
      <c r="E825" s="27" t="s">
        <v>846</v>
      </c>
      <c r="F825" s="27"/>
      <c r="G825" s="28">
        <f>SUM(G826)</f>
        <v>0</v>
      </c>
      <c r="H825" s="28"/>
      <c r="I825" s="28"/>
    </row>
    <row r="826" spans="1:9" ht="31.5" hidden="1">
      <c r="A826" s="26" t="s">
        <v>48</v>
      </c>
      <c r="B826" s="27"/>
      <c r="C826" s="27" t="s">
        <v>166</v>
      </c>
      <c r="D826" s="27" t="s">
        <v>40</v>
      </c>
      <c r="E826" s="27" t="s">
        <v>846</v>
      </c>
      <c r="F826" s="27" t="s">
        <v>87</v>
      </c>
      <c r="G826" s="28"/>
      <c r="H826" s="28"/>
      <c r="I826" s="28"/>
    </row>
    <row r="827" spans="1:9" ht="47.25" hidden="1">
      <c r="A827" s="26" t="s">
        <v>789</v>
      </c>
      <c r="B827" s="77"/>
      <c r="C827" s="27" t="s">
        <v>166</v>
      </c>
      <c r="D827" s="27" t="s">
        <v>40</v>
      </c>
      <c r="E827" s="78" t="s">
        <v>790</v>
      </c>
      <c r="F827" s="27"/>
      <c r="G827" s="28">
        <f>SUM(G828)</f>
        <v>0</v>
      </c>
      <c r="H827" s="28">
        <f t="shared" ref="H827:I827" si="166">SUM(H828)</f>
        <v>0</v>
      </c>
      <c r="I827" s="28">
        <f t="shared" si="166"/>
        <v>0</v>
      </c>
    </row>
    <row r="828" spans="1:9" ht="31.5" hidden="1">
      <c r="A828" s="26" t="s">
        <v>224</v>
      </c>
      <c r="B828" s="77"/>
      <c r="C828" s="27" t="s">
        <v>166</v>
      </c>
      <c r="D828" s="27" t="s">
        <v>40</v>
      </c>
      <c r="E828" s="78" t="s">
        <v>790</v>
      </c>
      <c r="F828" s="27" t="s">
        <v>118</v>
      </c>
      <c r="G828" s="28"/>
      <c r="H828" s="28"/>
      <c r="I828" s="28"/>
    </row>
    <row r="829" spans="1:9" ht="31.5" hidden="1">
      <c r="A829" s="26" t="s">
        <v>792</v>
      </c>
      <c r="B829" s="77"/>
      <c r="C829" s="27" t="s">
        <v>166</v>
      </c>
      <c r="D829" s="27" t="s">
        <v>40</v>
      </c>
      <c r="E829" s="78" t="s">
        <v>806</v>
      </c>
      <c r="F829" s="27"/>
      <c r="G829" s="28">
        <f t="shared" ref="G829:I829" si="167">G830</f>
        <v>0</v>
      </c>
      <c r="H829" s="28">
        <f t="shared" si="167"/>
        <v>0</v>
      </c>
      <c r="I829" s="28">
        <f t="shared" si="167"/>
        <v>0</v>
      </c>
    </row>
    <row r="830" spans="1:9" ht="31.5" hidden="1">
      <c r="A830" s="26" t="s">
        <v>224</v>
      </c>
      <c r="B830" s="77"/>
      <c r="C830" s="27" t="s">
        <v>166</v>
      </c>
      <c r="D830" s="27" t="s">
        <v>40</v>
      </c>
      <c r="E830" s="78" t="s">
        <v>806</v>
      </c>
      <c r="F830" s="27" t="s">
        <v>87</v>
      </c>
      <c r="G830" s="28"/>
      <c r="H830" s="28"/>
      <c r="I830" s="28"/>
    </row>
    <row r="831" spans="1:9" hidden="1">
      <c r="A831" s="26" t="s">
        <v>852</v>
      </c>
      <c r="B831" s="77"/>
      <c r="C831" s="27" t="s">
        <v>166</v>
      </c>
      <c r="D831" s="27" t="s">
        <v>40</v>
      </c>
      <c r="E831" s="78" t="s">
        <v>794</v>
      </c>
      <c r="F831" s="27"/>
      <c r="G831" s="28">
        <f>G832</f>
        <v>0</v>
      </c>
      <c r="H831" s="28">
        <f t="shared" ref="H831:I831" si="168">H832</f>
        <v>0</v>
      </c>
      <c r="I831" s="28">
        <f t="shared" si="168"/>
        <v>0</v>
      </c>
    </row>
    <row r="832" spans="1:9" ht="31.5" hidden="1">
      <c r="A832" s="26" t="s">
        <v>508</v>
      </c>
      <c r="B832" s="77"/>
      <c r="C832" s="27" t="s">
        <v>166</v>
      </c>
      <c r="D832" s="27" t="s">
        <v>40</v>
      </c>
      <c r="E832" s="78" t="s">
        <v>795</v>
      </c>
      <c r="F832" s="27"/>
      <c r="G832" s="28">
        <f t="shared" ref="G832:I832" si="169">G833</f>
        <v>0</v>
      </c>
      <c r="H832" s="28">
        <f t="shared" si="169"/>
        <v>0</v>
      </c>
      <c r="I832" s="28">
        <f t="shared" si="169"/>
        <v>0</v>
      </c>
    </row>
    <row r="833" spans="1:9" ht="31.5" hidden="1">
      <c r="A833" s="26" t="s">
        <v>224</v>
      </c>
      <c r="B833" s="77"/>
      <c r="C833" s="27" t="s">
        <v>166</v>
      </c>
      <c r="D833" s="27" t="s">
        <v>40</v>
      </c>
      <c r="E833" s="78" t="s">
        <v>795</v>
      </c>
      <c r="F833" s="27" t="s">
        <v>87</v>
      </c>
      <c r="G833" s="28"/>
      <c r="H833" s="28"/>
      <c r="I833" s="28"/>
    </row>
    <row r="834" spans="1:9">
      <c r="A834" s="26" t="s">
        <v>184</v>
      </c>
      <c r="B834" s="27"/>
      <c r="C834" s="27" t="s">
        <v>166</v>
      </c>
      <c r="D834" s="27" t="s">
        <v>50</v>
      </c>
      <c r="E834" s="27"/>
      <c r="F834" s="27"/>
      <c r="G834" s="28">
        <f>SUM(G835)</f>
        <v>8787.4</v>
      </c>
      <c r="H834" s="28">
        <f t="shared" ref="H834:I834" si="170">SUM(H835)</f>
        <v>13565</v>
      </c>
      <c r="I834" s="28">
        <f t="shared" si="170"/>
        <v>13436.5</v>
      </c>
    </row>
    <row r="835" spans="1:9" ht="31.5">
      <c r="A835" s="26" t="s">
        <v>796</v>
      </c>
      <c r="B835" s="27"/>
      <c r="C835" s="27" t="s">
        <v>166</v>
      </c>
      <c r="D835" s="27" t="s">
        <v>50</v>
      </c>
      <c r="E835" s="27" t="s">
        <v>253</v>
      </c>
      <c r="F835" s="27"/>
      <c r="G835" s="28">
        <f>G836</f>
        <v>8787.4</v>
      </c>
      <c r="H835" s="28">
        <f t="shared" ref="H835:I835" si="171">H836</f>
        <v>13565</v>
      </c>
      <c r="I835" s="28">
        <f t="shared" si="171"/>
        <v>13436.5</v>
      </c>
    </row>
    <row r="836" spans="1:9" ht="78.75">
      <c r="A836" s="26" t="s">
        <v>770</v>
      </c>
      <c r="B836" s="27"/>
      <c r="C836" s="27" t="s">
        <v>166</v>
      </c>
      <c r="D836" s="27" t="s">
        <v>50</v>
      </c>
      <c r="E836" s="27" t="s">
        <v>257</v>
      </c>
      <c r="F836" s="27"/>
      <c r="G836" s="28">
        <f>G837+G847</f>
        <v>8787.4</v>
      </c>
      <c r="H836" s="28">
        <f t="shared" ref="H836:I836" si="172">H837+H847</f>
        <v>13565</v>
      </c>
      <c r="I836" s="28">
        <f t="shared" si="172"/>
        <v>13436.5</v>
      </c>
    </row>
    <row r="837" spans="1:9">
      <c r="A837" s="26" t="s">
        <v>31</v>
      </c>
      <c r="B837" s="27"/>
      <c r="C837" s="27" t="s">
        <v>166</v>
      </c>
      <c r="D837" s="27" t="s">
        <v>50</v>
      </c>
      <c r="E837" s="27" t="s">
        <v>771</v>
      </c>
      <c r="F837" s="27"/>
      <c r="G837" s="28">
        <f>SUM(G838+G843+G845)</f>
        <v>6432.2</v>
      </c>
      <c r="H837" s="28">
        <f t="shared" ref="H837:I837" si="173">SUM(H838+H843+H845)</f>
        <v>10948.9</v>
      </c>
      <c r="I837" s="28">
        <f t="shared" si="173"/>
        <v>10948.9</v>
      </c>
    </row>
    <row r="838" spans="1:9" ht="47.25">
      <c r="A838" s="76" t="s">
        <v>777</v>
      </c>
      <c r="B838" s="27"/>
      <c r="C838" s="27" t="s">
        <v>166</v>
      </c>
      <c r="D838" s="27" t="s">
        <v>50</v>
      </c>
      <c r="E838" s="27" t="s">
        <v>778</v>
      </c>
      <c r="F838" s="27"/>
      <c r="G838" s="28">
        <f>G839+G841</f>
        <v>6385.7</v>
      </c>
      <c r="H838" s="28">
        <f>H839+H841</f>
        <v>10938</v>
      </c>
      <c r="I838" s="28">
        <f>I839+I841</f>
        <v>10938</v>
      </c>
    </row>
    <row r="839" spans="1:9" ht="47.25">
      <c r="A839" s="26" t="s">
        <v>509</v>
      </c>
      <c r="B839" s="27"/>
      <c r="C839" s="27" t="s">
        <v>166</v>
      </c>
      <c r="D839" s="27" t="s">
        <v>50</v>
      </c>
      <c r="E839" s="27" t="s">
        <v>797</v>
      </c>
      <c r="F839" s="27"/>
      <c r="G839" s="28">
        <f>G840</f>
        <v>3000</v>
      </c>
      <c r="H839" s="28">
        <f>H840</f>
        <v>3000</v>
      </c>
      <c r="I839" s="28">
        <f>I840</f>
        <v>3000</v>
      </c>
    </row>
    <row r="840" spans="1:9" ht="31.5">
      <c r="A840" s="26" t="s">
        <v>224</v>
      </c>
      <c r="B840" s="27"/>
      <c r="C840" s="27" t="s">
        <v>166</v>
      </c>
      <c r="D840" s="27" t="s">
        <v>50</v>
      </c>
      <c r="E840" s="27" t="s">
        <v>797</v>
      </c>
      <c r="F840" s="27" t="s">
        <v>118</v>
      </c>
      <c r="G840" s="28">
        <v>3000</v>
      </c>
      <c r="H840" s="28">
        <v>3000</v>
      </c>
      <c r="I840" s="28">
        <v>3000</v>
      </c>
    </row>
    <row r="841" spans="1:9" ht="31.5">
      <c r="A841" s="26" t="s">
        <v>482</v>
      </c>
      <c r="B841" s="27"/>
      <c r="C841" s="27" t="s">
        <v>166</v>
      </c>
      <c r="D841" s="27" t="s">
        <v>50</v>
      </c>
      <c r="E841" s="27" t="s">
        <v>798</v>
      </c>
      <c r="F841" s="27"/>
      <c r="G841" s="28">
        <f>SUM(G842)</f>
        <v>3385.7</v>
      </c>
      <c r="H841" s="28">
        <f t="shared" ref="H841:I841" si="174">SUM(H842)</f>
        <v>7938</v>
      </c>
      <c r="I841" s="28">
        <f t="shared" si="174"/>
        <v>7938</v>
      </c>
    </row>
    <row r="842" spans="1:9" ht="31.5">
      <c r="A842" s="26" t="s">
        <v>224</v>
      </c>
      <c r="B842" s="27"/>
      <c r="C842" s="27" t="s">
        <v>166</v>
      </c>
      <c r="D842" s="27" t="s">
        <v>50</v>
      </c>
      <c r="E842" s="27" t="s">
        <v>798</v>
      </c>
      <c r="F842" s="27" t="s">
        <v>118</v>
      </c>
      <c r="G842" s="28">
        <v>3385.7</v>
      </c>
      <c r="H842" s="28">
        <v>7938</v>
      </c>
      <c r="I842" s="28">
        <v>7938</v>
      </c>
    </row>
    <row r="843" spans="1:9" ht="78.75">
      <c r="A843" s="26" t="s">
        <v>968</v>
      </c>
      <c r="B843" s="77"/>
      <c r="C843" s="27" t="s">
        <v>166</v>
      </c>
      <c r="D843" s="27" t="s">
        <v>50</v>
      </c>
      <c r="E843" s="78" t="s">
        <v>799</v>
      </c>
      <c r="F843" s="27"/>
      <c r="G843" s="28">
        <f>SUM(G844)</f>
        <v>3</v>
      </c>
      <c r="H843" s="28">
        <f t="shared" ref="H843:I843" si="175">SUM(H844)</f>
        <v>3</v>
      </c>
      <c r="I843" s="28">
        <f t="shared" si="175"/>
        <v>3</v>
      </c>
    </row>
    <row r="844" spans="1:9" ht="31.5">
      <c r="A844" s="26" t="s">
        <v>224</v>
      </c>
      <c r="B844" s="77"/>
      <c r="C844" s="27" t="s">
        <v>166</v>
      </c>
      <c r="D844" s="27" t="s">
        <v>50</v>
      </c>
      <c r="E844" s="78" t="s">
        <v>799</v>
      </c>
      <c r="F844" s="27" t="s">
        <v>118</v>
      </c>
      <c r="G844" s="28">
        <v>3</v>
      </c>
      <c r="H844" s="28">
        <v>3</v>
      </c>
      <c r="I844" s="28">
        <v>3</v>
      </c>
    </row>
    <row r="845" spans="1:9" ht="31.5">
      <c r="A845" s="26" t="s">
        <v>969</v>
      </c>
      <c r="B845" s="77"/>
      <c r="C845" s="27" t="s">
        <v>166</v>
      </c>
      <c r="D845" s="27" t="s">
        <v>50</v>
      </c>
      <c r="E845" s="78" t="s">
        <v>800</v>
      </c>
      <c r="F845" s="27"/>
      <c r="G845" s="28">
        <f>SUM(G846)</f>
        <v>43.5</v>
      </c>
      <c r="H845" s="28">
        <f>SUM(H846)</f>
        <v>7.9</v>
      </c>
      <c r="I845" s="28">
        <f>SUM(I846)</f>
        <v>7.9</v>
      </c>
    </row>
    <row r="846" spans="1:9" ht="31.5">
      <c r="A846" s="26" t="s">
        <v>224</v>
      </c>
      <c r="B846" s="77"/>
      <c r="C846" s="27" t="s">
        <v>166</v>
      </c>
      <c r="D846" s="27" t="s">
        <v>50</v>
      </c>
      <c r="E846" s="78" t="s">
        <v>800</v>
      </c>
      <c r="F846" s="27" t="s">
        <v>118</v>
      </c>
      <c r="G846" s="28">
        <v>43.5</v>
      </c>
      <c r="H846" s="28">
        <v>7.9</v>
      </c>
      <c r="I846" s="28">
        <v>7.9</v>
      </c>
    </row>
    <row r="847" spans="1:9">
      <c r="A847" s="26" t="s">
        <v>854</v>
      </c>
      <c r="B847" s="77"/>
      <c r="C847" s="27" t="s">
        <v>166</v>
      </c>
      <c r="D847" s="27" t="s">
        <v>50</v>
      </c>
      <c r="E847" s="78" t="s">
        <v>801</v>
      </c>
      <c r="F847" s="27"/>
      <c r="G847" s="28">
        <f>G848</f>
        <v>2355.1999999999998</v>
      </c>
      <c r="H847" s="28">
        <f t="shared" ref="H847:I847" si="176">H848</f>
        <v>2616.1</v>
      </c>
      <c r="I847" s="28">
        <f t="shared" si="176"/>
        <v>2487.6</v>
      </c>
    </row>
    <row r="848" spans="1:9" ht="31.5">
      <c r="A848" s="61" t="s">
        <v>802</v>
      </c>
      <c r="B848" s="77"/>
      <c r="C848" s="27" t="s">
        <v>166</v>
      </c>
      <c r="D848" s="27" t="s">
        <v>50</v>
      </c>
      <c r="E848" s="78" t="s">
        <v>803</v>
      </c>
      <c r="F848" s="27"/>
      <c r="G848" s="28">
        <f>SUM(G849:G850)</f>
        <v>2355.1999999999998</v>
      </c>
      <c r="H848" s="28">
        <f t="shared" ref="H848:I848" si="177">SUM(H849:H850)</f>
        <v>2616.1</v>
      </c>
      <c r="I848" s="28">
        <f t="shared" si="177"/>
        <v>2487.6</v>
      </c>
    </row>
    <row r="849" spans="1:9" ht="31.5">
      <c r="A849" s="26" t="s">
        <v>224</v>
      </c>
      <c r="B849" s="77"/>
      <c r="C849" s="27" t="s">
        <v>166</v>
      </c>
      <c r="D849" s="27" t="s">
        <v>50</v>
      </c>
      <c r="E849" s="78" t="s">
        <v>803</v>
      </c>
      <c r="F849" s="27" t="s">
        <v>118</v>
      </c>
      <c r="G849" s="28">
        <v>2355.1999999999998</v>
      </c>
      <c r="H849" s="28">
        <v>2616.1</v>
      </c>
      <c r="I849" s="28">
        <v>2487.6</v>
      </c>
    </row>
    <row r="850" spans="1:9">
      <c r="A850" s="26" t="s">
        <v>21</v>
      </c>
      <c r="B850" s="77"/>
      <c r="C850" s="27" t="s">
        <v>166</v>
      </c>
      <c r="D850" s="27" t="s">
        <v>50</v>
      </c>
      <c r="E850" s="78" t="s">
        <v>803</v>
      </c>
      <c r="F850" s="27" t="s">
        <v>92</v>
      </c>
      <c r="G850" s="28"/>
      <c r="H850" s="28"/>
      <c r="I850" s="28"/>
    </row>
    <row r="851" spans="1:9">
      <c r="A851" s="26" t="s">
        <v>185</v>
      </c>
      <c r="B851" s="77"/>
      <c r="C851" s="27" t="s">
        <v>166</v>
      </c>
      <c r="D851" s="27" t="s">
        <v>165</v>
      </c>
      <c r="E851" s="78"/>
      <c r="F851" s="27"/>
      <c r="G851" s="28">
        <f>SUM(G852)</f>
        <v>7615.9999999999991</v>
      </c>
      <c r="H851" s="28">
        <f>SUM(H852)</f>
        <v>7615.9999999999991</v>
      </c>
      <c r="I851" s="28">
        <f>SUM(I852)</f>
        <v>7615.9999999999991</v>
      </c>
    </row>
    <row r="852" spans="1:9" ht="31.5">
      <c r="A852" s="26" t="s">
        <v>643</v>
      </c>
      <c r="B852" s="77"/>
      <c r="C852" s="27" t="s">
        <v>166</v>
      </c>
      <c r="D852" s="27" t="s">
        <v>165</v>
      </c>
      <c r="E852" s="78" t="s">
        <v>253</v>
      </c>
      <c r="F852" s="27"/>
      <c r="G852" s="28">
        <f>SUM(G853)</f>
        <v>7615.9999999999991</v>
      </c>
      <c r="H852" s="28">
        <f t="shared" ref="H852:I852" si="178">SUM(H853)</f>
        <v>7615.9999999999991</v>
      </c>
      <c r="I852" s="28">
        <f t="shared" si="178"/>
        <v>7615.9999999999991</v>
      </c>
    </row>
    <row r="853" spans="1:9" ht="31.5">
      <c r="A853" s="26" t="s">
        <v>307</v>
      </c>
      <c r="B853" s="77"/>
      <c r="C853" s="27" t="s">
        <v>166</v>
      </c>
      <c r="D853" s="27" t="s">
        <v>165</v>
      </c>
      <c r="E853" s="78" t="s">
        <v>254</v>
      </c>
      <c r="F853" s="27"/>
      <c r="G853" s="28">
        <f>SUM(G854+G857+G860+G862)</f>
        <v>7615.9999999999991</v>
      </c>
      <c r="H853" s="28">
        <f>SUM(H854+H857+H860+H862)</f>
        <v>7615.9999999999991</v>
      </c>
      <c r="I853" s="28">
        <f>SUM(I854+I857+I860+I862)</f>
        <v>7615.9999999999991</v>
      </c>
    </row>
    <row r="854" spans="1:9">
      <c r="A854" s="26" t="s">
        <v>76</v>
      </c>
      <c r="B854" s="77"/>
      <c r="C854" s="27" t="s">
        <v>166</v>
      </c>
      <c r="D854" s="27" t="s">
        <v>165</v>
      </c>
      <c r="E854" s="78" t="s">
        <v>504</v>
      </c>
      <c r="F854" s="27"/>
      <c r="G854" s="28">
        <f>SUM(G855:G856)</f>
        <v>6047.9</v>
      </c>
      <c r="H854" s="28">
        <f>SUM(H855:H856)</f>
        <v>6047.9</v>
      </c>
      <c r="I854" s="28">
        <f>SUM(I855:I856)</f>
        <v>6047.9</v>
      </c>
    </row>
    <row r="855" spans="1:9" ht="47.25">
      <c r="A855" s="26" t="s">
        <v>47</v>
      </c>
      <c r="B855" s="77"/>
      <c r="C855" s="27" t="s">
        <v>166</v>
      </c>
      <c r="D855" s="27" t="s">
        <v>165</v>
      </c>
      <c r="E855" s="78" t="s">
        <v>504</v>
      </c>
      <c r="F855" s="27">
        <v>100</v>
      </c>
      <c r="G855" s="28">
        <v>6047.7</v>
      </c>
      <c r="H855" s="28">
        <v>6047.7</v>
      </c>
      <c r="I855" s="28">
        <v>6047.7</v>
      </c>
    </row>
    <row r="856" spans="1:9" ht="31.5">
      <c r="A856" s="26" t="s">
        <v>48</v>
      </c>
      <c r="B856" s="77"/>
      <c r="C856" s="27" t="s">
        <v>166</v>
      </c>
      <c r="D856" s="27" t="s">
        <v>165</v>
      </c>
      <c r="E856" s="78" t="s">
        <v>504</v>
      </c>
      <c r="F856" s="27">
        <v>200</v>
      </c>
      <c r="G856" s="28">
        <v>0.2</v>
      </c>
      <c r="H856" s="28">
        <v>0.2</v>
      </c>
      <c r="I856" s="28">
        <v>0.2</v>
      </c>
    </row>
    <row r="857" spans="1:9">
      <c r="A857" s="26" t="s">
        <v>91</v>
      </c>
      <c r="B857" s="77"/>
      <c r="C857" s="27" t="s">
        <v>166</v>
      </c>
      <c r="D857" s="27" t="s">
        <v>165</v>
      </c>
      <c r="E857" s="78" t="s">
        <v>505</v>
      </c>
      <c r="F857" s="27"/>
      <c r="G857" s="28">
        <f>SUM(G858:G859)</f>
        <v>251.2</v>
      </c>
      <c r="H857" s="28">
        <f>SUM(H858:H859)</f>
        <v>251.2</v>
      </c>
      <c r="I857" s="28">
        <f>SUM(I858:I859)</f>
        <v>251.2</v>
      </c>
    </row>
    <row r="858" spans="1:9" ht="31.5">
      <c r="A858" s="26" t="s">
        <v>48</v>
      </c>
      <c r="B858" s="77"/>
      <c r="C858" s="27" t="s">
        <v>166</v>
      </c>
      <c r="D858" s="27" t="s">
        <v>165</v>
      </c>
      <c r="E858" s="78" t="s">
        <v>505</v>
      </c>
      <c r="F858" s="27">
        <v>200</v>
      </c>
      <c r="G858" s="28">
        <v>243.2</v>
      </c>
      <c r="H858" s="28">
        <v>243.2</v>
      </c>
      <c r="I858" s="28">
        <v>243.2</v>
      </c>
    </row>
    <row r="859" spans="1:9">
      <c r="A859" s="26" t="s">
        <v>21</v>
      </c>
      <c r="B859" s="77"/>
      <c r="C859" s="27" t="s">
        <v>166</v>
      </c>
      <c r="D859" s="27" t="s">
        <v>165</v>
      </c>
      <c r="E859" s="78" t="s">
        <v>505</v>
      </c>
      <c r="F859" s="27">
        <v>800</v>
      </c>
      <c r="G859" s="28">
        <v>8</v>
      </c>
      <c r="H859" s="28">
        <v>8</v>
      </c>
      <c r="I859" s="28">
        <v>8</v>
      </c>
    </row>
    <row r="860" spans="1:9" ht="31.5">
      <c r="A860" s="26" t="s">
        <v>93</v>
      </c>
      <c r="B860" s="77"/>
      <c r="C860" s="27" t="s">
        <v>166</v>
      </c>
      <c r="D860" s="27" t="s">
        <v>165</v>
      </c>
      <c r="E860" s="78" t="s">
        <v>506</v>
      </c>
      <c r="F860" s="27"/>
      <c r="G860" s="28">
        <f>SUM(G861)</f>
        <v>377.9</v>
      </c>
      <c r="H860" s="28">
        <f>SUM(H861)</f>
        <v>377.9</v>
      </c>
      <c r="I860" s="28">
        <f>SUM(I861)</f>
        <v>377.9</v>
      </c>
    </row>
    <row r="861" spans="1:9" ht="31.5">
      <c r="A861" s="26" t="s">
        <v>48</v>
      </c>
      <c r="B861" s="77"/>
      <c r="C861" s="27" t="s">
        <v>166</v>
      </c>
      <c r="D861" s="27" t="s">
        <v>165</v>
      </c>
      <c r="E861" s="78" t="s">
        <v>506</v>
      </c>
      <c r="F861" s="27">
        <v>200</v>
      </c>
      <c r="G861" s="28">
        <v>377.9</v>
      </c>
      <c r="H861" s="28">
        <v>377.9</v>
      </c>
      <c r="I861" s="28">
        <v>377.9</v>
      </c>
    </row>
    <row r="862" spans="1:9" ht="31.5">
      <c r="A862" s="26" t="s">
        <v>94</v>
      </c>
      <c r="B862" s="77"/>
      <c r="C862" s="27" t="s">
        <v>166</v>
      </c>
      <c r="D862" s="27" t="s">
        <v>165</v>
      </c>
      <c r="E862" s="78" t="s">
        <v>507</v>
      </c>
      <c r="F862" s="27"/>
      <c r="G862" s="28">
        <f>SUM(G863:G864)</f>
        <v>939</v>
      </c>
      <c r="H862" s="28">
        <f>SUM(H863:H864)</f>
        <v>939</v>
      </c>
      <c r="I862" s="28">
        <f>SUM(I863:I864)</f>
        <v>939</v>
      </c>
    </row>
    <row r="863" spans="1:9" ht="31.5">
      <c r="A863" s="26" t="s">
        <v>48</v>
      </c>
      <c r="B863" s="77"/>
      <c r="C863" s="27" t="s">
        <v>166</v>
      </c>
      <c r="D863" s="27" t="s">
        <v>165</v>
      </c>
      <c r="E863" s="78" t="s">
        <v>507</v>
      </c>
      <c r="F863" s="27">
        <v>200</v>
      </c>
      <c r="G863" s="28">
        <v>905.8</v>
      </c>
      <c r="H863" s="28">
        <v>905.8</v>
      </c>
      <c r="I863" s="28">
        <v>905.8</v>
      </c>
    </row>
    <row r="864" spans="1:9">
      <c r="A864" s="26" t="s">
        <v>21</v>
      </c>
      <c r="B864" s="77"/>
      <c r="C864" s="27" t="s">
        <v>166</v>
      </c>
      <c r="D864" s="27" t="s">
        <v>165</v>
      </c>
      <c r="E864" s="78" t="s">
        <v>507</v>
      </c>
      <c r="F864" s="27">
        <v>800</v>
      </c>
      <c r="G864" s="28">
        <v>33.200000000000003</v>
      </c>
      <c r="H864" s="28">
        <v>33.200000000000003</v>
      </c>
      <c r="I864" s="28">
        <v>33.200000000000003</v>
      </c>
    </row>
    <row r="865" spans="1:11">
      <c r="A865" s="45" t="s">
        <v>521</v>
      </c>
      <c r="B865" s="46" t="s">
        <v>317</v>
      </c>
      <c r="C865" s="47"/>
      <c r="D865" s="47"/>
      <c r="E865" s="46"/>
      <c r="F865" s="47"/>
      <c r="G865" s="48">
        <f>SUM(G866+G1130)+G1163</f>
        <v>2706489.1000000006</v>
      </c>
      <c r="H865" s="48">
        <f>SUM(H866+H1130)+H1163</f>
        <v>2627375.1</v>
      </c>
      <c r="I865" s="48">
        <f>SUM(I866+I1130)+I1163</f>
        <v>2642424.2999999998</v>
      </c>
      <c r="J865" s="36">
        <v>2434941.2000000002</v>
      </c>
      <c r="K865" s="51">
        <f>SUM(J865-G865)</f>
        <v>-271547.90000000037</v>
      </c>
    </row>
    <row r="866" spans="1:11">
      <c r="A866" s="26" t="s">
        <v>108</v>
      </c>
      <c r="B866" s="27"/>
      <c r="C866" s="27" t="s">
        <v>109</v>
      </c>
      <c r="D866" s="27"/>
      <c r="E866" s="27"/>
      <c r="F866" s="27"/>
      <c r="G866" s="28">
        <f>SUM(G867+G931+G1021+G1054+G1090)+G1046</f>
        <v>2618097.7000000002</v>
      </c>
      <c r="H866" s="28">
        <f>SUM(H867+H931+H1021+H1054+H1090)+H1046</f>
        <v>2538746.6</v>
      </c>
      <c r="I866" s="28">
        <f>SUM(I867+I931+I1021+I1054+I1090)+I1046</f>
        <v>2553549.0999999996</v>
      </c>
      <c r="J866" s="36">
        <v>2382684.2999999998</v>
      </c>
      <c r="K866" s="51">
        <f>SUM(J866-H865)</f>
        <v>-244690.80000000028</v>
      </c>
    </row>
    <row r="867" spans="1:11">
      <c r="A867" s="26" t="s">
        <v>175</v>
      </c>
      <c r="B867" s="27"/>
      <c r="C867" s="27" t="s">
        <v>109</v>
      </c>
      <c r="D867" s="27" t="s">
        <v>30</v>
      </c>
      <c r="E867" s="27"/>
      <c r="F867" s="27"/>
      <c r="G867" s="28">
        <f>SUM(G868)+G926</f>
        <v>913309.8</v>
      </c>
      <c r="H867" s="28">
        <f>SUM(H868)+H926</f>
        <v>899885.4</v>
      </c>
      <c r="I867" s="28">
        <f>SUM(I868)+I926</f>
        <v>912804.1</v>
      </c>
      <c r="J867" s="36">
        <v>2386758.7999999998</v>
      </c>
      <c r="K867" s="51">
        <f>SUM(J867-I865)</f>
        <v>-255665.5</v>
      </c>
    </row>
    <row r="868" spans="1:11" ht="32.25" customHeight="1">
      <c r="A868" s="26" t="s">
        <v>644</v>
      </c>
      <c r="B868" s="27"/>
      <c r="C868" s="27" t="s">
        <v>109</v>
      </c>
      <c r="D868" s="27" t="s">
        <v>30</v>
      </c>
      <c r="E868" s="55" t="s">
        <v>318</v>
      </c>
      <c r="F868" s="27"/>
      <c r="G868" s="28">
        <f>SUM(G869+G916)</f>
        <v>913279.8</v>
      </c>
      <c r="H868" s="28">
        <f t="shared" ref="H868:I868" si="179">SUM(H869+H916)</f>
        <v>899885.4</v>
      </c>
      <c r="I868" s="28">
        <f t="shared" si="179"/>
        <v>912804.1</v>
      </c>
    </row>
    <row r="869" spans="1:11" ht="32.25" customHeight="1">
      <c r="A869" s="26" t="s">
        <v>839</v>
      </c>
      <c r="B869" s="27"/>
      <c r="C869" s="27" t="s">
        <v>109</v>
      </c>
      <c r="D869" s="27" t="s">
        <v>30</v>
      </c>
      <c r="E869" s="55" t="s">
        <v>709</v>
      </c>
      <c r="F869" s="27"/>
      <c r="G869" s="28">
        <f>SUM(G870+G880+G885+G892)</f>
        <v>908290.3</v>
      </c>
      <c r="H869" s="28">
        <f t="shared" ref="H869:I869" si="180">SUM(H870+H880+H885+H892)</f>
        <v>893974.5</v>
      </c>
      <c r="I869" s="28">
        <f t="shared" si="180"/>
        <v>903023.2</v>
      </c>
    </row>
    <row r="870" spans="1:11">
      <c r="A870" s="26" t="s">
        <v>31</v>
      </c>
      <c r="B870" s="27"/>
      <c r="C870" s="27" t="s">
        <v>109</v>
      </c>
      <c r="D870" s="27" t="s">
        <v>30</v>
      </c>
      <c r="E870" s="55" t="s">
        <v>710</v>
      </c>
      <c r="F870" s="27"/>
      <c r="G870" s="28">
        <f>SUM(G871)+G875+G878</f>
        <v>4671.6000000000004</v>
      </c>
      <c r="H870" s="28">
        <f t="shared" ref="H870:I870" si="181">SUM(H871)+H875+H878</f>
        <v>0</v>
      </c>
      <c r="I870" s="28">
        <f t="shared" si="181"/>
        <v>0</v>
      </c>
    </row>
    <row r="871" spans="1:11">
      <c r="A871" s="26" t="s">
        <v>322</v>
      </c>
      <c r="B871" s="27"/>
      <c r="C871" s="27" t="s">
        <v>109</v>
      </c>
      <c r="D871" s="27" t="s">
        <v>30</v>
      </c>
      <c r="E871" s="55" t="s">
        <v>711</v>
      </c>
      <c r="F871" s="27"/>
      <c r="G871" s="28">
        <f>SUM(G872:G874)</f>
        <v>4671.6000000000004</v>
      </c>
      <c r="H871" s="28">
        <f>SUM(H872:H874)</f>
        <v>0</v>
      </c>
      <c r="I871" s="28">
        <f>SUM(I872:I874)</f>
        <v>0</v>
      </c>
    </row>
    <row r="872" spans="1:11" ht="31.5">
      <c r="A872" s="26" t="s">
        <v>48</v>
      </c>
      <c r="B872" s="27"/>
      <c r="C872" s="27" t="s">
        <v>109</v>
      </c>
      <c r="D872" s="27" t="s">
        <v>30</v>
      </c>
      <c r="E872" s="55" t="s">
        <v>711</v>
      </c>
      <c r="F872" s="27" t="s">
        <v>87</v>
      </c>
      <c r="G872" s="28">
        <v>2319.6</v>
      </c>
      <c r="H872" s="28"/>
      <c r="I872" s="28"/>
    </row>
    <row r="873" spans="1:11">
      <c r="A873" s="26" t="s">
        <v>38</v>
      </c>
      <c r="B873" s="27"/>
      <c r="C873" s="27" t="s">
        <v>109</v>
      </c>
      <c r="D873" s="27" t="s">
        <v>30</v>
      </c>
      <c r="E873" s="55" t="s">
        <v>711</v>
      </c>
      <c r="F873" s="27" t="s">
        <v>95</v>
      </c>
      <c r="G873" s="28"/>
      <c r="H873" s="28"/>
      <c r="I873" s="28"/>
    </row>
    <row r="874" spans="1:11" ht="31.5">
      <c r="A874" s="26" t="s">
        <v>224</v>
      </c>
      <c r="B874" s="27"/>
      <c r="C874" s="27" t="s">
        <v>109</v>
      </c>
      <c r="D874" s="27" t="s">
        <v>30</v>
      </c>
      <c r="E874" s="55" t="s">
        <v>711</v>
      </c>
      <c r="F874" s="27" t="s">
        <v>118</v>
      </c>
      <c r="G874" s="28">
        <v>2352</v>
      </c>
      <c r="H874" s="28"/>
      <c r="I874" s="28"/>
    </row>
    <row r="875" spans="1:11" ht="89.25" hidden="1" customHeight="1">
      <c r="A875" s="26" t="s">
        <v>487</v>
      </c>
      <c r="B875" s="27"/>
      <c r="C875" s="27" t="s">
        <v>109</v>
      </c>
      <c r="D875" s="27" t="s">
        <v>30</v>
      </c>
      <c r="E875" s="79" t="s">
        <v>712</v>
      </c>
      <c r="F875" s="27"/>
      <c r="G875" s="28">
        <f>G876+G877</f>
        <v>0</v>
      </c>
      <c r="H875" s="28">
        <f>H876+H877</f>
        <v>0</v>
      </c>
      <c r="I875" s="28">
        <f>I876+I877</f>
        <v>0</v>
      </c>
    </row>
    <row r="876" spans="1:11" ht="31.5" hidden="1">
      <c r="A876" s="26" t="s">
        <v>48</v>
      </c>
      <c r="B876" s="27"/>
      <c r="C876" s="27" t="s">
        <v>109</v>
      </c>
      <c r="D876" s="27" t="s">
        <v>30</v>
      </c>
      <c r="E876" s="79" t="s">
        <v>712</v>
      </c>
      <c r="F876" s="27" t="s">
        <v>87</v>
      </c>
      <c r="G876" s="28"/>
      <c r="H876" s="28"/>
      <c r="I876" s="28"/>
    </row>
    <row r="877" spans="1:11" ht="31.5" hidden="1">
      <c r="A877" s="26" t="s">
        <v>224</v>
      </c>
      <c r="B877" s="27"/>
      <c r="C877" s="27" t="s">
        <v>109</v>
      </c>
      <c r="D877" s="27" t="s">
        <v>30</v>
      </c>
      <c r="E877" s="79" t="s">
        <v>712</v>
      </c>
      <c r="F877" s="27" t="s">
        <v>118</v>
      </c>
      <c r="G877" s="28"/>
      <c r="H877" s="28"/>
      <c r="I877" s="28"/>
    </row>
    <row r="878" spans="1:11" ht="31.5" hidden="1">
      <c r="A878" s="26" t="s">
        <v>887</v>
      </c>
      <c r="B878" s="27"/>
      <c r="C878" s="27" t="s">
        <v>109</v>
      </c>
      <c r="D878" s="27" t="s">
        <v>30</v>
      </c>
      <c r="E878" s="79" t="s">
        <v>886</v>
      </c>
      <c r="F878" s="27"/>
      <c r="G878" s="28">
        <f>SUM(G879)</f>
        <v>0</v>
      </c>
      <c r="H878" s="28">
        <f t="shared" ref="H878:I878" si="182">SUM(H879)</f>
        <v>0</v>
      </c>
      <c r="I878" s="28">
        <f t="shared" si="182"/>
        <v>0</v>
      </c>
    </row>
    <row r="879" spans="1:11" ht="31.5" hidden="1">
      <c r="A879" s="26" t="s">
        <v>48</v>
      </c>
      <c r="B879" s="27"/>
      <c r="C879" s="27" t="s">
        <v>109</v>
      </c>
      <c r="D879" s="27" t="s">
        <v>30</v>
      </c>
      <c r="E879" s="79" t="s">
        <v>886</v>
      </c>
      <c r="F879" s="27" t="s">
        <v>87</v>
      </c>
      <c r="G879" s="28"/>
      <c r="H879" s="28"/>
      <c r="I879" s="28"/>
    </row>
    <row r="880" spans="1:11" ht="47.25">
      <c r="A880" s="26" t="s">
        <v>24</v>
      </c>
      <c r="B880" s="27"/>
      <c r="C880" s="27" t="s">
        <v>109</v>
      </c>
      <c r="D880" s="27" t="s">
        <v>30</v>
      </c>
      <c r="E880" s="62" t="s">
        <v>713</v>
      </c>
      <c r="F880" s="44"/>
      <c r="G880" s="28">
        <f>SUM(G881)+G883</f>
        <v>804606.4</v>
      </c>
      <c r="H880" s="28">
        <f>SUM(H881)+H883</f>
        <v>798222.1</v>
      </c>
      <c r="I880" s="28">
        <f>SUM(I881)+I883</f>
        <v>802872.7</v>
      </c>
    </row>
    <row r="881" spans="1:12" ht="47.25">
      <c r="A881" s="26" t="s">
        <v>394</v>
      </c>
      <c r="B881" s="27"/>
      <c r="C881" s="27" t="s">
        <v>109</v>
      </c>
      <c r="D881" s="27" t="s">
        <v>30</v>
      </c>
      <c r="E881" s="62" t="s">
        <v>714</v>
      </c>
      <c r="F881" s="44"/>
      <c r="G881" s="28">
        <f>SUM(G882)</f>
        <v>514293.4</v>
      </c>
      <c r="H881" s="28">
        <f>SUM(H882)</f>
        <v>512995.6</v>
      </c>
      <c r="I881" s="28">
        <f>SUM(I882)</f>
        <v>512559.7</v>
      </c>
    </row>
    <row r="882" spans="1:12" ht="31.5">
      <c r="A882" s="26" t="s">
        <v>224</v>
      </c>
      <c r="B882" s="27"/>
      <c r="C882" s="27" t="s">
        <v>109</v>
      </c>
      <c r="D882" s="27" t="s">
        <v>30</v>
      </c>
      <c r="E882" s="62" t="s">
        <v>714</v>
      </c>
      <c r="F882" s="27" t="s">
        <v>118</v>
      </c>
      <c r="G882" s="28">
        <v>514293.4</v>
      </c>
      <c r="H882" s="28">
        <v>512995.6</v>
      </c>
      <c r="I882" s="28">
        <v>512559.7</v>
      </c>
    </row>
    <row r="883" spans="1:12">
      <c r="A883" s="26" t="s">
        <v>322</v>
      </c>
      <c r="B883" s="27"/>
      <c r="C883" s="27" t="s">
        <v>109</v>
      </c>
      <c r="D883" s="27" t="s">
        <v>30</v>
      </c>
      <c r="E883" s="55" t="s">
        <v>715</v>
      </c>
      <c r="F883" s="27"/>
      <c r="G883" s="28">
        <f>G884</f>
        <v>290313</v>
      </c>
      <c r="H883" s="28">
        <f>H884</f>
        <v>285226.5</v>
      </c>
      <c r="I883" s="28">
        <f>I884</f>
        <v>290313</v>
      </c>
    </row>
    <row r="884" spans="1:12" ht="31.5">
      <c r="A884" s="26" t="s">
        <v>224</v>
      </c>
      <c r="B884" s="27"/>
      <c r="C884" s="27" t="s">
        <v>109</v>
      </c>
      <c r="D884" s="27" t="s">
        <v>30</v>
      </c>
      <c r="E884" s="55" t="s">
        <v>715</v>
      </c>
      <c r="F884" s="27" t="s">
        <v>118</v>
      </c>
      <c r="G884" s="28">
        <v>290313</v>
      </c>
      <c r="H884" s="28">
        <v>285226.5</v>
      </c>
      <c r="I884" s="28">
        <v>290313</v>
      </c>
    </row>
    <row r="885" spans="1:12">
      <c r="A885" s="26" t="s">
        <v>147</v>
      </c>
      <c r="B885" s="27"/>
      <c r="C885" s="27" t="s">
        <v>109</v>
      </c>
      <c r="D885" s="27" t="s">
        <v>30</v>
      </c>
      <c r="E885" s="55" t="s">
        <v>716</v>
      </c>
      <c r="F885" s="27"/>
      <c r="G885" s="28">
        <f>SUM(G886+G889)</f>
        <v>2503.3000000000002</v>
      </c>
      <c r="H885" s="28">
        <f t="shared" ref="H885:I885" si="183">SUM(H886+H889)</f>
        <v>0</v>
      </c>
      <c r="I885" s="28">
        <f t="shared" si="183"/>
        <v>3503.3</v>
      </c>
    </row>
    <row r="886" spans="1:12" ht="31.5" hidden="1">
      <c r="A886" s="26" t="s">
        <v>259</v>
      </c>
      <c r="B886" s="27"/>
      <c r="C886" s="27" t="s">
        <v>109</v>
      </c>
      <c r="D886" s="27" t="s">
        <v>30</v>
      </c>
      <c r="E886" s="55" t="s">
        <v>888</v>
      </c>
      <c r="F886" s="27"/>
      <c r="G886" s="28">
        <f>SUM(G887)</f>
        <v>0</v>
      </c>
      <c r="H886" s="28">
        <f t="shared" ref="H886:L886" si="184">SUM(H887)</f>
        <v>0</v>
      </c>
      <c r="I886" s="28">
        <f t="shared" si="184"/>
        <v>0</v>
      </c>
      <c r="J886" s="28">
        <f t="shared" si="184"/>
        <v>0</v>
      </c>
      <c r="K886" s="28">
        <f t="shared" si="184"/>
        <v>0</v>
      </c>
      <c r="L886" s="28">
        <f t="shared" si="184"/>
        <v>0</v>
      </c>
    </row>
    <row r="887" spans="1:12" ht="31.5" hidden="1">
      <c r="A887" s="26" t="s">
        <v>887</v>
      </c>
      <c r="B887" s="27"/>
      <c r="C887" s="27" t="s">
        <v>109</v>
      </c>
      <c r="D887" s="27" t="s">
        <v>30</v>
      </c>
      <c r="E887" s="55" t="s">
        <v>889</v>
      </c>
      <c r="F887" s="27"/>
      <c r="G887" s="28">
        <f>SUM(G888)</f>
        <v>0</v>
      </c>
      <c r="H887" s="28">
        <f t="shared" ref="H887:I887" si="185">SUM(H888)</f>
        <v>0</v>
      </c>
      <c r="I887" s="28">
        <f t="shared" si="185"/>
        <v>0</v>
      </c>
    </row>
    <row r="888" spans="1:12" ht="31.5" hidden="1">
      <c r="A888" s="26" t="s">
        <v>224</v>
      </c>
      <c r="B888" s="27"/>
      <c r="C888" s="27" t="s">
        <v>109</v>
      </c>
      <c r="D888" s="27" t="s">
        <v>30</v>
      </c>
      <c r="E888" s="55" t="s">
        <v>889</v>
      </c>
      <c r="F888" s="27" t="s">
        <v>118</v>
      </c>
      <c r="G888" s="28"/>
      <c r="H888" s="28"/>
      <c r="I888" s="28"/>
    </row>
    <row r="889" spans="1:12">
      <c r="A889" s="26" t="s">
        <v>327</v>
      </c>
      <c r="B889" s="27"/>
      <c r="C889" s="27" t="s">
        <v>109</v>
      </c>
      <c r="D889" s="27" t="s">
        <v>30</v>
      </c>
      <c r="E889" s="55" t="s">
        <v>890</v>
      </c>
      <c r="F889" s="27"/>
      <c r="G889" s="28">
        <f>SUM(G890)</f>
        <v>2503.3000000000002</v>
      </c>
      <c r="H889" s="28">
        <f t="shared" ref="H889:I889" si="186">SUM(H890)</f>
        <v>0</v>
      </c>
      <c r="I889" s="28">
        <f t="shared" si="186"/>
        <v>3503.3</v>
      </c>
    </row>
    <row r="890" spans="1:12">
      <c r="A890" s="26" t="s">
        <v>322</v>
      </c>
      <c r="B890" s="27"/>
      <c r="C890" s="27" t="s">
        <v>109</v>
      </c>
      <c r="D890" s="27" t="s">
        <v>30</v>
      </c>
      <c r="E890" s="55" t="s">
        <v>717</v>
      </c>
      <c r="F890" s="27"/>
      <c r="G890" s="28">
        <f t="shared" ref="G890:I890" si="187">SUM(G891)</f>
        <v>2503.3000000000002</v>
      </c>
      <c r="H890" s="28">
        <f t="shared" si="187"/>
        <v>0</v>
      </c>
      <c r="I890" s="28">
        <f t="shared" si="187"/>
        <v>3503.3</v>
      </c>
    </row>
    <row r="891" spans="1:12" ht="31.5">
      <c r="A891" s="26" t="s">
        <v>224</v>
      </c>
      <c r="B891" s="27"/>
      <c r="C891" s="27" t="s">
        <v>109</v>
      </c>
      <c r="D891" s="27" t="s">
        <v>30</v>
      </c>
      <c r="E891" s="55" t="s">
        <v>717</v>
      </c>
      <c r="F891" s="27" t="s">
        <v>118</v>
      </c>
      <c r="G891" s="28">
        <v>2503.3000000000002</v>
      </c>
      <c r="H891" s="28"/>
      <c r="I891" s="28">
        <v>3503.3</v>
      </c>
    </row>
    <row r="892" spans="1:12" ht="31.5">
      <c r="A892" s="26" t="s">
        <v>41</v>
      </c>
      <c r="B892" s="27"/>
      <c r="C892" s="27" t="s">
        <v>109</v>
      </c>
      <c r="D892" s="27" t="s">
        <v>30</v>
      </c>
      <c r="E892" s="62" t="s">
        <v>718</v>
      </c>
      <c r="F892" s="27"/>
      <c r="G892" s="28">
        <f>SUM(G893+G897)</f>
        <v>96509</v>
      </c>
      <c r="H892" s="28">
        <f>SUM(H893+H897)</f>
        <v>95752.4</v>
      </c>
      <c r="I892" s="28">
        <f>SUM(I893+I897)</f>
        <v>96647.2</v>
      </c>
    </row>
    <row r="893" spans="1:12" ht="47.25">
      <c r="A893" s="26" t="s">
        <v>394</v>
      </c>
      <c r="B893" s="27"/>
      <c r="C893" s="27" t="s">
        <v>109</v>
      </c>
      <c r="D893" s="27" t="s">
        <v>30</v>
      </c>
      <c r="E893" s="62" t="s">
        <v>719</v>
      </c>
      <c r="F893" s="27"/>
      <c r="G893" s="28">
        <f>SUM(G894:G896)</f>
        <v>52580.299999999996</v>
      </c>
      <c r="H893" s="28">
        <f t="shared" ref="H893:I893" si="188">SUM(H894:H896)</f>
        <v>52580.299999999996</v>
      </c>
      <c r="I893" s="28">
        <f t="shared" si="188"/>
        <v>52580.299999999996</v>
      </c>
    </row>
    <row r="894" spans="1:12" ht="47.25">
      <c r="A894" s="26" t="s">
        <v>47</v>
      </c>
      <c r="B894" s="27"/>
      <c r="C894" s="27" t="s">
        <v>109</v>
      </c>
      <c r="D894" s="27" t="s">
        <v>30</v>
      </c>
      <c r="E894" s="62" t="s">
        <v>719</v>
      </c>
      <c r="F894" s="27" t="s">
        <v>85</v>
      </c>
      <c r="G894" s="28">
        <v>51700.7</v>
      </c>
      <c r="H894" s="28">
        <v>51700.7</v>
      </c>
      <c r="I894" s="28">
        <v>51700.7</v>
      </c>
    </row>
    <row r="895" spans="1:12" ht="31.5">
      <c r="A895" s="26" t="s">
        <v>48</v>
      </c>
      <c r="B895" s="27"/>
      <c r="C895" s="27" t="s">
        <v>109</v>
      </c>
      <c r="D895" s="27" t="s">
        <v>30</v>
      </c>
      <c r="E895" s="62" t="s">
        <v>719</v>
      </c>
      <c r="F895" s="27" t="s">
        <v>87</v>
      </c>
      <c r="G895" s="28">
        <v>879.6</v>
      </c>
      <c r="H895" s="28">
        <v>879.6</v>
      </c>
      <c r="I895" s="28">
        <v>879.6</v>
      </c>
    </row>
    <row r="896" spans="1:12">
      <c r="A896" s="26" t="s">
        <v>38</v>
      </c>
      <c r="B896" s="27"/>
      <c r="C896" s="27" t="s">
        <v>109</v>
      </c>
      <c r="D896" s="27" t="s">
        <v>30</v>
      </c>
      <c r="E896" s="62" t="s">
        <v>719</v>
      </c>
      <c r="F896" s="27" t="s">
        <v>95</v>
      </c>
      <c r="G896" s="28"/>
      <c r="H896" s="28"/>
      <c r="I896" s="28"/>
    </row>
    <row r="897" spans="1:9">
      <c r="A897" s="26" t="s">
        <v>322</v>
      </c>
      <c r="B897" s="55"/>
      <c r="C897" s="27" t="s">
        <v>109</v>
      </c>
      <c r="D897" s="27" t="s">
        <v>30</v>
      </c>
      <c r="E897" s="55" t="s">
        <v>720</v>
      </c>
      <c r="F897" s="27"/>
      <c r="G897" s="28">
        <f>G898+G899+G900</f>
        <v>43928.700000000004</v>
      </c>
      <c r="H897" s="28">
        <f>H898+H899+H900</f>
        <v>43172.100000000006</v>
      </c>
      <c r="I897" s="28">
        <f>I898+I899+I900</f>
        <v>44066.9</v>
      </c>
    </row>
    <row r="898" spans="1:9" ht="47.25">
      <c r="A898" s="52" t="s">
        <v>47</v>
      </c>
      <c r="B898" s="27"/>
      <c r="C898" s="27" t="s">
        <v>109</v>
      </c>
      <c r="D898" s="27" t="s">
        <v>30</v>
      </c>
      <c r="E898" s="55" t="s">
        <v>720</v>
      </c>
      <c r="F898" s="27" t="s">
        <v>85</v>
      </c>
      <c r="G898" s="28">
        <v>18670.400000000001</v>
      </c>
      <c r="H898" s="28">
        <v>18808.599999999999</v>
      </c>
      <c r="I898" s="28">
        <v>18808.599999999999</v>
      </c>
    </row>
    <row r="899" spans="1:9" ht="31.5">
      <c r="A899" s="26" t="s">
        <v>48</v>
      </c>
      <c r="B899" s="27"/>
      <c r="C899" s="27" t="s">
        <v>109</v>
      </c>
      <c r="D899" s="27" t="s">
        <v>30</v>
      </c>
      <c r="E899" s="55" t="s">
        <v>720</v>
      </c>
      <c r="F899" s="27" t="s">
        <v>87</v>
      </c>
      <c r="G899" s="28">
        <v>24234</v>
      </c>
      <c r="H899" s="28">
        <v>23339.200000000001</v>
      </c>
      <c r="I899" s="28">
        <v>24234</v>
      </c>
    </row>
    <row r="900" spans="1:9">
      <c r="A900" s="26" t="s">
        <v>21</v>
      </c>
      <c r="B900" s="27"/>
      <c r="C900" s="27" t="s">
        <v>109</v>
      </c>
      <c r="D900" s="27" t="s">
        <v>30</v>
      </c>
      <c r="E900" s="55" t="s">
        <v>720</v>
      </c>
      <c r="F900" s="27" t="s">
        <v>92</v>
      </c>
      <c r="G900" s="28">
        <v>1024.3</v>
      </c>
      <c r="H900" s="28">
        <v>1024.3</v>
      </c>
      <c r="I900" s="28">
        <v>1024.3</v>
      </c>
    </row>
    <row r="901" spans="1:9" ht="78.75" hidden="1">
      <c r="A901" s="26" t="s">
        <v>485</v>
      </c>
      <c r="B901" s="27"/>
      <c r="C901" s="27" t="s">
        <v>109</v>
      </c>
      <c r="D901" s="27" t="s">
        <v>30</v>
      </c>
      <c r="E901" s="62" t="s">
        <v>486</v>
      </c>
      <c r="F901" s="27"/>
      <c r="G901" s="28">
        <f>G903+G902</f>
        <v>0</v>
      </c>
      <c r="H901" s="28">
        <f>H903+H902</f>
        <v>0</v>
      </c>
      <c r="I901" s="28">
        <f>I903+I902</f>
        <v>0</v>
      </c>
    </row>
    <row r="902" spans="1:9" ht="31.5" hidden="1">
      <c r="A902" s="26" t="s">
        <v>48</v>
      </c>
      <c r="B902" s="27"/>
      <c r="C902" s="27" t="s">
        <v>109</v>
      </c>
      <c r="D902" s="27" t="s">
        <v>30</v>
      </c>
      <c r="E902" s="62" t="s">
        <v>486</v>
      </c>
      <c r="F902" s="27" t="s">
        <v>87</v>
      </c>
      <c r="G902" s="28"/>
      <c r="H902" s="28"/>
      <c r="I902" s="28"/>
    </row>
    <row r="903" spans="1:9" ht="31.5" hidden="1">
      <c r="A903" s="26" t="s">
        <v>68</v>
      </c>
      <c r="B903" s="27"/>
      <c r="C903" s="27" t="s">
        <v>109</v>
      </c>
      <c r="D903" s="27" t="s">
        <v>30</v>
      </c>
      <c r="E903" s="62" t="s">
        <v>486</v>
      </c>
      <c r="F903" s="27" t="s">
        <v>118</v>
      </c>
      <c r="G903" s="28"/>
      <c r="H903" s="28"/>
      <c r="I903" s="28"/>
    </row>
    <row r="904" spans="1:9" ht="31.5" hidden="1">
      <c r="A904" s="26" t="s">
        <v>319</v>
      </c>
      <c r="B904" s="27"/>
      <c r="C904" s="27" t="s">
        <v>109</v>
      </c>
      <c r="D904" s="27" t="s">
        <v>30</v>
      </c>
      <c r="E904" s="55" t="s">
        <v>320</v>
      </c>
      <c r="F904" s="27"/>
      <c r="G904" s="28">
        <f>G905</f>
        <v>0</v>
      </c>
      <c r="H904" s="28">
        <f>H905</f>
        <v>0</v>
      </c>
      <c r="I904" s="28">
        <f>I905</f>
        <v>0</v>
      </c>
    </row>
    <row r="905" spans="1:9" hidden="1">
      <c r="A905" s="26" t="s">
        <v>38</v>
      </c>
      <c r="B905" s="27"/>
      <c r="C905" s="27" t="s">
        <v>109</v>
      </c>
      <c r="D905" s="27" t="s">
        <v>30</v>
      </c>
      <c r="E905" s="55" t="s">
        <v>320</v>
      </c>
      <c r="F905" s="27" t="s">
        <v>95</v>
      </c>
      <c r="G905" s="28"/>
      <c r="H905" s="28"/>
      <c r="I905" s="28"/>
    </row>
    <row r="906" spans="1:9" ht="94.5" hidden="1">
      <c r="A906" s="26" t="s">
        <v>520</v>
      </c>
      <c r="B906" s="27"/>
      <c r="C906" s="27" t="s">
        <v>109</v>
      </c>
      <c r="D906" s="27" t="s">
        <v>30</v>
      </c>
      <c r="E906" s="44" t="s">
        <v>321</v>
      </c>
      <c r="F906" s="27"/>
      <c r="G906" s="28">
        <f>G907</f>
        <v>0</v>
      </c>
      <c r="H906" s="28">
        <f>H907</f>
        <v>0</v>
      </c>
      <c r="I906" s="28">
        <f>I907</f>
        <v>0</v>
      </c>
    </row>
    <row r="907" spans="1:9" ht="31.5" hidden="1">
      <c r="A907" s="26" t="s">
        <v>68</v>
      </c>
      <c r="B907" s="27"/>
      <c r="C907" s="27" t="s">
        <v>109</v>
      </c>
      <c r="D907" s="27" t="s">
        <v>30</v>
      </c>
      <c r="E907" s="44" t="s">
        <v>321</v>
      </c>
      <c r="F907" s="27" t="s">
        <v>118</v>
      </c>
      <c r="G907" s="28"/>
      <c r="H907" s="28"/>
      <c r="I907" s="28"/>
    </row>
    <row r="908" spans="1:9" hidden="1">
      <c r="A908" s="26" t="s">
        <v>147</v>
      </c>
      <c r="B908" s="27"/>
      <c r="C908" s="27" t="s">
        <v>109</v>
      </c>
      <c r="D908" s="27" t="s">
        <v>30</v>
      </c>
      <c r="E908" s="55" t="s">
        <v>350</v>
      </c>
      <c r="F908" s="27"/>
      <c r="G908" s="28">
        <f>SUM(G909)</f>
        <v>0</v>
      </c>
      <c r="H908" s="28">
        <f>SUM(H909)</f>
        <v>0</v>
      </c>
      <c r="I908" s="28">
        <f>SUM(I909)</f>
        <v>0</v>
      </c>
    </row>
    <row r="909" spans="1:9" hidden="1">
      <c r="A909" s="26" t="s">
        <v>322</v>
      </c>
      <c r="B909" s="27"/>
      <c r="C909" s="27" t="s">
        <v>109</v>
      </c>
      <c r="D909" s="27" t="s">
        <v>30</v>
      </c>
      <c r="E909" s="55" t="s">
        <v>437</v>
      </c>
      <c r="F909" s="27"/>
      <c r="G909" s="28">
        <f>SUM(G910+G912+G914)</f>
        <v>0</v>
      </c>
      <c r="H909" s="28">
        <f>SUM(H910+H912+H914)</f>
        <v>0</v>
      </c>
      <c r="I909" s="28">
        <f>SUM(I910+I912+I914)</f>
        <v>0</v>
      </c>
    </row>
    <row r="910" spans="1:9" ht="31.5" hidden="1">
      <c r="A910" s="26" t="s">
        <v>323</v>
      </c>
      <c r="B910" s="27"/>
      <c r="C910" s="27" t="s">
        <v>109</v>
      </c>
      <c r="D910" s="27" t="s">
        <v>30</v>
      </c>
      <c r="E910" s="55" t="s">
        <v>324</v>
      </c>
      <c r="F910" s="27"/>
      <c r="G910" s="28">
        <f>G911</f>
        <v>0</v>
      </c>
      <c r="H910" s="28">
        <f>H911</f>
        <v>0</v>
      </c>
      <c r="I910" s="28">
        <f>I911</f>
        <v>0</v>
      </c>
    </row>
    <row r="911" spans="1:9" ht="31.5" hidden="1">
      <c r="A911" s="26" t="s">
        <v>68</v>
      </c>
      <c r="B911" s="27"/>
      <c r="C911" s="27" t="s">
        <v>109</v>
      </c>
      <c r="D911" s="27" t="s">
        <v>30</v>
      </c>
      <c r="E911" s="55" t="s">
        <v>324</v>
      </c>
      <c r="F911" s="27" t="s">
        <v>118</v>
      </c>
      <c r="G911" s="28"/>
      <c r="H911" s="28"/>
      <c r="I911" s="28"/>
    </row>
    <row r="912" spans="1:9" ht="31.5" hidden="1">
      <c r="A912" s="26" t="s">
        <v>325</v>
      </c>
      <c r="B912" s="27"/>
      <c r="C912" s="27" t="s">
        <v>109</v>
      </c>
      <c r="D912" s="27" t="s">
        <v>30</v>
      </c>
      <c r="E912" s="55" t="s">
        <v>326</v>
      </c>
      <c r="F912" s="27"/>
      <c r="G912" s="28">
        <f>G913</f>
        <v>0</v>
      </c>
      <c r="H912" s="28">
        <f>H913</f>
        <v>0</v>
      </c>
      <c r="I912" s="28">
        <f>I913</f>
        <v>0</v>
      </c>
    </row>
    <row r="913" spans="1:9" ht="31.5" hidden="1">
      <c r="A913" s="26" t="s">
        <v>68</v>
      </c>
      <c r="B913" s="27"/>
      <c r="C913" s="27" t="s">
        <v>109</v>
      </c>
      <c r="D913" s="27" t="s">
        <v>30</v>
      </c>
      <c r="E913" s="55" t="s">
        <v>326</v>
      </c>
      <c r="F913" s="27" t="s">
        <v>118</v>
      </c>
      <c r="G913" s="28"/>
      <c r="H913" s="28"/>
      <c r="I913" s="28"/>
    </row>
    <row r="914" spans="1:9" hidden="1">
      <c r="A914" s="26" t="s">
        <v>327</v>
      </c>
      <c r="B914" s="27"/>
      <c r="C914" s="27" t="s">
        <v>109</v>
      </c>
      <c r="D914" s="27" t="s">
        <v>30</v>
      </c>
      <c r="E914" s="55" t="s">
        <v>328</v>
      </c>
      <c r="F914" s="27"/>
      <c r="G914" s="28">
        <f>G915</f>
        <v>0</v>
      </c>
      <c r="H914" s="28">
        <f>H915</f>
        <v>0</v>
      </c>
      <c r="I914" s="28">
        <f>I915</f>
        <v>0</v>
      </c>
    </row>
    <row r="915" spans="1:9" ht="31.5" hidden="1">
      <c r="A915" s="26" t="s">
        <v>68</v>
      </c>
      <c r="B915" s="27"/>
      <c r="C915" s="27" t="s">
        <v>109</v>
      </c>
      <c r="D915" s="27" t="s">
        <v>30</v>
      </c>
      <c r="E915" s="55" t="s">
        <v>328</v>
      </c>
      <c r="F915" s="27" t="s">
        <v>118</v>
      </c>
      <c r="G915" s="28"/>
      <c r="H915" s="28"/>
      <c r="I915" s="28"/>
    </row>
    <row r="916" spans="1:9" ht="47.25">
      <c r="A916" s="26" t="s">
        <v>647</v>
      </c>
      <c r="B916" s="27"/>
      <c r="C916" s="27" t="s">
        <v>109</v>
      </c>
      <c r="D916" s="27" t="s">
        <v>30</v>
      </c>
      <c r="E916" s="55" t="s">
        <v>329</v>
      </c>
      <c r="F916" s="27"/>
      <c r="G916" s="28">
        <f>G917+G922</f>
        <v>4989.5</v>
      </c>
      <c r="H916" s="28">
        <f t="shared" ref="H916:I916" si="189">H917+H922</f>
        <v>5910.9</v>
      </c>
      <c r="I916" s="28">
        <f t="shared" si="189"/>
        <v>9780.9</v>
      </c>
    </row>
    <row r="917" spans="1:9">
      <c r="A917" s="26" t="s">
        <v>31</v>
      </c>
      <c r="B917" s="27"/>
      <c r="C917" s="27" t="s">
        <v>109</v>
      </c>
      <c r="D917" s="27" t="s">
        <v>30</v>
      </c>
      <c r="E917" s="55" t="s">
        <v>330</v>
      </c>
      <c r="F917" s="27"/>
      <c r="G917" s="28">
        <f>SUM(G918:G920)</f>
        <v>4989.5</v>
      </c>
      <c r="H917" s="28">
        <f t="shared" ref="H917:I917" si="190">SUM(H918:H920)</f>
        <v>1750</v>
      </c>
      <c r="I917" s="28">
        <f t="shared" si="190"/>
        <v>3520</v>
      </c>
    </row>
    <row r="918" spans="1:9" ht="31.5">
      <c r="A918" s="26" t="s">
        <v>48</v>
      </c>
      <c r="B918" s="27"/>
      <c r="C918" s="27" t="s">
        <v>109</v>
      </c>
      <c r="D918" s="27" t="s">
        <v>30</v>
      </c>
      <c r="E918" s="55" t="s">
        <v>330</v>
      </c>
      <c r="F918" s="27" t="s">
        <v>87</v>
      </c>
      <c r="G918" s="28">
        <v>1210.9000000000001</v>
      </c>
      <c r="H918" s="28">
        <v>0</v>
      </c>
      <c r="I918" s="28">
        <v>0</v>
      </c>
    </row>
    <row r="919" spans="1:9" ht="31.5">
      <c r="A919" s="26" t="s">
        <v>68</v>
      </c>
      <c r="B919" s="27"/>
      <c r="C919" s="27" t="s">
        <v>109</v>
      </c>
      <c r="D919" s="27" t="s">
        <v>30</v>
      </c>
      <c r="E919" s="55" t="s">
        <v>330</v>
      </c>
      <c r="F919" s="27" t="s">
        <v>118</v>
      </c>
      <c r="G919" s="28">
        <v>3778.6</v>
      </c>
      <c r="H919" s="28">
        <v>0</v>
      </c>
      <c r="I919" s="28">
        <v>3520</v>
      </c>
    </row>
    <row r="920" spans="1:9" ht="31.5">
      <c r="A920" s="26" t="s">
        <v>729</v>
      </c>
      <c r="B920" s="27"/>
      <c r="C920" s="27" t="s">
        <v>109</v>
      </c>
      <c r="D920" s="27" t="s">
        <v>30</v>
      </c>
      <c r="E920" s="55" t="s">
        <v>734</v>
      </c>
      <c r="F920" s="27"/>
      <c r="G920" s="28">
        <f>G921</f>
        <v>0</v>
      </c>
      <c r="H920" s="28">
        <f>H921</f>
        <v>1750</v>
      </c>
      <c r="I920" s="28">
        <f>I921</f>
        <v>0</v>
      </c>
    </row>
    <row r="921" spans="1:9" ht="31.5">
      <c r="A921" s="26" t="s">
        <v>48</v>
      </c>
      <c r="B921" s="27"/>
      <c r="C921" s="27" t="s">
        <v>109</v>
      </c>
      <c r="D921" s="27" t="s">
        <v>30</v>
      </c>
      <c r="E921" s="55" t="s">
        <v>734</v>
      </c>
      <c r="F921" s="27" t="s">
        <v>87</v>
      </c>
      <c r="G921" s="28"/>
      <c r="H921" s="28">
        <v>1750</v>
      </c>
      <c r="I921" s="28"/>
    </row>
    <row r="922" spans="1:9">
      <c r="A922" s="26" t="s">
        <v>147</v>
      </c>
      <c r="B922" s="27"/>
      <c r="C922" s="27" t="s">
        <v>109</v>
      </c>
      <c r="D922" s="27" t="s">
        <v>30</v>
      </c>
      <c r="E922" s="44" t="s">
        <v>728</v>
      </c>
      <c r="F922" s="44"/>
      <c r="G922" s="28">
        <f>G923</f>
        <v>0</v>
      </c>
      <c r="H922" s="28">
        <f t="shared" ref="H922:I924" si="191">H923</f>
        <v>4160.8999999999996</v>
      </c>
      <c r="I922" s="28">
        <f t="shared" si="191"/>
        <v>6260.9</v>
      </c>
    </row>
    <row r="923" spans="1:9" ht="31.5">
      <c r="A923" s="26" t="s">
        <v>730</v>
      </c>
      <c r="B923" s="27"/>
      <c r="C923" s="27" t="s">
        <v>109</v>
      </c>
      <c r="D923" s="27" t="s">
        <v>30</v>
      </c>
      <c r="E923" s="55" t="s">
        <v>756</v>
      </c>
      <c r="F923" s="27"/>
      <c r="G923" s="28">
        <f>G924</f>
        <v>0</v>
      </c>
      <c r="H923" s="28">
        <f>H924</f>
        <v>4160.8999999999996</v>
      </c>
      <c r="I923" s="28">
        <f>I924</f>
        <v>6260.9</v>
      </c>
    </row>
    <row r="924" spans="1:9" ht="31.5">
      <c r="A924" s="26" t="s">
        <v>729</v>
      </c>
      <c r="B924" s="27"/>
      <c r="C924" s="27" t="s">
        <v>109</v>
      </c>
      <c r="D924" s="27" t="s">
        <v>30</v>
      </c>
      <c r="E924" s="55" t="s">
        <v>731</v>
      </c>
      <c r="F924" s="27"/>
      <c r="G924" s="28">
        <f>G925</f>
        <v>0</v>
      </c>
      <c r="H924" s="28">
        <f t="shared" si="191"/>
        <v>4160.8999999999996</v>
      </c>
      <c r="I924" s="28">
        <f t="shared" si="191"/>
        <v>6260.9</v>
      </c>
    </row>
    <row r="925" spans="1:9" ht="31.5">
      <c r="A925" s="26" t="s">
        <v>224</v>
      </c>
      <c r="B925" s="27"/>
      <c r="C925" s="27" t="s">
        <v>109</v>
      </c>
      <c r="D925" s="27" t="s">
        <v>30</v>
      </c>
      <c r="E925" s="55" t="s">
        <v>731</v>
      </c>
      <c r="F925" s="27" t="s">
        <v>118</v>
      </c>
      <c r="G925" s="28"/>
      <c r="H925" s="28">
        <v>4160.8999999999996</v>
      </c>
      <c r="I925" s="28">
        <v>6260.9</v>
      </c>
    </row>
    <row r="926" spans="1:9" ht="31.5">
      <c r="A926" s="26" t="s">
        <v>732</v>
      </c>
      <c r="B926" s="27"/>
      <c r="C926" s="27" t="s">
        <v>109</v>
      </c>
      <c r="D926" s="27" t="s">
        <v>30</v>
      </c>
      <c r="E926" s="55" t="s">
        <v>15</v>
      </c>
      <c r="F926" s="27"/>
      <c r="G926" s="28">
        <f>G927</f>
        <v>30</v>
      </c>
      <c r="H926" s="28">
        <f t="shared" ref="H926:I929" si="192">H927</f>
        <v>0</v>
      </c>
      <c r="I926" s="28">
        <f t="shared" si="192"/>
        <v>0</v>
      </c>
    </row>
    <row r="927" spans="1:9">
      <c r="A927" s="26" t="s">
        <v>733</v>
      </c>
      <c r="B927" s="27"/>
      <c r="C927" s="27" t="s">
        <v>109</v>
      </c>
      <c r="D927" s="27" t="s">
        <v>30</v>
      </c>
      <c r="E927" s="55" t="s">
        <v>64</v>
      </c>
      <c r="F927" s="27"/>
      <c r="G927" s="28">
        <f>G928</f>
        <v>30</v>
      </c>
      <c r="H927" s="28">
        <f t="shared" si="192"/>
        <v>0</v>
      </c>
      <c r="I927" s="28">
        <f t="shared" si="192"/>
        <v>0</v>
      </c>
    </row>
    <row r="928" spans="1:9">
      <c r="A928" s="26" t="s">
        <v>31</v>
      </c>
      <c r="B928" s="27"/>
      <c r="C928" s="27" t="s">
        <v>109</v>
      </c>
      <c r="D928" s="27" t="s">
        <v>30</v>
      </c>
      <c r="E928" s="44" t="s">
        <v>417</v>
      </c>
      <c r="F928" s="44"/>
      <c r="G928" s="28">
        <f>G929</f>
        <v>30</v>
      </c>
      <c r="H928" s="28">
        <f t="shared" si="192"/>
        <v>0</v>
      </c>
      <c r="I928" s="28">
        <f t="shared" si="192"/>
        <v>0</v>
      </c>
    </row>
    <row r="929" spans="1:9">
      <c r="A929" s="26" t="s">
        <v>33</v>
      </c>
      <c r="B929" s="27"/>
      <c r="C929" s="27" t="s">
        <v>109</v>
      </c>
      <c r="D929" s="27" t="s">
        <v>30</v>
      </c>
      <c r="E929" s="55" t="s">
        <v>418</v>
      </c>
      <c r="F929" s="27"/>
      <c r="G929" s="28">
        <f>G930</f>
        <v>30</v>
      </c>
      <c r="H929" s="28">
        <f t="shared" si="192"/>
        <v>0</v>
      </c>
      <c r="I929" s="28">
        <f t="shared" si="192"/>
        <v>0</v>
      </c>
    </row>
    <row r="930" spans="1:9" ht="31.5">
      <c r="A930" s="26" t="s">
        <v>48</v>
      </c>
      <c r="B930" s="27"/>
      <c r="C930" s="27" t="s">
        <v>109</v>
      </c>
      <c r="D930" s="27" t="s">
        <v>30</v>
      </c>
      <c r="E930" s="55" t="s">
        <v>418</v>
      </c>
      <c r="F930" s="27" t="s">
        <v>87</v>
      </c>
      <c r="G930" s="28">
        <v>30</v>
      </c>
      <c r="H930" s="28">
        <v>0</v>
      </c>
      <c r="I930" s="28">
        <v>0</v>
      </c>
    </row>
    <row r="931" spans="1:9">
      <c r="A931" s="26" t="s">
        <v>176</v>
      </c>
      <c r="B931" s="27"/>
      <c r="C931" s="27" t="s">
        <v>109</v>
      </c>
      <c r="D931" s="27" t="s">
        <v>40</v>
      </c>
      <c r="E931" s="44"/>
      <c r="F931" s="27"/>
      <c r="G931" s="28">
        <f>SUM(G932+G942)+G1018</f>
        <v>1504143.5999999999</v>
      </c>
      <c r="H931" s="28">
        <f>SUM(H932+H942)+H1018</f>
        <v>1445403.7</v>
      </c>
      <c r="I931" s="28">
        <f>SUM(I932+I942)+I1018</f>
        <v>1446182.5999999996</v>
      </c>
    </row>
    <row r="932" spans="1:9" ht="47.25">
      <c r="A932" s="80" t="s">
        <v>648</v>
      </c>
      <c r="B932" s="81"/>
      <c r="C932" s="81" t="s">
        <v>109</v>
      </c>
      <c r="D932" s="81" t="s">
        <v>40</v>
      </c>
      <c r="E932" s="82" t="s">
        <v>478</v>
      </c>
      <c r="F932" s="81"/>
      <c r="G932" s="83">
        <f>G939+G933</f>
        <v>0</v>
      </c>
      <c r="H932" s="83">
        <f>H939+H933</f>
        <v>10400.4</v>
      </c>
      <c r="I932" s="83">
        <f>I939+I933</f>
        <v>10400.4</v>
      </c>
    </row>
    <row r="933" spans="1:9">
      <c r="A933" s="26" t="s">
        <v>31</v>
      </c>
      <c r="B933" s="81"/>
      <c r="C933" s="81" t="s">
        <v>109</v>
      </c>
      <c r="D933" s="81" t="s">
        <v>40</v>
      </c>
      <c r="E933" s="82" t="s">
        <v>579</v>
      </c>
      <c r="F933" s="81"/>
      <c r="G933" s="83">
        <f>G936+G934</f>
        <v>0</v>
      </c>
      <c r="H933" s="83">
        <f t="shared" ref="H933:I933" si="193">H936+H934</f>
        <v>10400.4</v>
      </c>
      <c r="I933" s="83">
        <f t="shared" si="193"/>
        <v>5200.2</v>
      </c>
    </row>
    <row r="934" spans="1:9" hidden="1">
      <c r="A934" s="26" t="s">
        <v>331</v>
      </c>
      <c r="B934" s="81"/>
      <c r="C934" s="81" t="s">
        <v>109</v>
      </c>
      <c r="D934" s="81" t="s">
        <v>40</v>
      </c>
      <c r="E934" s="82" t="s">
        <v>891</v>
      </c>
      <c r="F934" s="81"/>
      <c r="G934" s="83">
        <f>SUM(G935)</f>
        <v>0</v>
      </c>
      <c r="H934" s="83">
        <f t="shared" ref="H934:I934" si="194">SUM(H935)</f>
        <v>0</v>
      </c>
      <c r="I934" s="83">
        <f t="shared" si="194"/>
        <v>0</v>
      </c>
    </row>
    <row r="935" spans="1:9" ht="31.5" hidden="1">
      <c r="A935" s="26" t="s">
        <v>48</v>
      </c>
      <c r="B935" s="81"/>
      <c r="C935" s="81" t="s">
        <v>109</v>
      </c>
      <c r="D935" s="81" t="s">
        <v>40</v>
      </c>
      <c r="E935" s="82" t="s">
        <v>891</v>
      </c>
      <c r="F935" s="81" t="s">
        <v>87</v>
      </c>
      <c r="G935" s="83"/>
      <c r="H935" s="83"/>
      <c r="I935" s="83"/>
    </row>
    <row r="936" spans="1:9" ht="31.5">
      <c r="A936" s="80" t="s">
        <v>736</v>
      </c>
      <c r="B936" s="81"/>
      <c r="C936" s="81" t="s">
        <v>109</v>
      </c>
      <c r="D936" s="81" t="s">
        <v>40</v>
      </c>
      <c r="E936" s="82" t="s">
        <v>735</v>
      </c>
      <c r="F936" s="81"/>
      <c r="G936" s="83">
        <f t="shared" ref="G936:I936" si="195">G937</f>
        <v>0</v>
      </c>
      <c r="H936" s="83">
        <f t="shared" si="195"/>
        <v>10400.4</v>
      </c>
      <c r="I936" s="83">
        <f t="shared" si="195"/>
        <v>5200.2</v>
      </c>
    </row>
    <row r="937" spans="1:9" ht="31.5">
      <c r="A937" s="26" t="s">
        <v>48</v>
      </c>
      <c r="B937" s="81"/>
      <c r="C937" s="81" t="s">
        <v>109</v>
      </c>
      <c r="D937" s="81" t="s">
        <v>40</v>
      </c>
      <c r="E937" s="82" t="s">
        <v>735</v>
      </c>
      <c r="F937" s="81" t="s">
        <v>87</v>
      </c>
      <c r="G937" s="83"/>
      <c r="H937" s="83">
        <v>10400.4</v>
      </c>
      <c r="I937" s="83">
        <v>5200.2</v>
      </c>
    </row>
    <row r="938" spans="1:9">
      <c r="A938" s="80" t="s">
        <v>147</v>
      </c>
      <c r="B938" s="81"/>
      <c r="C938" s="81" t="s">
        <v>109</v>
      </c>
      <c r="D938" s="81" t="s">
        <v>40</v>
      </c>
      <c r="E938" s="82" t="s">
        <v>512</v>
      </c>
      <c r="F938" s="81"/>
      <c r="G938" s="83">
        <f>SUM(G939)</f>
        <v>0</v>
      </c>
      <c r="H938" s="83">
        <f>SUM(H939)</f>
        <v>0</v>
      </c>
      <c r="I938" s="83">
        <f>SUM(I939)</f>
        <v>5200.2</v>
      </c>
    </row>
    <row r="939" spans="1:9" ht="31.5">
      <c r="A939" s="26" t="s">
        <v>730</v>
      </c>
      <c r="B939" s="27"/>
      <c r="C939" s="27" t="s">
        <v>109</v>
      </c>
      <c r="D939" s="81" t="s">
        <v>40</v>
      </c>
      <c r="E939" s="55" t="s">
        <v>738</v>
      </c>
      <c r="F939" s="81"/>
      <c r="G939" s="83">
        <f>G940</f>
        <v>0</v>
      </c>
      <c r="H939" s="83">
        <f t="shared" ref="H939:I939" si="196">H940</f>
        <v>0</v>
      </c>
      <c r="I939" s="83">
        <f t="shared" si="196"/>
        <v>5200.2</v>
      </c>
    </row>
    <row r="940" spans="1:9" ht="31.5">
      <c r="A940" s="80" t="s">
        <v>736</v>
      </c>
      <c r="B940" s="27"/>
      <c r="C940" s="27" t="s">
        <v>109</v>
      </c>
      <c r="D940" s="81" t="s">
        <v>40</v>
      </c>
      <c r="E940" s="55" t="s">
        <v>737</v>
      </c>
      <c r="F940" s="81"/>
      <c r="G940" s="83">
        <f>G941</f>
        <v>0</v>
      </c>
      <c r="H940" s="83">
        <f>H941</f>
        <v>0</v>
      </c>
      <c r="I940" s="83">
        <f>I941</f>
        <v>5200.2</v>
      </c>
    </row>
    <row r="941" spans="1:9" ht="30.75" customHeight="1">
      <c r="A941" s="26" t="s">
        <v>224</v>
      </c>
      <c r="B941" s="27"/>
      <c r="C941" s="27" t="s">
        <v>109</v>
      </c>
      <c r="D941" s="81" t="s">
        <v>40</v>
      </c>
      <c r="E941" s="55" t="s">
        <v>737</v>
      </c>
      <c r="F941" s="81" t="s">
        <v>118</v>
      </c>
      <c r="G941" s="83"/>
      <c r="H941" s="83"/>
      <c r="I941" s="83">
        <v>5200.2</v>
      </c>
    </row>
    <row r="942" spans="1:9" ht="31.5" customHeight="1">
      <c r="A942" s="26" t="s">
        <v>644</v>
      </c>
      <c r="B942" s="27"/>
      <c r="C942" s="27" t="s">
        <v>109</v>
      </c>
      <c r="D942" s="27" t="s">
        <v>40</v>
      </c>
      <c r="E942" s="55" t="s">
        <v>318</v>
      </c>
      <c r="F942" s="27"/>
      <c r="G942" s="28">
        <f>SUM(G943+G1008)</f>
        <v>1504073.5999999999</v>
      </c>
      <c r="H942" s="28">
        <f>SUM(H943+H1008)</f>
        <v>1434933.3</v>
      </c>
      <c r="I942" s="28">
        <f>SUM(I943+I1008)</f>
        <v>1435712.1999999997</v>
      </c>
    </row>
    <row r="943" spans="1:9" ht="31.5" customHeight="1">
      <c r="A943" s="26" t="s">
        <v>739</v>
      </c>
      <c r="B943" s="27"/>
      <c r="C943" s="27" t="s">
        <v>109</v>
      </c>
      <c r="D943" s="27" t="s">
        <v>40</v>
      </c>
      <c r="E943" s="55" t="s">
        <v>709</v>
      </c>
      <c r="F943" s="27"/>
      <c r="G943" s="28">
        <f>SUM(G944)+G970+G984+G999+G975+G1004</f>
        <v>1487223.9999999998</v>
      </c>
      <c r="H943" s="28">
        <f>SUM(H944)+H970+H984+H999+H975+H1004</f>
        <v>1433862.8</v>
      </c>
      <c r="I943" s="28">
        <f>SUM(I944)+I970+I984+I999+I975+I1004</f>
        <v>1423730.7999999998</v>
      </c>
    </row>
    <row r="944" spans="1:9" ht="18.75" customHeight="1">
      <c r="A944" s="26" t="s">
        <v>31</v>
      </c>
      <c r="B944" s="27"/>
      <c r="C944" s="27" t="s">
        <v>109</v>
      </c>
      <c r="D944" s="27" t="s">
        <v>40</v>
      </c>
      <c r="E944" s="44" t="s">
        <v>710</v>
      </c>
      <c r="F944" s="44"/>
      <c r="G944" s="28">
        <f>SUM(G945+G949+G960+G965)+G957+G963+G968+G954+G952</f>
        <v>212987.4</v>
      </c>
      <c r="H944" s="28">
        <f t="shared" ref="H944:I944" si="197">SUM(H945+H949+H960+H965)+H957+H963+H968+H954+H952</f>
        <v>212641.90000000002</v>
      </c>
      <c r="I944" s="28">
        <f t="shared" si="197"/>
        <v>208482</v>
      </c>
    </row>
    <row r="945" spans="1:9" ht="14.25" customHeight="1">
      <c r="A945" s="26" t="s">
        <v>331</v>
      </c>
      <c r="B945" s="27"/>
      <c r="C945" s="27" t="s">
        <v>109</v>
      </c>
      <c r="D945" s="27" t="s">
        <v>40</v>
      </c>
      <c r="E945" s="62" t="s">
        <v>725</v>
      </c>
      <c r="F945" s="44"/>
      <c r="G945" s="28">
        <f>SUM(G946:G948)</f>
        <v>5956</v>
      </c>
      <c r="H945" s="28">
        <f>SUM(H946:H948)</f>
        <v>2630</v>
      </c>
      <c r="I945" s="28">
        <f>SUM(I946:I948)</f>
        <v>2135</v>
      </c>
    </row>
    <row r="946" spans="1:9" ht="31.5">
      <c r="A946" s="26" t="s">
        <v>48</v>
      </c>
      <c r="B946" s="27"/>
      <c r="C946" s="27" t="s">
        <v>109</v>
      </c>
      <c r="D946" s="27" t="s">
        <v>40</v>
      </c>
      <c r="E946" s="62" t="s">
        <v>725</v>
      </c>
      <c r="F946" s="44">
        <v>200</v>
      </c>
      <c r="G946" s="28">
        <v>4318</v>
      </c>
      <c r="H946" s="28">
        <v>2630</v>
      </c>
      <c r="I946" s="28">
        <v>2135</v>
      </c>
    </row>
    <row r="947" spans="1:9">
      <c r="A947" s="26" t="s">
        <v>38</v>
      </c>
      <c r="B947" s="27"/>
      <c r="C947" s="27" t="s">
        <v>109</v>
      </c>
      <c r="D947" s="27" t="s">
        <v>40</v>
      </c>
      <c r="E947" s="62" t="s">
        <v>725</v>
      </c>
      <c r="F947" s="44">
        <v>300</v>
      </c>
      <c r="G947" s="28">
        <v>180</v>
      </c>
      <c r="H947" s="28">
        <v>0</v>
      </c>
      <c r="I947" s="28">
        <v>0</v>
      </c>
    </row>
    <row r="948" spans="1:9" ht="31.5">
      <c r="A948" s="26" t="s">
        <v>224</v>
      </c>
      <c r="B948" s="27"/>
      <c r="C948" s="27" t="s">
        <v>109</v>
      </c>
      <c r="D948" s="27" t="s">
        <v>40</v>
      </c>
      <c r="E948" s="62" t="s">
        <v>725</v>
      </c>
      <c r="F948" s="44">
        <v>600</v>
      </c>
      <c r="G948" s="28">
        <v>1458</v>
      </c>
      <c r="H948" s="28">
        <v>0</v>
      </c>
      <c r="I948" s="28">
        <v>0</v>
      </c>
    </row>
    <row r="949" spans="1:9" ht="47.25">
      <c r="A949" s="26" t="s">
        <v>740</v>
      </c>
      <c r="B949" s="27"/>
      <c r="C949" s="27" t="s">
        <v>109</v>
      </c>
      <c r="D949" s="27" t="s">
        <v>40</v>
      </c>
      <c r="E949" s="44" t="s">
        <v>741</v>
      </c>
      <c r="F949" s="27"/>
      <c r="G949" s="28">
        <f>SUM(G950:G951)</f>
        <v>7732.2000000000007</v>
      </c>
      <c r="H949" s="28">
        <f t="shared" ref="H949:I949" si="198">SUM(H950:H951)</f>
        <v>7732.2000000000007</v>
      </c>
      <c r="I949" s="28">
        <f t="shared" si="198"/>
        <v>7732.2000000000007</v>
      </c>
    </row>
    <row r="950" spans="1:9" ht="31.5">
      <c r="A950" s="26" t="s">
        <v>48</v>
      </c>
      <c r="B950" s="27"/>
      <c r="C950" s="27" t="s">
        <v>109</v>
      </c>
      <c r="D950" s="27" t="s">
        <v>40</v>
      </c>
      <c r="E950" s="44" t="s">
        <v>741</v>
      </c>
      <c r="F950" s="27" t="s">
        <v>87</v>
      </c>
      <c r="G950" s="28">
        <v>3010.6</v>
      </c>
      <c r="H950" s="28">
        <v>3010.6</v>
      </c>
      <c r="I950" s="28">
        <v>3010.6</v>
      </c>
    </row>
    <row r="951" spans="1:9" ht="31.5">
      <c r="A951" s="26" t="s">
        <v>224</v>
      </c>
      <c r="B951" s="27"/>
      <c r="C951" s="27" t="s">
        <v>109</v>
      </c>
      <c r="D951" s="27" t="s">
        <v>40</v>
      </c>
      <c r="E951" s="44" t="s">
        <v>741</v>
      </c>
      <c r="F951" s="27" t="s">
        <v>118</v>
      </c>
      <c r="G951" s="28">
        <v>4721.6000000000004</v>
      </c>
      <c r="H951" s="28">
        <v>4721.6000000000004</v>
      </c>
      <c r="I951" s="28">
        <v>4721.6000000000004</v>
      </c>
    </row>
    <row r="952" spans="1:9" ht="31.5">
      <c r="A952" s="26" t="s">
        <v>602</v>
      </c>
      <c r="B952" s="27"/>
      <c r="C952" s="27" t="s">
        <v>109</v>
      </c>
      <c r="D952" s="27" t="s">
        <v>40</v>
      </c>
      <c r="E952" s="44" t="s">
        <v>905</v>
      </c>
      <c r="F952" s="27"/>
      <c r="G952" s="28">
        <f>SUM(G953)</f>
        <v>87</v>
      </c>
      <c r="H952" s="28">
        <f t="shared" ref="H952:I952" si="199">SUM(H953)</f>
        <v>0</v>
      </c>
      <c r="I952" s="28">
        <f t="shared" si="199"/>
        <v>0</v>
      </c>
    </row>
    <row r="953" spans="1:9" ht="31.5">
      <c r="A953" s="26" t="s">
        <v>48</v>
      </c>
      <c r="B953" s="27"/>
      <c r="C953" s="27" t="s">
        <v>109</v>
      </c>
      <c r="D953" s="27" t="s">
        <v>40</v>
      </c>
      <c r="E953" s="44" t="s">
        <v>905</v>
      </c>
      <c r="F953" s="27" t="s">
        <v>87</v>
      </c>
      <c r="G953" s="28">
        <v>87</v>
      </c>
      <c r="H953" s="28"/>
      <c r="I953" s="28"/>
    </row>
    <row r="954" spans="1:9" ht="78.75">
      <c r="A954" s="26" t="s">
        <v>902</v>
      </c>
      <c r="B954" s="27"/>
      <c r="C954" s="27" t="s">
        <v>109</v>
      </c>
      <c r="D954" s="27" t="s">
        <v>40</v>
      </c>
      <c r="E954" s="44" t="s">
        <v>901</v>
      </c>
      <c r="F954" s="27"/>
      <c r="G954" s="28">
        <f>SUM(G955:G956)</f>
        <v>78734.600000000006</v>
      </c>
      <c r="H954" s="28">
        <f t="shared" ref="H954:I954" si="200">SUM(H955:H956)</f>
        <v>77464.700000000012</v>
      </c>
      <c r="I954" s="28">
        <f t="shared" si="200"/>
        <v>77464.700000000012</v>
      </c>
    </row>
    <row r="955" spans="1:9" ht="47.25">
      <c r="A955" s="52" t="s">
        <v>47</v>
      </c>
      <c r="B955" s="27"/>
      <c r="C955" s="27" t="s">
        <v>109</v>
      </c>
      <c r="D955" s="27" t="s">
        <v>40</v>
      </c>
      <c r="E955" s="44" t="s">
        <v>901</v>
      </c>
      <c r="F955" s="27" t="s">
        <v>85</v>
      </c>
      <c r="G955" s="28">
        <v>30401.7</v>
      </c>
      <c r="H955" s="28">
        <v>30095.4</v>
      </c>
      <c r="I955" s="28">
        <v>30095.4</v>
      </c>
    </row>
    <row r="956" spans="1:9" ht="31.5">
      <c r="A956" s="26" t="s">
        <v>224</v>
      </c>
      <c r="B956" s="27"/>
      <c r="C956" s="27" t="s">
        <v>109</v>
      </c>
      <c r="D956" s="27" t="s">
        <v>40</v>
      </c>
      <c r="E956" s="44" t="s">
        <v>901</v>
      </c>
      <c r="F956" s="27" t="s">
        <v>118</v>
      </c>
      <c r="G956" s="28">
        <v>48332.9</v>
      </c>
      <c r="H956" s="28">
        <v>47369.3</v>
      </c>
      <c r="I956" s="28">
        <v>47369.3</v>
      </c>
    </row>
    <row r="957" spans="1:9" ht="47.25">
      <c r="A957" s="26" t="s">
        <v>892</v>
      </c>
      <c r="B957" s="27"/>
      <c r="C957" s="27" t="s">
        <v>109</v>
      </c>
      <c r="D957" s="27" t="s">
        <v>40</v>
      </c>
      <c r="E957" s="44" t="s">
        <v>979</v>
      </c>
      <c r="F957" s="27"/>
      <c r="G957" s="28">
        <f>SUM(G958:G959)</f>
        <v>96931.9</v>
      </c>
      <c r="H957" s="28">
        <f t="shared" ref="H957:I957" si="201">SUM(H958:H959)</f>
        <v>101391.7</v>
      </c>
      <c r="I957" s="28">
        <f t="shared" si="201"/>
        <v>97726.799999999988</v>
      </c>
    </row>
    <row r="958" spans="1:9" ht="31.5">
      <c r="A958" s="26" t="s">
        <v>48</v>
      </c>
      <c r="B958" s="27"/>
      <c r="C958" s="27" t="s">
        <v>109</v>
      </c>
      <c r="D958" s="27" t="s">
        <v>40</v>
      </c>
      <c r="E958" s="44" t="s">
        <v>979</v>
      </c>
      <c r="F958" s="27" t="s">
        <v>87</v>
      </c>
      <c r="G958" s="28">
        <v>31272.899999999998</v>
      </c>
      <c r="H958" s="28">
        <v>32711.8</v>
      </c>
      <c r="I958" s="28">
        <v>31529.399999999998</v>
      </c>
    </row>
    <row r="959" spans="1:9" ht="31.5">
      <c r="A959" s="26" t="s">
        <v>224</v>
      </c>
      <c r="B959" s="27"/>
      <c r="C959" s="27" t="s">
        <v>109</v>
      </c>
      <c r="D959" s="27" t="s">
        <v>40</v>
      </c>
      <c r="E959" s="44" t="s">
        <v>979</v>
      </c>
      <c r="F959" s="27" t="s">
        <v>118</v>
      </c>
      <c r="G959" s="28">
        <v>65659</v>
      </c>
      <c r="H959" s="28">
        <v>68679.899999999994</v>
      </c>
      <c r="I959" s="28">
        <v>66197.399999999994</v>
      </c>
    </row>
    <row r="960" spans="1:9" ht="47.25">
      <c r="A960" s="26" t="s">
        <v>451</v>
      </c>
      <c r="B960" s="27"/>
      <c r="C960" s="27" t="s">
        <v>109</v>
      </c>
      <c r="D960" s="27" t="s">
        <v>40</v>
      </c>
      <c r="E960" s="62" t="s">
        <v>742</v>
      </c>
      <c r="F960" s="44"/>
      <c r="G960" s="28">
        <f>SUM(G961:G962)</f>
        <v>8033.5</v>
      </c>
      <c r="H960" s="28">
        <f>SUM(H961:H962)</f>
        <v>8033.5</v>
      </c>
      <c r="I960" s="28">
        <f>SUM(I961:I962)</f>
        <v>8033.5</v>
      </c>
    </row>
    <row r="961" spans="1:9" ht="31.5">
      <c r="A961" s="26" t="s">
        <v>48</v>
      </c>
      <c r="B961" s="27"/>
      <c r="C961" s="27" t="s">
        <v>109</v>
      </c>
      <c r="D961" s="27" t="s">
        <v>40</v>
      </c>
      <c r="E961" s="62" t="s">
        <v>742</v>
      </c>
      <c r="F961" s="27" t="s">
        <v>87</v>
      </c>
      <c r="G961" s="28">
        <v>3497.8</v>
      </c>
      <c r="H961" s="28">
        <v>3497.8</v>
      </c>
      <c r="I961" s="28">
        <v>3497.8</v>
      </c>
    </row>
    <row r="962" spans="1:9" ht="31.5">
      <c r="A962" s="26" t="s">
        <v>224</v>
      </c>
      <c r="B962" s="27"/>
      <c r="C962" s="27" t="s">
        <v>109</v>
      </c>
      <c r="D962" s="27" t="s">
        <v>40</v>
      </c>
      <c r="E962" s="62" t="s">
        <v>742</v>
      </c>
      <c r="F962" s="27" t="s">
        <v>118</v>
      </c>
      <c r="G962" s="28">
        <v>4535.7</v>
      </c>
      <c r="H962" s="28">
        <v>4535.7</v>
      </c>
      <c r="I962" s="28">
        <v>4535.7</v>
      </c>
    </row>
    <row r="963" spans="1:9" ht="47.25" hidden="1">
      <c r="A963" s="26" t="s">
        <v>894</v>
      </c>
      <c r="B963" s="27"/>
      <c r="C963" s="27" t="s">
        <v>109</v>
      </c>
      <c r="D963" s="27" t="s">
        <v>40</v>
      </c>
      <c r="E963" s="62" t="s">
        <v>893</v>
      </c>
      <c r="F963" s="27"/>
      <c r="G963" s="28">
        <f>SUM(G964)</f>
        <v>0</v>
      </c>
      <c r="H963" s="28">
        <f t="shared" ref="H963:I963" si="202">SUM(H964)</f>
        <v>0</v>
      </c>
      <c r="I963" s="28">
        <f t="shared" si="202"/>
        <v>0</v>
      </c>
    </row>
    <row r="964" spans="1:9" ht="31.5" hidden="1">
      <c r="A964" s="26" t="s">
        <v>48</v>
      </c>
      <c r="B964" s="27"/>
      <c r="C964" s="27" t="s">
        <v>109</v>
      </c>
      <c r="D964" s="27" t="s">
        <v>40</v>
      </c>
      <c r="E964" s="62" t="s">
        <v>893</v>
      </c>
      <c r="F964" s="27" t="s">
        <v>87</v>
      </c>
      <c r="G964" s="28"/>
      <c r="H964" s="28"/>
      <c r="I964" s="28"/>
    </row>
    <row r="965" spans="1:9" ht="47.25">
      <c r="A965" s="26" t="s">
        <v>744</v>
      </c>
      <c r="B965" s="27"/>
      <c r="C965" s="27" t="s">
        <v>109</v>
      </c>
      <c r="D965" s="27" t="s">
        <v>40</v>
      </c>
      <c r="E965" s="44" t="s">
        <v>743</v>
      </c>
      <c r="F965" s="27"/>
      <c r="G965" s="28">
        <f>G967+G966</f>
        <v>15512.199999999999</v>
      </c>
      <c r="H965" s="28">
        <f>H967+H966</f>
        <v>15389.8</v>
      </c>
      <c r="I965" s="28">
        <f>I967+I966</f>
        <v>15389.8</v>
      </c>
    </row>
    <row r="966" spans="1:9" ht="31.5">
      <c r="A966" s="26" t="s">
        <v>48</v>
      </c>
      <c r="B966" s="27"/>
      <c r="C966" s="27" t="s">
        <v>109</v>
      </c>
      <c r="D966" s="27" t="s">
        <v>40</v>
      </c>
      <c r="E966" s="44" t="s">
        <v>743</v>
      </c>
      <c r="F966" s="27" t="s">
        <v>87</v>
      </c>
      <c r="G966" s="28">
        <v>5083.3999999999996</v>
      </c>
      <c r="H966" s="28">
        <v>5043.3</v>
      </c>
      <c r="I966" s="28">
        <v>5043.3</v>
      </c>
    </row>
    <row r="967" spans="1:9" ht="31.5">
      <c r="A967" s="26" t="s">
        <v>224</v>
      </c>
      <c r="B967" s="27"/>
      <c r="C967" s="27" t="s">
        <v>109</v>
      </c>
      <c r="D967" s="27" t="s">
        <v>40</v>
      </c>
      <c r="E967" s="44" t="s">
        <v>743</v>
      </c>
      <c r="F967" s="27" t="s">
        <v>118</v>
      </c>
      <c r="G967" s="28">
        <v>10428.799999999999</v>
      </c>
      <c r="H967" s="28">
        <v>10346.5</v>
      </c>
      <c r="I967" s="28">
        <v>10346.5</v>
      </c>
    </row>
    <row r="968" spans="1:9" ht="31.5" hidden="1">
      <c r="A968" s="26" t="s">
        <v>887</v>
      </c>
      <c r="B968" s="27"/>
      <c r="C968" s="27" t="s">
        <v>109</v>
      </c>
      <c r="D968" s="27" t="s">
        <v>40</v>
      </c>
      <c r="E968" s="44" t="s">
        <v>886</v>
      </c>
      <c r="F968" s="27"/>
      <c r="G968" s="28">
        <f>SUM(G969)</f>
        <v>0</v>
      </c>
      <c r="H968" s="28">
        <f t="shared" ref="H968:I968" si="203">SUM(H969)</f>
        <v>0</v>
      </c>
      <c r="I968" s="28">
        <f t="shared" si="203"/>
        <v>0</v>
      </c>
    </row>
    <row r="969" spans="1:9" ht="31.5" hidden="1">
      <c r="A969" s="26" t="s">
        <v>48</v>
      </c>
      <c r="B969" s="27"/>
      <c r="C969" s="27" t="s">
        <v>109</v>
      </c>
      <c r="D969" s="27" t="s">
        <v>40</v>
      </c>
      <c r="E969" s="44" t="s">
        <v>886</v>
      </c>
      <c r="F969" s="27" t="s">
        <v>87</v>
      </c>
      <c r="G969" s="28"/>
      <c r="H969" s="28"/>
      <c r="I969" s="28"/>
    </row>
    <row r="970" spans="1:9" ht="47.25">
      <c r="A970" s="26" t="s">
        <v>24</v>
      </c>
      <c r="B970" s="27"/>
      <c r="C970" s="27" t="s">
        <v>109</v>
      </c>
      <c r="D970" s="27" t="s">
        <v>40</v>
      </c>
      <c r="E970" s="62" t="s">
        <v>721</v>
      </c>
      <c r="F970" s="27"/>
      <c r="G970" s="28">
        <f>G971+G973</f>
        <v>757314.5</v>
      </c>
      <c r="H970" s="28">
        <f>H971+H973</f>
        <v>753543.8</v>
      </c>
      <c r="I970" s="28">
        <f>I971+I973</f>
        <v>757314.5</v>
      </c>
    </row>
    <row r="971" spans="1:9" ht="63">
      <c r="A971" s="26" t="s">
        <v>396</v>
      </c>
      <c r="B971" s="27"/>
      <c r="C971" s="27" t="s">
        <v>109</v>
      </c>
      <c r="D971" s="27" t="s">
        <v>40</v>
      </c>
      <c r="E971" s="79" t="s">
        <v>722</v>
      </c>
      <c r="F971" s="27"/>
      <c r="G971" s="28">
        <f>G972</f>
        <v>568878.80000000005</v>
      </c>
      <c r="H971" s="28">
        <f>H972</f>
        <v>568878.80000000005</v>
      </c>
      <c r="I971" s="28">
        <f>I972</f>
        <v>568878.80000000005</v>
      </c>
    </row>
    <row r="972" spans="1:9" ht="31.5">
      <c r="A972" s="26" t="s">
        <v>117</v>
      </c>
      <c r="B972" s="27"/>
      <c r="C972" s="27" t="s">
        <v>109</v>
      </c>
      <c r="D972" s="27" t="s">
        <v>40</v>
      </c>
      <c r="E972" s="79" t="s">
        <v>722</v>
      </c>
      <c r="F972" s="27" t="s">
        <v>118</v>
      </c>
      <c r="G972" s="28">
        <v>568878.80000000005</v>
      </c>
      <c r="H972" s="28">
        <v>568878.80000000005</v>
      </c>
      <c r="I972" s="28">
        <v>568878.80000000005</v>
      </c>
    </row>
    <row r="973" spans="1:9">
      <c r="A973" s="26" t="s">
        <v>331</v>
      </c>
      <c r="B973" s="27"/>
      <c r="C973" s="27" t="s">
        <v>109</v>
      </c>
      <c r="D973" s="27" t="s">
        <v>40</v>
      </c>
      <c r="E973" s="44" t="s">
        <v>723</v>
      </c>
      <c r="F973" s="27"/>
      <c r="G973" s="28">
        <f>G974</f>
        <v>188435.7</v>
      </c>
      <c r="H973" s="28">
        <f>H974</f>
        <v>184665</v>
      </c>
      <c r="I973" s="28">
        <f>I974</f>
        <v>188435.7</v>
      </c>
    </row>
    <row r="974" spans="1:9" ht="31.5">
      <c r="A974" s="26" t="s">
        <v>224</v>
      </c>
      <c r="B974" s="27"/>
      <c r="C974" s="27" t="s">
        <v>109</v>
      </c>
      <c r="D974" s="27" t="s">
        <v>40</v>
      </c>
      <c r="E974" s="44" t="s">
        <v>723</v>
      </c>
      <c r="F974" s="27" t="s">
        <v>118</v>
      </c>
      <c r="G974" s="28">
        <v>188435.7</v>
      </c>
      <c r="H974" s="28">
        <v>184665</v>
      </c>
      <c r="I974" s="28">
        <v>188435.7</v>
      </c>
    </row>
    <row r="975" spans="1:9">
      <c r="A975" s="26" t="s">
        <v>147</v>
      </c>
      <c r="B975" s="27"/>
      <c r="C975" s="27" t="s">
        <v>109</v>
      </c>
      <c r="D975" s="27" t="s">
        <v>40</v>
      </c>
      <c r="E975" s="44" t="s">
        <v>716</v>
      </c>
      <c r="F975" s="27"/>
      <c r="G975" s="28">
        <f>SUM(G981)+G976</f>
        <v>420</v>
      </c>
      <c r="H975" s="28">
        <f>SUM(H981)</f>
        <v>0</v>
      </c>
      <c r="I975" s="28">
        <f>SUM(I981)</f>
        <v>720</v>
      </c>
    </row>
    <row r="976" spans="1:9" ht="31.5" hidden="1">
      <c r="A976" s="26" t="s">
        <v>259</v>
      </c>
      <c r="B976" s="27"/>
      <c r="C976" s="27" t="s">
        <v>109</v>
      </c>
      <c r="D976" s="27" t="s">
        <v>40</v>
      </c>
      <c r="E976" s="44" t="s">
        <v>888</v>
      </c>
      <c r="F976" s="27"/>
      <c r="G976" s="28">
        <f>SUM(G977)+G979</f>
        <v>0</v>
      </c>
      <c r="H976" s="28">
        <f t="shared" ref="H976:I976" si="204">SUM(H977)+H979</f>
        <v>0</v>
      </c>
      <c r="I976" s="28">
        <f t="shared" si="204"/>
        <v>0</v>
      </c>
    </row>
    <row r="977" spans="1:9" ht="47.25" hidden="1">
      <c r="A977" s="26" t="s">
        <v>894</v>
      </c>
      <c r="B977" s="27"/>
      <c r="C977" s="27" t="s">
        <v>109</v>
      </c>
      <c r="D977" s="27" t="s">
        <v>40</v>
      </c>
      <c r="E977" s="44" t="s">
        <v>895</v>
      </c>
      <c r="F977" s="27"/>
      <c r="G977" s="28">
        <f>SUM(G978)</f>
        <v>0</v>
      </c>
      <c r="H977" s="28">
        <f t="shared" ref="H977:I977" si="205">SUM(H978)</f>
        <v>0</v>
      </c>
      <c r="I977" s="28">
        <f t="shared" si="205"/>
        <v>0</v>
      </c>
    </row>
    <row r="978" spans="1:9" ht="31.5" hidden="1">
      <c r="A978" s="26" t="s">
        <v>224</v>
      </c>
      <c r="B978" s="27"/>
      <c r="C978" s="27" t="s">
        <v>109</v>
      </c>
      <c r="D978" s="27" t="s">
        <v>40</v>
      </c>
      <c r="E978" s="44" t="s">
        <v>895</v>
      </c>
      <c r="F978" s="27" t="s">
        <v>118</v>
      </c>
      <c r="G978" s="28"/>
      <c r="H978" s="28"/>
      <c r="I978" s="28"/>
    </row>
    <row r="979" spans="1:9" ht="31.5" hidden="1">
      <c r="A979" s="26" t="s">
        <v>887</v>
      </c>
      <c r="B979" s="27"/>
      <c r="C979" s="27" t="s">
        <v>109</v>
      </c>
      <c r="D979" s="27" t="s">
        <v>40</v>
      </c>
      <c r="E979" s="44" t="s">
        <v>889</v>
      </c>
      <c r="F979" s="27"/>
      <c r="G979" s="28">
        <f>SUM(G980)</f>
        <v>0</v>
      </c>
      <c r="H979" s="28">
        <f t="shared" ref="H979:I979" si="206">SUM(H980)</f>
        <v>0</v>
      </c>
      <c r="I979" s="28">
        <f t="shared" si="206"/>
        <v>0</v>
      </c>
    </row>
    <row r="980" spans="1:9" ht="31.5" hidden="1">
      <c r="A980" s="26" t="s">
        <v>224</v>
      </c>
      <c r="B980" s="27"/>
      <c r="C980" s="27" t="s">
        <v>109</v>
      </c>
      <c r="D980" s="27" t="s">
        <v>40</v>
      </c>
      <c r="E980" s="44" t="s">
        <v>889</v>
      </c>
      <c r="F980" s="27" t="s">
        <v>118</v>
      </c>
      <c r="G980" s="28"/>
      <c r="H980" s="28"/>
      <c r="I980" s="28"/>
    </row>
    <row r="981" spans="1:9">
      <c r="A981" s="26" t="s">
        <v>327</v>
      </c>
      <c r="B981" s="27"/>
      <c r="C981" s="27" t="s">
        <v>109</v>
      </c>
      <c r="D981" s="27" t="s">
        <v>40</v>
      </c>
      <c r="E981" s="44" t="s">
        <v>890</v>
      </c>
      <c r="F981" s="27"/>
      <c r="G981" s="28">
        <f>SUM(G982)</f>
        <v>420</v>
      </c>
      <c r="H981" s="28">
        <f>SUM(H982)</f>
        <v>0</v>
      </c>
      <c r="I981" s="28">
        <f>SUM(I982)</f>
        <v>720</v>
      </c>
    </row>
    <row r="982" spans="1:9">
      <c r="A982" s="26" t="s">
        <v>331</v>
      </c>
      <c r="B982" s="27"/>
      <c r="C982" s="27" t="s">
        <v>109</v>
      </c>
      <c r="D982" s="27" t="s">
        <v>40</v>
      </c>
      <c r="E982" s="44" t="s">
        <v>751</v>
      </c>
      <c r="F982" s="27"/>
      <c r="G982" s="28">
        <f t="shared" ref="G982:I982" si="207">SUM(G983)</f>
        <v>420</v>
      </c>
      <c r="H982" s="28">
        <f t="shared" si="207"/>
        <v>0</v>
      </c>
      <c r="I982" s="28">
        <f t="shared" si="207"/>
        <v>720</v>
      </c>
    </row>
    <row r="983" spans="1:9" ht="31.5">
      <c r="A983" s="26" t="s">
        <v>224</v>
      </c>
      <c r="B983" s="27"/>
      <c r="C983" s="27" t="s">
        <v>109</v>
      </c>
      <c r="D983" s="27" t="s">
        <v>40</v>
      </c>
      <c r="E983" s="44" t="s">
        <v>751</v>
      </c>
      <c r="F983" s="27" t="s">
        <v>118</v>
      </c>
      <c r="G983" s="28">
        <v>420</v>
      </c>
      <c r="H983" s="28"/>
      <c r="I983" s="28">
        <v>720</v>
      </c>
    </row>
    <row r="984" spans="1:9" ht="31.5">
      <c r="A984" s="26" t="s">
        <v>41</v>
      </c>
      <c r="B984" s="27"/>
      <c r="C984" s="27" t="s">
        <v>109</v>
      </c>
      <c r="D984" s="27" t="s">
        <v>40</v>
      </c>
      <c r="E984" s="62" t="s">
        <v>718</v>
      </c>
      <c r="F984" s="27"/>
      <c r="G984" s="28">
        <f>G985+G988+G991+G995</f>
        <v>455527</v>
      </c>
      <c r="H984" s="28">
        <f>H985+H988+H991+H995</f>
        <v>452377.80000000005</v>
      </c>
      <c r="I984" s="28">
        <f>I985+I988+I991+I995</f>
        <v>455832.4</v>
      </c>
    </row>
    <row r="985" spans="1:9" ht="78.75">
      <c r="A985" s="26" t="s">
        <v>395</v>
      </c>
      <c r="B985" s="27"/>
      <c r="C985" s="27" t="s">
        <v>109</v>
      </c>
      <c r="D985" s="27" t="s">
        <v>40</v>
      </c>
      <c r="E985" s="79" t="s">
        <v>745</v>
      </c>
      <c r="F985" s="27"/>
      <c r="G985" s="28">
        <f>G986+G987</f>
        <v>41433.9</v>
      </c>
      <c r="H985" s="28">
        <f>H986+H987</f>
        <v>41433.9</v>
      </c>
      <c r="I985" s="28">
        <f>I986+I987</f>
        <v>41433.9</v>
      </c>
    </row>
    <row r="986" spans="1:9" ht="47.25">
      <c r="A986" s="52" t="s">
        <v>47</v>
      </c>
      <c r="B986" s="27"/>
      <c r="C986" s="27" t="s">
        <v>109</v>
      </c>
      <c r="D986" s="27" t="s">
        <v>40</v>
      </c>
      <c r="E986" s="79" t="s">
        <v>745</v>
      </c>
      <c r="F986" s="27" t="s">
        <v>85</v>
      </c>
      <c r="G986" s="28">
        <v>38895.1</v>
      </c>
      <c r="H986" s="28">
        <v>38895.1</v>
      </c>
      <c r="I986" s="28">
        <v>38895.1</v>
      </c>
    </row>
    <row r="987" spans="1:9" ht="31.5">
      <c r="A987" s="26" t="s">
        <v>48</v>
      </c>
      <c r="B987" s="27"/>
      <c r="C987" s="27" t="s">
        <v>109</v>
      </c>
      <c r="D987" s="27" t="s">
        <v>40</v>
      </c>
      <c r="E987" s="79" t="s">
        <v>745</v>
      </c>
      <c r="F987" s="27" t="s">
        <v>87</v>
      </c>
      <c r="G987" s="28">
        <v>2538.8000000000002</v>
      </c>
      <c r="H987" s="28">
        <v>2538.8000000000002</v>
      </c>
      <c r="I987" s="28">
        <v>2538.8000000000002</v>
      </c>
    </row>
    <row r="988" spans="1:9" ht="63">
      <c r="A988" s="26" t="s">
        <v>396</v>
      </c>
      <c r="B988" s="27"/>
      <c r="C988" s="27" t="s">
        <v>109</v>
      </c>
      <c r="D988" s="27" t="s">
        <v>40</v>
      </c>
      <c r="E988" s="79" t="s">
        <v>746</v>
      </c>
      <c r="F988" s="27"/>
      <c r="G988" s="28">
        <f>G989+G990</f>
        <v>275926.8</v>
      </c>
      <c r="H988" s="28">
        <f>H989+H990</f>
        <v>275926.8</v>
      </c>
      <c r="I988" s="28">
        <f>I989+I990</f>
        <v>275926.8</v>
      </c>
    </row>
    <row r="989" spans="1:9" ht="47.25">
      <c r="A989" s="26" t="s">
        <v>47</v>
      </c>
      <c r="B989" s="27"/>
      <c r="C989" s="27" t="s">
        <v>109</v>
      </c>
      <c r="D989" s="27" t="s">
        <v>40</v>
      </c>
      <c r="E989" s="79" t="s">
        <v>746</v>
      </c>
      <c r="F989" s="27" t="s">
        <v>85</v>
      </c>
      <c r="G989" s="28">
        <v>272774.09999999998</v>
      </c>
      <c r="H989" s="28">
        <v>272774.09999999998</v>
      </c>
      <c r="I989" s="28">
        <v>272774.09999999998</v>
      </c>
    </row>
    <row r="990" spans="1:9" ht="31.5">
      <c r="A990" s="26" t="s">
        <v>48</v>
      </c>
      <c r="B990" s="27"/>
      <c r="C990" s="27" t="s">
        <v>109</v>
      </c>
      <c r="D990" s="27" t="s">
        <v>40</v>
      </c>
      <c r="E990" s="79" t="s">
        <v>746</v>
      </c>
      <c r="F990" s="27" t="s">
        <v>87</v>
      </c>
      <c r="G990" s="28">
        <v>3152.7</v>
      </c>
      <c r="H990" s="28">
        <v>3152.7</v>
      </c>
      <c r="I990" s="28">
        <v>3152.7</v>
      </c>
    </row>
    <row r="991" spans="1:9">
      <c r="A991" s="26" t="s">
        <v>331</v>
      </c>
      <c r="B991" s="27"/>
      <c r="C991" s="27" t="s">
        <v>109</v>
      </c>
      <c r="D991" s="27" t="s">
        <v>40</v>
      </c>
      <c r="E991" s="55" t="s">
        <v>747</v>
      </c>
      <c r="F991" s="55"/>
      <c r="G991" s="28">
        <f>G992+G993+G994</f>
        <v>125628.8</v>
      </c>
      <c r="H991" s="28">
        <f>H992+H993+H994</f>
        <v>122945.2</v>
      </c>
      <c r="I991" s="28">
        <f>I992+I993+I994</f>
        <v>125934.2</v>
      </c>
    </row>
    <row r="992" spans="1:9" ht="47.25">
      <c r="A992" s="52" t="s">
        <v>47</v>
      </c>
      <c r="B992" s="27"/>
      <c r="C992" s="27" t="s">
        <v>109</v>
      </c>
      <c r="D992" s="27" t="s">
        <v>40</v>
      </c>
      <c r="E992" s="55" t="s">
        <v>747</v>
      </c>
      <c r="F992" s="27" t="s">
        <v>85</v>
      </c>
      <c r="G992" s="28">
        <v>64733</v>
      </c>
      <c r="H992" s="28">
        <v>65394.8</v>
      </c>
      <c r="I992" s="28">
        <v>65394.8</v>
      </c>
    </row>
    <row r="993" spans="1:9" ht="31.5">
      <c r="A993" s="26" t="s">
        <v>48</v>
      </c>
      <c r="B993" s="27"/>
      <c r="C993" s="27" t="s">
        <v>109</v>
      </c>
      <c r="D993" s="27" t="s">
        <v>40</v>
      </c>
      <c r="E993" s="55" t="s">
        <v>747</v>
      </c>
      <c r="F993" s="27" t="s">
        <v>87</v>
      </c>
      <c r="G993" s="28">
        <v>50068.999999999993</v>
      </c>
      <c r="H993" s="28">
        <v>46723.6</v>
      </c>
      <c r="I993" s="28">
        <v>49712.6</v>
      </c>
    </row>
    <row r="994" spans="1:9">
      <c r="A994" s="26" t="s">
        <v>21</v>
      </c>
      <c r="B994" s="27"/>
      <c r="C994" s="27" t="s">
        <v>109</v>
      </c>
      <c r="D994" s="27" t="s">
        <v>40</v>
      </c>
      <c r="E994" s="55" t="s">
        <v>747</v>
      </c>
      <c r="F994" s="27" t="s">
        <v>92</v>
      </c>
      <c r="G994" s="28">
        <v>10826.8</v>
      </c>
      <c r="H994" s="28">
        <v>10826.8</v>
      </c>
      <c r="I994" s="28">
        <v>10826.8</v>
      </c>
    </row>
    <row r="995" spans="1:9" ht="31.5">
      <c r="A995" s="26" t="s">
        <v>602</v>
      </c>
      <c r="B995" s="27"/>
      <c r="C995" s="27" t="s">
        <v>109</v>
      </c>
      <c r="D995" s="27" t="s">
        <v>40</v>
      </c>
      <c r="E995" s="44" t="s">
        <v>748</v>
      </c>
      <c r="F995" s="44"/>
      <c r="G995" s="28">
        <f>G996+G997+G998</f>
        <v>12537.5</v>
      </c>
      <c r="H995" s="28">
        <f>H996+H997+H998</f>
        <v>12071.9</v>
      </c>
      <c r="I995" s="28">
        <f>I996+I997+I998</f>
        <v>12537.5</v>
      </c>
    </row>
    <row r="996" spans="1:9" ht="47.25">
      <c r="A996" s="52" t="s">
        <v>47</v>
      </c>
      <c r="B996" s="27"/>
      <c r="C996" s="27" t="s">
        <v>109</v>
      </c>
      <c r="D996" s="27" t="s">
        <v>40</v>
      </c>
      <c r="E996" s="44" t="s">
        <v>748</v>
      </c>
      <c r="F996" s="44">
        <v>100</v>
      </c>
      <c r="G996" s="28">
        <v>6414.5</v>
      </c>
      <c r="H996" s="28">
        <v>6414.5</v>
      </c>
      <c r="I996" s="28">
        <v>6414.5</v>
      </c>
    </row>
    <row r="997" spans="1:9" ht="31.5">
      <c r="A997" s="26" t="s">
        <v>48</v>
      </c>
      <c r="B997" s="27"/>
      <c r="C997" s="27" t="s">
        <v>109</v>
      </c>
      <c r="D997" s="27" t="s">
        <v>40</v>
      </c>
      <c r="E997" s="44" t="s">
        <v>748</v>
      </c>
      <c r="F997" s="44">
        <v>200</v>
      </c>
      <c r="G997" s="28">
        <v>4955.1000000000004</v>
      </c>
      <c r="H997" s="28">
        <v>4489.5</v>
      </c>
      <c r="I997" s="28">
        <v>4955.1000000000004</v>
      </c>
    </row>
    <row r="998" spans="1:9">
      <c r="A998" s="26" t="s">
        <v>21</v>
      </c>
      <c r="B998" s="27"/>
      <c r="C998" s="27" t="s">
        <v>109</v>
      </c>
      <c r="D998" s="27" t="s">
        <v>40</v>
      </c>
      <c r="E998" s="44" t="s">
        <v>748</v>
      </c>
      <c r="F998" s="44">
        <v>800</v>
      </c>
      <c r="G998" s="28">
        <v>1167.9000000000001</v>
      </c>
      <c r="H998" s="28">
        <v>1167.9000000000001</v>
      </c>
      <c r="I998" s="28">
        <v>1167.9000000000001</v>
      </c>
    </row>
    <row r="999" spans="1:9">
      <c r="A999" s="84" t="s">
        <v>849</v>
      </c>
      <c r="B999" s="27"/>
      <c r="C999" s="27" t="s">
        <v>109</v>
      </c>
      <c r="D999" s="27" t="s">
        <v>40</v>
      </c>
      <c r="E999" s="62" t="s">
        <v>749</v>
      </c>
      <c r="F999" s="27"/>
      <c r="G999" s="28">
        <f>G1002+G1000</f>
        <v>1381.9</v>
      </c>
      <c r="H999" s="28">
        <f>H1002+H1000</f>
        <v>2960.6000000000004</v>
      </c>
      <c r="I999" s="28">
        <f>I1002+I1000</f>
        <v>1381.9</v>
      </c>
    </row>
    <row r="1000" spans="1:9" ht="47.25">
      <c r="A1000" s="115" t="s">
        <v>1003</v>
      </c>
      <c r="B1000" s="27"/>
      <c r="C1000" s="27" t="s">
        <v>109</v>
      </c>
      <c r="D1000" s="27" t="s">
        <v>40</v>
      </c>
      <c r="E1000" s="62" t="s">
        <v>827</v>
      </c>
      <c r="F1000" s="27"/>
      <c r="G1000" s="28">
        <f>SUM(G1001)</f>
        <v>0</v>
      </c>
      <c r="H1000" s="28">
        <f t="shared" ref="H1000:I1000" si="208">SUM(H1001)</f>
        <v>1578.7</v>
      </c>
      <c r="I1000" s="28">
        <f t="shared" si="208"/>
        <v>0</v>
      </c>
    </row>
    <row r="1001" spans="1:9" ht="31.5">
      <c r="A1001" s="26" t="s">
        <v>48</v>
      </c>
      <c r="B1001" s="27"/>
      <c r="C1001" s="27" t="s">
        <v>109</v>
      </c>
      <c r="D1001" s="27" t="s">
        <v>40</v>
      </c>
      <c r="E1001" s="62" t="s">
        <v>827</v>
      </c>
      <c r="F1001" s="27" t="s">
        <v>87</v>
      </c>
      <c r="G1001" s="28"/>
      <c r="H1001" s="28">
        <v>1578.7</v>
      </c>
      <c r="I1001" s="28"/>
    </row>
    <row r="1002" spans="1:9" ht="31.5">
      <c r="A1002" s="26" t="s">
        <v>490</v>
      </c>
      <c r="B1002" s="27"/>
      <c r="C1002" s="27" t="s">
        <v>109</v>
      </c>
      <c r="D1002" s="27" t="s">
        <v>40</v>
      </c>
      <c r="E1002" s="62" t="s">
        <v>750</v>
      </c>
      <c r="F1002" s="27"/>
      <c r="G1002" s="28">
        <f t="shared" ref="G1002:I1002" si="209">G1003</f>
        <v>1381.9</v>
      </c>
      <c r="H1002" s="28">
        <f t="shared" si="209"/>
        <v>1381.9</v>
      </c>
      <c r="I1002" s="28">
        <f t="shared" si="209"/>
        <v>1381.9</v>
      </c>
    </row>
    <row r="1003" spans="1:9" ht="31.5">
      <c r="A1003" s="26" t="s">
        <v>224</v>
      </c>
      <c r="B1003" s="27"/>
      <c r="C1003" s="27" t="s">
        <v>109</v>
      </c>
      <c r="D1003" s="27" t="s">
        <v>40</v>
      </c>
      <c r="E1003" s="62" t="s">
        <v>750</v>
      </c>
      <c r="F1003" s="27" t="s">
        <v>118</v>
      </c>
      <c r="G1003" s="28">
        <v>1381.9</v>
      </c>
      <c r="H1003" s="28">
        <v>1381.9</v>
      </c>
      <c r="I1003" s="28">
        <v>1381.9</v>
      </c>
    </row>
    <row r="1004" spans="1:9">
      <c r="A1004" s="26" t="s">
        <v>851</v>
      </c>
      <c r="B1004" s="27"/>
      <c r="C1004" s="27" t="s">
        <v>109</v>
      </c>
      <c r="D1004" s="27" t="s">
        <v>40</v>
      </c>
      <c r="E1004" s="62" t="s">
        <v>828</v>
      </c>
      <c r="F1004" s="27"/>
      <c r="G1004" s="28">
        <f>SUM(G1005)</f>
        <v>59593.2</v>
      </c>
      <c r="H1004" s="28">
        <f t="shared" ref="H1004:I1004" si="210">SUM(H1005)</f>
        <v>12338.7</v>
      </c>
      <c r="I1004" s="28">
        <f t="shared" si="210"/>
        <v>0</v>
      </c>
    </row>
    <row r="1005" spans="1:9" ht="78.75">
      <c r="A1005" s="115" t="s">
        <v>1001</v>
      </c>
      <c r="B1005" s="116"/>
      <c r="C1005" s="116" t="s">
        <v>109</v>
      </c>
      <c r="D1005" s="116" t="s">
        <v>40</v>
      </c>
      <c r="E1005" s="118" t="s">
        <v>1002</v>
      </c>
      <c r="F1005" s="116"/>
      <c r="G1005" s="119">
        <f>G1007+G1006</f>
        <v>59593.2</v>
      </c>
      <c r="H1005" s="119">
        <f>H1007+H1006</f>
        <v>12338.7</v>
      </c>
      <c r="I1005" s="119">
        <f>I1007+I1006</f>
        <v>0</v>
      </c>
    </row>
    <row r="1006" spans="1:9" ht="31.5">
      <c r="A1006" s="115" t="s">
        <v>48</v>
      </c>
      <c r="B1006" s="116"/>
      <c r="C1006" s="116" t="s">
        <v>109</v>
      </c>
      <c r="D1006" s="116" t="s">
        <v>40</v>
      </c>
      <c r="E1006" s="118" t="s">
        <v>1002</v>
      </c>
      <c r="F1006" s="116" t="s">
        <v>87</v>
      </c>
      <c r="G1006" s="119">
        <v>34053.300000000003</v>
      </c>
      <c r="H1006" s="119">
        <v>6169.4</v>
      </c>
      <c r="I1006" s="119">
        <v>0</v>
      </c>
    </row>
    <row r="1007" spans="1:9" ht="31.5">
      <c r="A1007" s="115" t="s">
        <v>224</v>
      </c>
      <c r="B1007" s="116"/>
      <c r="C1007" s="116" t="s">
        <v>109</v>
      </c>
      <c r="D1007" s="116" t="s">
        <v>40</v>
      </c>
      <c r="E1007" s="118" t="s">
        <v>1002</v>
      </c>
      <c r="F1007" s="116" t="s">
        <v>118</v>
      </c>
      <c r="G1007" s="119">
        <v>25539.899999999998</v>
      </c>
      <c r="H1007" s="119">
        <v>6169.3</v>
      </c>
      <c r="I1007" s="119">
        <v>0</v>
      </c>
    </row>
    <row r="1008" spans="1:9" ht="47.25">
      <c r="A1008" s="26" t="s">
        <v>647</v>
      </c>
      <c r="B1008" s="27"/>
      <c r="C1008" s="27" t="s">
        <v>109</v>
      </c>
      <c r="D1008" s="27" t="s">
        <v>40</v>
      </c>
      <c r="E1008" s="55" t="s">
        <v>329</v>
      </c>
      <c r="F1008" s="27"/>
      <c r="G1008" s="28">
        <f>G1009+G1014</f>
        <v>16849.599999999999</v>
      </c>
      <c r="H1008" s="28">
        <f t="shared" ref="H1008:I1008" si="211">H1009+H1014</f>
        <v>1070.5</v>
      </c>
      <c r="I1008" s="28">
        <f t="shared" si="211"/>
        <v>11981.4</v>
      </c>
    </row>
    <row r="1009" spans="1:9">
      <c r="A1009" s="26" t="s">
        <v>31</v>
      </c>
      <c r="B1009" s="27"/>
      <c r="C1009" s="27" t="s">
        <v>109</v>
      </c>
      <c r="D1009" s="27" t="s">
        <v>40</v>
      </c>
      <c r="E1009" s="55" t="s">
        <v>330</v>
      </c>
      <c r="F1009" s="27"/>
      <c r="G1009" s="28">
        <f>SUM(G1010:G1012)</f>
        <v>16849.599999999999</v>
      </c>
      <c r="H1009" s="28">
        <f t="shared" ref="H1009:I1009" si="212">SUM(H1010:H1012)</f>
        <v>1070.5</v>
      </c>
      <c r="I1009" s="28">
        <f t="shared" si="212"/>
        <v>11981.4</v>
      </c>
    </row>
    <row r="1010" spans="1:9" ht="31.5">
      <c r="A1010" s="26" t="s">
        <v>48</v>
      </c>
      <c r="B1010" s="27"/>
      <c r="C1010" s="27" t="s">
        <v>109</v>
      </c>
      <c r="D1010" s="27" t="s">
        <v>40</v>
      </c>
      <c r="E1010" s="55" t="s">
        <v>330</v>
      </c>
      <c r="F1010" s="27" t="s">
        <v>87</v>
      </c>
      <c r="G1010" s="28">
        <v>5884.2</v>
      </c>
      <c r="H1010" s="28">
        <v>0</v>
      </c>
      <c r="I1010" s="28">
        <v>8110.9</v>
      </c>
    </row>
    <row r="1011" spans="1:9" ht="31.5">
      <c r="A1011" s="26" t="s">
        <v>224</v>
      </c>
      <c r="B1011" s="27"/>
      <c r="C1011" s="27" t="s">
        <v>109</v>
      </c>
      <c r="D1011" s="27" t="s">
        <v>40</v>
      </c>
      <c r="E1011" s="55" t="s">
        <v>330</v>
      </c>
      <c r="F1011" s="27" t="s">
        <v>118</v>
      </c>
      <c r="G1011" s="28">
        <v>10965.4</v>
      </c>
      <c r="H1011" s="28">
        <v>0</v>
      </c>
      <c r="I1011" s="28">
        <v>2800</v>
      </c>
    </row>
    <row r="1012" spans="1:9" ht="31.5">
      <c r="A1012" s="26" t="s">
        <v>753</v>
      </c>
      <c r="B1012" s="27"/>
      <c r="C1012" s="27" t="s">
        <v>109</v>
      </c>
      <c r="D1012" s="27" t="s">
        <v>40</v>
      </c>
      <c r="E1012" s="55" t="s">
        <v>754</v>
      </c>
      <c r="F1012" s="27"/>
      <c r="G1012" s="28">
        <f>G1013</f>
        <v>0</v>
      </c>
      <c r="H1012" s="28">
        <f>H1013</f>
        <v>1070.5</v>
      </c>
      <c r="I1012" s="28">
        <f>I1013</f>
        <v>1070.5</v>
      </c>
    </row>
    <row r="1013" spans="1:9" ht="31.5">
      <c r="A1013" s="26" t="s">
        <v>48</v>
      </c>
      <c r="B1013" s="27"/>
      <c r="C1013" s="27" t="s">
        <v>109</v>
      </c>
      <c r="D1013" s="27" t="s">
        <v>40</v>
      </c>
      <c r="E1013" s="55" t="s">
        <v>754</v>
      </c>
      <c r="F1013" s="27" t="s">
        <v>87</v>
      </c>
      <c r="G1013" s="28"/>
      <c r="H1013" s="28">
        <v>1070.5</v>
      </c>
      <c r="I1013" s="28">
        <v>1070.5</v>
      </c>
    </row>
    <row r="1014" spans="1:9">
      <c r="A1014" s="80" t="s">
        <v>147</v>
      </c>
      <c r="B1014" s="27"/>
      <c r="C1014" s="27" t="s">
        <v>109</v>
      </c>
      <c r="D1014" s="27" t="s">
        <v>40</v>
      </c>
      <c r="E1014" s="55" t="s">
        <v>728</v>
      </c>
      <c r="F1014" s="27"/>
      <c r="G1014" s="28">
        <f>G1015</f>
        <v>0</v>
      </c>
      <c r="H1014" s="28">
        <f t="shared" ref="H1014:I1014" si="213">H1015</f>
        <v>0</v>
      </c>
      <c r="I1014" s="28">
        <f t="shared" si="213"/>
        <v>0</v>
      </c>
    </row>
    <row r="1015" spans="1:9">
      <c r="A1015" s="26" t="s">
        <v>258</v>
      </c>
      <c r="B1015" s="27"/>
      <c r="C1015" s="27" t="s">
        <v>109</v>
      </c>
      <c r="D1015" s="27" t="s">
        <v>40</v>
      </c>
      <c r="E1015" s="55" t="s">
        <v>757</v>
      </c>
      <c r="F1015" s="27"/>
      <c r="G1015" s="28">
        <f>SUM(G1016)</f>
        <v>0</v>
      </c>
      <c r="H1015" s="28">
        <f t="shared" ref="H1015:I1015" si="214">SUM(H1016)</f>
        <v>0</v>
      </c>
      <c r="I1015" s="28">
        <f t="shared" si="214"/>
        <v>0</v>
      </c>
    </row>
    <row r="1016" spans="1:9" ht="31.5" hidden="1" customHeight="1">
      <c r="A1016" s="26" t="s">
        <v>753</v>
      </c>
      <c r="B1016" s="27"/>
      <c r="C1016" s="27" t="s">
        <v>109</v>
      </c>
      <c r="D1016" s="27" t="s">
        <v>40</v>
      </c>
      <c r="E1016" s="55" t="s">
        <v>755</v>
      </c>
      <c r="F1016" s="27"/>
      <c r="G1016" s="28">
        <f>SUM(G1017)</f>
        <v>0</v>
      </c>
      <c r="H1016" s="28">
        <f t="shared" ref="H1016:I1016" si="215">SUM(H1017)</f>
        <v>0</v>
      </c>
      <c r="I1016" s="28">
        <f t="shared" si="215"/>
        <v>0</v>
      </c>
    </row>
    <row r="1017" spans="1:9" ht="31.5" hidden="1" customHeight="1">
      <c r="A1017" s="26" t="s">
        <v>224</v>
      </c>
      <c r="B1017" s="27"/>
      <c r="C1017" s="27" t="s">
        <v>109</v>
      </c>
      <c r="D1017" s="27" t="s">
        <v>40</v>
      </c>
      <c r="E1017" s="55" t="s">
        <v>755</v>
      </c>
      <c r="F1017" s="27" t="s">
        <v>118</v>
      </c>
      <c r="G1017" s="28"/>
      <c r="H1017" s="28"/>
      <c r="I1017" s="28"/>
    </row>
    <row r="1018" spans="1:9" ht="31.5">
      <c r="A1018" s="26" t="s">
        <v>980</v>
      </c>
      <c r="B1018" s="27"/>
      <c r="C1018" s="27" t="s">
        <v>109</v>
      </c>
      <c r="D1018" s="27" t="s">
        <v>40</v>
      </c>
      <c r="E1018" s="55" t="s">
        <v>981</v>
      </c>
      <c r="F1018" s="27"/>
      <c r="G1018" s="28">
        <f t="shared" ref="G1018:I1019" si="216">G1019</f>
        <v>70</v>
      </c>
      <c r="H1018" s="28">
        <f t="shared" si="216"/>
        <v>70</v>
      </c>
      <c r="I1018" s="28">
        <f t="shared" si="216"/>
        <v>70</v>
      </c>
    </row>
    <row r="1019" spans="1:9">
      <c r="A1019" s="26" t="s">
        <v>31</v>
      </c>
      <c r="B1019" s="27"/>
      <c r="C1019" s="27" t="s">
        <v>109</v>
      </c>
      <c r="D1019" s="27" t="s">
        <v>40</v>
      </c>
      <c r="E1019" s="55" t="s">
        <v>982</v>
      </c>
      <c r="F1019" s="27"/>
      <c r="G1019" s="28">
        <f t="shared" si="216"/>
        <v>70</v>
      </c>
      <c r="H1019" s="28">
        <f t="shared" si="216"/>
        <v>70</v>
      </c>
      <c r="I1019" s="28">
        <f t="shared" si="216"/>
        <v>70</v>
      </c>
    </row>
    <row r="1020" spans="1:9" ht="31.5">
      <c r="A1020" s="26" t="s">
        <v>48</v>
      </c>
      <c r="B1020" s="27"/>
      <c r="C1020" s="27" t="s">
        <v>109</v>
      </c>
      <c r="D1020" s="27" t="s">
        <v>40</v>
      </c>
      <c r="E1020" s="55" t="s">
        <v>982</v>
      </c>
      <c r="F1020" s="27" t="s">
        <v>87</v>
      </c>
      <c r="G1020" s="28">
        <v>70</v>
      </c>
      <c r="H1020" s="28">
        <v>70</v>
      </c>
      <c r="I1020" s="28">
        <v>70</v>
      </c>
    </row>
    <row r="1021" spans="1:9">
      <c r="A1021" s="26" t="s">
        <v>110</v>
      </c>
      <c r="B1021" s="27"/>
      <c r="C1021" s="27" t="s">
        <v>109</v>
      </c>
      <c r="D1021" s="27" t="s">
        <v>50</v>
      </c>
      <c r="E1021" s="27"/>
      <c r="F1021" s="27"/>
      <c r="G1021" s="28">
        <f>G1022</f>
        <v>104532.9</v>
      </c>
      <c r="H1021" s="28">
        <f>H1022</f>
        <v>99124.4</v>
      </c>
      <c r="I1021" s="28">
        <f>I1022</f>
        <v>99112.9</v>
      </c>
    </row>
    <row r="1022" spans="1:9" ht="31.5">
      <c r="A1022" s="26" t="s">
        <v>644</v>
      </c>
      <c r="B1022" s="27"/>
      <c r="C1022" s="27" t="s">
        <v>109</v>
      </c>
      <c r="D1022" s="27" t="s">
        <v>50</v>
      </c>
      <c r="E1022" s="79" t="s">
        <v>318</v>
      </c>
      <c r="F1022" s="27"/>
      <c r="G1022" s="28">
        <f>SUM(G1023)+G1039</f>
        <v>104532.9</v>
      </c>
      <c r="H1022" s="28">
        <f t="shared" ref="H1022:I1022" si="217">SUM(H1023)+H1039</f>
        <v>99124.4</v>
      </c>
      <c r="I1022" s="28">
        <f t="shared" si="217"/>
        <v>99112.9</v>
      </c>
    </row>
    <row r="1023" spans="1:9" ht="31.5">
      <c r="A1023" s="26" t="s">
        <v>739</v>
      </c>
      <c r="B1023" s="27"/>
      <c r="C1023" s="27" t="s">
        <v>109</v>
      </c>
      <c r="D1023" s="27" t="s">
        <v>50</v>
      </c>
      <c r="E1023" s="55" t="s">
        <v>709</v>
      </c>
      <c r="F1023" s="27"/>
      <c r="G1023" s="28">
        <f>SUM(G1024+G1027)+G1036+G1030+G1033</f>
        <v>104512.9</v>
      </c>
      <c r="H1023" s="28">
        <f t="shared" ref="H1023:I1023" si="218">SUM(H1024+H1027)+H1036+H1030+H1033</f>
        <v>99124.4</v>
      </c>
      <c r="I1023" s="28">
        <f t="shared" si="218"/>
        <v>99112.9</v>
      </c>
    </row>
    <row r="1024" spans="1:9">
      <c r="A1024" s="26" t="s">
        <v>31</v>
      </c>
      <c r="B1024" s="27"/>
      <c r="C1024" s="27" t="s">
        <v>109</v>
      </c>
      <c r="D1024" s="27" t="s">
        <v>50</v>
      </c>
      <c r="E1024" s="62" t="s">
        <v>710</v>
      </c>
      <c r="F1024" s="27"/>
      <c r="G1024" s="28">
        <f t="shared" ref="G1024:I1025" si="219">G1025</f>
        <v>4960</v>
      </c>
      <c r="H1024" s="28">
        <f t="shared" si="219"/>
        <v>500</v>
      </c>
      <c r="I1024" s="28">
        <f t="shared" si="219"/>
        <v>0</v>
      </c>
    </row>
    <row r="1025" spans="1:9">
      <c r="A1025" s="26" t="s">
        <v>332</v>
      </c>
      <c r="B1025" s="27"/>
      <c r="C1025" s="27" t="s">
        <v>109</v>
      </c>
      <c r="D1025" s="27" t="s">
        <v>50</v>
      </c>
      <c r="E1025" s="79" t="s">
        <v>726</v>
      </c>
      <c r="F1025" s="27"/>
      <c r="G1025" s="28">
        <f t="shared" si="219"/>
        <v>4960</v>
      </c>
      <c r="H1025" s="28">
        <f t="shared" si="219"/>
        <v>500</v>
      </c>
      <c r="I1025" s="28">
        <f t="shared" si="219"/>
        <v>0</v>
      </c>
    </row>
    <row r="1026" spans="1:9" ht="31.5">
      <c r="A1026" s="26" t="s">
        <v>224</v>
      </c>
      <c r="B1026" s="27"/>
      <c r="C1026" s="27" t="s">
        <v>109</v>
      </c>
      <c r="D1026" s="27" t="s">
        <v>50</v>
      </c>
      <c r="E1026" s="79" t="s">
        <v>726</v>
      </c>
      <c r="F1026" s="27" t="s">
        <v>118</v>
      </c>
      <c r="G1026" s="28">
        <v>4960</v>
      </c>
      <c r="H1026" s="28">
        <v>500</v>
      </c>
      <c r="I1026" s="28"/>
    </row>
    <row r="1027" spans="1:9" ht="47.25">
      <c r="A1027" s="26" t="s">
        <v>24</v>
      </c>
      <c r="B1027" s="27"/>
      <c r="C1027" s="27" t="s">
        <v>109</v>
      </c>
      <c r="D1027" s="27" t="s">
        <v>50</v>
      </c>
      <c r="E1027" s="62" t="s">
        <v>721</v>
      </c>
      <c r="F1027" s="27"/>
      <c r="G1027" s="28">
        <f>SUM(G1028)</f>
        <v>99552.9</v>
      </c>
      <c r="H1027" s="28">
        <f>SUM(H1028)</f>
        <v>98624.4</v>
      </c>
      <c r="I1027" s="28">
        <f>SUM(I1028)</f>
        <v>99112.9</v>
      </c>
    </row>
    <row r="1028" spans="1:9">
      <c r="A1028" s="26" t="s">
        <v>332</v>
      </c>
      <c r="B1028" s="27"/>
      <c r="C1028" s="27" t="s">
        <v>109</v>
      </c>
      <c r="D1028" s="27" t="s">
        <v>50</v>
      </c>
      <c r="E1028" s="62" t="s">
        <v>724</v>
      </c>
      <c r="F1028" s="27"/>
      <c r="G1028" s="28">
        <f>G1029</f>
        <v>99552.9</v>
      </c>
      <c r="H1028" s="28">
        <f>H1029</f>
        <v>98624.4</v>
      </c>
      <c r="I1028" s="28">
        <f>I1029</f>
        <v>99112.9</v>
      </c>
    </row>
    <row r="1029" spans="1:9" ht="31.5">
      <c r="A1029" s="26" t="s">
        <v>224</v>
      </c>
      <c r="B1029" s="27"/>
      <c r="C1029" s="27" t="s">
        <v>109</v>
      </c>
      <c r="D1029" s="27" t="s">
        <v>50</v>
      </c>
      <c r="E1029" s="62" t="s">
        <v>724</v>
      </c>
      <c r="F1029" s="27" t="s">
        <v>118</v>
      </c>
      <c r="G1029" s="28">
        <v>99552.9</v>
      </c>
      <c r="H1029" s="28">
        <v>98624.4</v>
      </c>
      <c r="I1029" s="28">
        <v>99112.9</v>
      </c>
    </row>
    <row r="1030" spans="1:9" ht="31.5" hidden="1">
      <c r="A1030" s="26" t="s">
        <v>259</v>
      </c>
      <c r="B1030" s="27"/>
      <c r="C1030" s="27" t="s">
        <v>109</v>
      </c>
      <c r="D1030" s="27" t="s">
        <v>50</v>
      </c>
      <c r="E1030" s="62" t="s">
        <v>888</v>
      </c>
      <c r="F1030" s="27"/>
      <c r="G1030" s="28">
        <f>SUM(G1031)</f>
        <v>0</v>
      </c>
      <c r="H1030" s="28">
        <f t="shared" ref="H1030:I1030" si="220">SUM(H1031)</f>
        <v>0</v>
      </c>
      <c r="I1030" s="28">
        <f t="shared" si="220"/>
        <v>0</v>
      </c>
    </row>
    <row r="1031" spans="1:9" ht="31.5" hidden="1">
      <c r="A1031" s="26" t="s">
        <v>887</v>
      </c>
      <c r="B1031" s="27"/>
      <c r="C1031" s="27" t="s">
        <v>109</v>
      </c>
      <c r="D1031" s="27" t="s">
        <v>50</v>
      </c>
      <c r="E1031" s="44" t="s">
        <v>889</v>
      </c>
      <c r="F1031" s="27"/>
      <c r="G1031" s="28">
        <f>SUM(G1032)</f>
        <v>0</v>
      </c>
      <c r="H1031" s="28">
        <f t="shared" ref="H1031:I1031" si="221">SUM(H1032)</f>
        <v>0</v>
      </c>
      <c r="I1031" s="28">
        <f t="shared" si="221"/>
        <v>0</v>
      </c>
    </row>
    <row r="1032" spans="1:9" ht="31.5" hidden="1">
      <c r="A1032" s="26" t="s">
        <v>224</v>
      </c>
      <c r="B1032" s="27"/>
      <c r="C1032" s="27" t="s">
        <v>109</v>
      </c>
      <c r="D1032" s="27" t="s">
        <v>50</v>
      </c>
      <c r="E1032" s="44" t="s">
        <v>889</v>
      </c>
      <c r="F1032" s="27" t="s">
        <v>118</v>
      </c>
      <c r="G1032" s="28"/>
      <c r="H1032" s="28"/>
      <c r="I1032" s="28"/>
    </row>
    <row r="1033" spans="1:9" hidden="1">
      <c r="A1033" s="26" t="s">
        <v>327</v>
      </c>
      <c r="B1033" s="27"/>
      <c r="C1033" s="27" t="s">
        <v>109</v>
      </c>
      <c r="D1033" s="27" t="s">
        <v>50</v>
      </c>
      <c r="E1033" s="44" t="s">
        <v>890</v>
      </c>
      <c r="F1033" s="27"/>
      <c r="G1033" s="28">
        <f>SUM(G1034)</f>
        <v>0</v>
      </c>
      <c r="H1033" s="28">
        <v>0</v>
      </c>
      <c r="I1033" s="28">
        <v>0</v>
      </c>
    </row>
    <row r="1034" spans="1:9" hidden="1">
      <c r="A1034" s="26" t="s">
        <v>332</v>
      </c>
      <c r="B1034" s="27"/>
      <c r="C1034" s="27" t="s">
        <v>109</v>
      </c>
      <c r="D1034" s="27" t="s">
        <v>50</v>
      </c>
      <c r="E1034" s="44" t="s">
        <v>906</v>
      </c>
      <c r="F1034" s="27"/>
      <c r="G1034" s="28">
        <f>SUM(G1035)</f>
        <v>0</v>
      </c>
      <c r="H1034" s="28">
        <f t="shared" ref="H1034:I1034" si="222">SUM(H1035)</f>
        <v>0</v>
      </c>
      <c r="I1034" s="28">
        <f t="shared" si="222"/>
        <v>0</v>
      </c>
    </row>
    <row r="1035" spans="1:9" ht="31.5" hidden="1">
      <c r="A1035" s="26" t="s">
        <v>224</v>
      </c>
      <c r="B1035" s="27"/>
      <c r="C1035" s="27" t="s">
        <v>109</v>
      </c>
      <c r="D1035" s="27" t="s">
        <v>50</v>
      </c>
      <c r="E1035" s="44" t="s">
        <v>906</v>
      </c>
      <c r="F1035" s="27" t="s">
        <v>118</v>
      </c>
      <c r="G1035" s="28"/>
      <c r="H1035" s="28"/>
      <c r="I1035" s="28"/>
    </row>
    <row r="1036" spans="1:9" hidden="1">
      <c r="A1036" s="26" t="s">
        <v>850</v>
      </c>
      <c r="B1036" s="27"/>
      <c r="C1036" s="27" t="s">
        <v>109</v>
      </c>
      <c r="D1036" s="27" t="s">
        <v>50</v>
      </c>
      <c r="E1036" s="44" t="s">
        <v>758</v>
      </c>
      <c r="F1036" s="44"/>
      <c r="G1036" s="28">
        <f t="shared" ref="G1036:I1037" si="223">G1037</f>
        <v>0</v>
      </c>
      <c r="H1036" s="28">
        <f t="shared" si="223"/>
        <v>0</v>
      </c>
      <c r="I1036" s="28">
        <f t="shared" si="223"/>
        <v>0</v>
      </c>
    </row>
    <row r="1037" spans="1:9" ht="47.25" hidden="1">
      <c r="A1037" s="26" t="s">
        <v>840</v>
      </c>
      <c r="B1037" s="27"/>
      <c r="C1037" s="27" t="s">
        <v>109</v>
      </c>
      <c r="D1037" s="85" t="s">
        <v>50</v>
      </c>
      <c r="E1037" s="62" t="s">
        <v>759</v>
      </c>
      <c r="F1037" s="27"/>
      <c r="G1037" s="28">
        <f t="shared" si="223"/>
        <v>0</v>
      </c>
      <c r="H1037" s="28">
        <f t="shared" si="223"/>
        <v>0</v>
      </c>
      <c r="I1037" s="28">
        <f t="shared" si="223"/>
        <v>0</v>
      </c>
    </row>
    <row r="1038" spans="1:9" ht="31.5" hidden="1">
      <c r="A1038" s="26" t="s">
        <v>224</v>
      </c>
      <c r="B1038" s="27"/>
      <c r="C1038" s="27" t="s">
        <v>109</v>
      </c>
      <c r="D1038" s="85" t="s">
        <v>50</v>
      </c>
      <c r="E1038" s="62" t="s">
        <v>759</v>
      </c>
      <c r="F1038" s="27" t="s">
        <v>118</v>
      </c>
      <c r="G1038" s="28"/>
      <c r="H1038" s="28"/>
      <c r="I1038" s="28"/>
    </row>
    <row r="1039" spans="1:9" ht="47.25">
      <c r="A1039" s="26" t="s">
        <v>647</v>
      </c>
      <c r="B1039" s="27"/>
      <c r="C1039" s="27" t="s">
        <v>109</v>
      </c>
      <c r="D1039" s="27" t="s">
        <v>50</v>
      </c>
      <c r="E1039" s="55" t="s">
        <v>329</v>
      </c>
      <c r="F1039" s="27"/>
      <c r="G1039" s="28">
        <f>SUM(G1040)+G1042</f>
        <v>20</v>
      </c>
      <c r="H1039" s="28">
        <f t="shared" ref="H1039:I1039" si="224">SUM(H1040)+H1042</f>
        <v>0</v>
      </c>
      <c r="I1039" s="28">
        <f t="shared" si="224"/>
        <v>0</v>
      </c>
    </row>
    <row r="1040" spans="1:9">
      <c r="A1040" s="26" t="s">
        <v>31</v>
      </c>
      <c r="B1040" s="27"/>
      <c r="C1040" s="27" t="s">
        <v>109</v>
      </c>
      <c r="D1040" s="27" t="s">
        <v>50</v>
      </c>
      <c r="E1040" s="55" t="s">
        <v>330</v>
      </c>
      <c r="F1040" s="27"/>
      <c r="G1040" s="28">
        <f t="shared" ref="G1040:I1040" si="225">SUM(G1041)</f>
        <v>20</v>
      </c>
      <c r="H1040" s="28">
        <f t="shared" si="225"/>
        <v>0</v>
      </c>
      <c r="I1040" s="28">
        <f t="shared" si="225"/>
        <v>0</v>
      </c>
    </row>
    <row r="1041" spans="1:9" ht="31.5">
      <c r="A1041" s="26" t="s">
        <v>224</v>
      </c>
      <c r="B1041" s="27"/>
      <c r="C1041" s="27" t="s">
        <v>109</v>
      </c>
      <c r="D1041" s="27" t="s">
        <v>50</v>
      </c>
      <c r="E1041" s="55" t="s">
        <v>330</v>
      </c>
      <c r="F1041" s="27" t="s">
        <v>118</v>
      </c>
      <c r="G1041" s="28">
        <v>20</v>
      </c>
      <c r="H1041" s="28"/>
      <c r="I1041" s="28"/>
    </row>
    <row r="1042" spans="1:9">
      <c r="A1042" s="26" t="s">
        <v>147</v>
      </c>
      <c r="B1042" s="27"/>
      <c r="C1042" s="27" t="s">
        <v>109</v>
      </c>
      <c r="D1042" s="27" t="s">
        <v>50</v>
      </c>
      <c r="E1042" s="44" t="s">
        <v>728</v>
      </c>
      <c r="F1042" s="44"/>
      <c r="G1042" s="28">
        <f>G1044</f>
        <v>0</v>
      </c>
      <c r="H1042" s="28">
        <f>H1044</f>
        <v>0</v>
      </c>
      <c r="I1042" s="28">
        <f>I1044</f>
        <v>0</v>
      </c>
    </row>
    <row r="1043" spans="1:9" ht="31.5">
      <c r="A1043" s="26" t="s">
        <v>730</v>
      </c>
      <c r="B1043" s="27"/>
      <c r="C1043" s="27" t="s">
        <v>109</v>
      </c>
      <c r="D1043" s="27" t="s">
        <v>50</v>
      </c>
      <c r="E1043" s="55" t="s">
        <v>756</v>
      </c>
      <c r="F1043" s="44"/>
      <c r="G1043" s="28">
        <f>SUM(G1044)</f>
        <v>0</v>
      </c>
      <c r="H1043" s="28">
        <f t="shared" ref="H1043:I1044" si="226">SUM(H1044)</f>
        <v>0</v>
      </c>
      <c r="I1043" s="28">
        <f t="shared" si="226"/>
        <v>0</v>
      </c>
    </row>
    <row r="1044" spans="1:9" ht="31.5">
      <c r="A1044" s="80" t="s">
        <v>760</v>
      </c>
      <c r="B1044" s="27"/>
      <c r="C1044" s="27" t="s">
        <v>109</v>
      </c>
      <c r="D1044" s="27" t="s">
        <v>50</v>
      </c>
      <c r="E1044" s="55" t="s">
        <v>761</v>
      </c>
      <c r="F1044" s="81"/>
      <c r="G1044" s="83">
        <f>SUM(G1045)</f>
        <v>0</v>
      </c>
      <c r="H1044" s="83">
        <f t="shared" si="226"/>
        <v>0</v>
      </c>
      <c r="I1044" s="83">
        <f t="shared" si="226"/>
        <v>0</v>
      </c>
    </row>
    <row r="1045" spans="1:9" ht="31.5">
      <c r="A1045" s="26" t="s">
        <v>224</v>
      </c>
      <c r="B1045" s="27"/>
      <c r="C1045" s="27" t="s">
        <v>109</v>
      </c>
      <c r="D1045" s="27" t="s">
        <v>50</v>
      </c>
      <c r="E1045" s="55" t="s">
        <v>761</v>
      </c>
      <c r="F1045" s="81" t="s">
        <v>118</v>
      </c>
      <c r="G1045" s="83"/>
      <c r="H1045" s="83"/>
      <c r="I1045" s="30"/>
    </row>
    <row r="1046" spans="1:9">
      <c r="A1046" s="52" t="s">
        <v>876</v>
      </c>
      <c r="B1046" s="27"/>
      <c r="C1046" s="27" t="s">
        <v>109</v>
      </c>
      <c r="D1046" s="27" t="s">
        <v>165</v>
      </c>
      <c r="E1046" s="55"/>
      <c r="F1046" s="81"/>
      <c r="G1046" s="83">
        <f>SUM(G1047)</f>
        <v>100</v>
      </c>
      <c r="H1046" s="83">
        <f t="shared" ref="H1046:I1049" si="227">SUM(H1047)</f>
        <v>100</v>
      </c>
      <c r="I1046" s="83">
        <f t="shared" si="227"/>
        <v>100</v>
      </c>
    </row>
    <row r="1047" spans="1:9" ht="31.5">
      <c r="A1047" s="26" t="s">
        <v>644</v>
      </c>
      <c r="B1047" s="27"/>
      <c r="C1047" s="27" t="s">
        <v>109</v>
      </c>
      <c r="D1047" s="27" t="s">
        <v>165</v>
      </c>
      <c r="E1047" s="55" t="s">
        <v>318</v>
      </c>
      <c r="F1047" s="81"/>
      <c r="G1047" s="83">
        <f>SUM(G1048)</f>
        <v>100</v>
      </c>
      <c r="H1047" s="83">
        <f t="shared" si="227"/>
        <v>100</v>
      </c>
      <c r="I1047" s="83">
        <f t="shared" si="227"/>
        <v>100</v>
      </c>
    </row>
    <row r="1048" spans="1:9" ht="47.25">
      <c r="A1048" s="26" t="s">
        <v>841</v>
      </c>
      <c r="B1048" s="27"/>
      <c r="C1048" s="27" t="s">
        <v>109</v>
      </c>
      <c r="D1048" s="27" t="s">
        <v>165</v>
      </c>
      <c r="E1048" s="55" t="s">
        <v>347</v>
      </c>
      <c r="F1048" s="81"/>
      <c r="G1048" s="83">
        <f>SUM(G1049)+G1051</f>
        <v>100</v>
      </c>
      <c r="H1048" s="83">
        <f t="shared" ref="H1048:I1048" si="228">SUM(H1049)+H1051</f>
        <v>100</v>
      </c>
      <c r="I1048" s="83">
        <f t="shared" si="228"/>
        <v>100</v>
      </c>
    </row>
    <row r="1049" spans="1:9" ht="31.5">
      <c r="A1049" s="80" t="s">
        <v>524</v>
      </c>
      <c r="B1049" s="27"/>
      <c r="C1049" s="27" t="s">
        <v>109</v>
      </c>
      <c r="D1049" s="27" t="s">
        <v>165</v>
      </c>
      <c r="E1049" s="55" t="s">
        <v>525</v>
      </c>
      <c r="F1049" s="81"/>
      <c r="G1049" s="83">
        <f>SUM(G1050)</f>
        <v>50</v>
      </c>
      <c r="H1049" s="83">
        <f t="shared" si="227"/>
        <v>50</v>
      </c>
      <c r="I1049" s="83">
        <f t="shared" si="227"/>
        <v>50</v>
      </c>
    </row>
    <row r="1050" spans="1:9" ht="31.5">
      <c r="A1050" s="26" t="s">
        <v>48</v>
      </c>
      <c r="B1050" s="27"/>
      <c r="C1050" s="27" t="s">
        <v>109</v>
      </c>
      <c r="D1050" s="27" t="s">
        <v>165</v>
      </c>
      <c r="E1050" s="55" t="s">
        <v>525</v>
      </c>
      <c r="F1050" s="81" t="s">
        <v>87</v>
      </c>
      <c r="G1050" s="83">
        <v>50</v>
      </c>
      <c r="H1050" s="83">
        <v>50</v>
      </c>
      <c r="I1050" s="30">
        <v>50</v>
      </c>
    </row>
    <row r="1051" spans="1:9" ht="31.5">
      <c r="A1051" s="86" t="s">
        <v>41</v>
      </c>
      <c r="B1051" s="27"/>
      <c r="C1051" s="27" t="s">
        <v>109</v>
      </c>
      <c r="D1051" s="27" t="s">
        <v>165</v>
      </c>
      <c r="E1051" s="55" t="s">
        <v>348</v>
      </c>
      <c r="F1051" s="81"/>
      <c r="G1051" s="83">
        <f>SUM(G1052)</f>
        <v>50</v>
      </c>
      <c r="H1051" s="83">
        <f t="shared" ref="H1051:I1052" si="229">SUM(H1052)</f>
        <v>50</v>
      </c>
      <c r="I1051" s="83">
        <f t="shared" si="229"/>
        <v>50</v>
      </c>
    </row>
    <row r="1052" spans="1:9">
      <c r="A1052" s="57" t="s">
        <v>767</v>
      </c>
      <c r="B1052" s="27"/>
      <c r="C1052" s="27" t="s">
        <v>109</v>
      </c>
      <c r="D1052" s="27" t="s">
        <v>165</v>
      </c>
      <c r="E1052" s="55" t="s">
        <v>349</v>
      </c>
      <c r="F1052" s="81"/>
      <c r="G1052" s="83">
        <f>SUM(G1053)</f>
        <v>50</v>
      </c>
      <c r="H1052" s="83">
        <f t="shared" si="229"/>
        <v>50</v>
      </c>
      <c r="I1052" s="83">
        <f t="shared" si="229"/>
        <v>50</v>
      </c>
    </row>
    <row r="1053" spans="1:9" ht="31.5">
      <c r="A1053" s="26" t="s">
        <v>48</v>
      </c>
      <c r="B1053" s="27"/>
      <c r="C1053" s="27" t="s">
        <v>109</v>
      </c>
      <c r="D1053" s="27" t="s">
        <v>165</v>
      </c>
      <c r="E1053" s="55" t="s">
        <v>349</v>
      </c>
      <c r="F1053" s="81" t="s">
        <v>87</v>
      </c>
      <c r="G1053" s="83">
        <v>50</v>
      </c>
      <c r="H1053" s="83">
        <v>50</v>
      </c>
      <c r="I1053" s="30">
        <v>50</v>
      </c>
    </row>
    <row r="1054" spans="1:9">
      <c r="A1054" s="26" t="s">
        <v>333</v>
      </c>
      <c r="B1054" s="27"/>
      <c r="C1054" s="27" t="s">
        <v>109</v>
      </c>
      <c r="D1054" s="27" t="s">
        <v>109</v>
      </c>
      <c r="E1054" s="27"/>
      <c r="F1054" s="27"/>
      <c r="G1054" s="28">
        <f>G1055+G1058+G1061</f>
        <v>31097.7</v>
      </c>
      <c r="H1054" s="28">
        <f>H1055+H1058+H1061</f>
        <v>31097.7</v>
      </c>
      <c r="I1054" s="28">
        <f>I1055+I1058+I1061</f>
        <v>31097.7</v>
      </c>
    </row>
    <row r="1055" spans="1:9" ht="31.5">
      <c r="A1055" s="26" t="s">
        <v>639</v>
      </c>
      <c r="B1055" s="31"/>
      <c r="C1055" s="31" t="s">
        <v>109</v>
      </c>
      <c r="D1055" s="31" t="s">
        <v>109</v>
      </c>
      <c r="E1055" s="31" t="s">
        <v>219</v>
      </c>
      <c r="F1055" s="31"/>
      <c r="G1055" s="30">
        <f>G1056</f>
        <v>78</v>
      </c>
      <c r="H1055" s="30">
        <f>H1056</f>
        <v>78</v>
      </c>
      <c r="I1055" s="30">
        <f>I1056</f>
        <v>78</v>
      </c>
    </row>
    <row r="1056" spans="1:9">
      <c r="A1056" s="26" t="s">
        <v>31</v>
      </c>
      <c r="B1056" s="31"/>
      <c r="C1056" s="31" t="s">
        <v>109</v>
      </c>
      <c r="D1056" s="31" t="s">
        <v>109</v>
      </c>
      <c r="E1056" s="31" t="s">
        <v>334</v>
      </c>
      <c r="F1056" s="31"/>
      <c r="G1056" s="30">
        <f>SUM(G1057)</f>
        <v>78</v>
      </c>
      <c r="H1056" s="30">
        <f>SUM(H1057)</f>
        <v>78</v>
      </c>
      <c r="I1056" s="30">
        <f>SUM(I1057)</f>
        <v>78</v>
      </c>
    </row>
    <row r="1057" spans="1:9" ht="31.5">
      <c r="A1057" s="26" t="s">
        <v>48</v>
      </c>
      <c r="B1057" s="31"/>
      <c r="C1057" s="31" t="s">
        <v>109</v>
      </c>
      <c r="D1057" s="31" t="s">
        <v>109</v>
      </c>
      <c r="E1057" s="31" t="s">
        <v>334</v>
      </c>
      <c r="F1057" s="31" t="s">
        <v>87</v>
      </c>
      <c r="G1057" s="30">
        <v>78</v>
      </c>
      <c r="H1057" s="30">
        <v>78</v>
      </c>
      <c r="I1057" s="30">
        <v>78</v>
      </c>
    </row>
    <row r="1058" spans="1:9" ht="47.25">
      <c r="A1058" s="26" t="s">
        <v>640</v>
      </c>
      <c r="B1058" s="31"/>
      <c r="C1058" s="31" t="s">
        <v>109</v>
      </c>
      <c r="D1058" s="31" t="s">
        <v>109</v>
      </c>
      <c r="E1058" s="31" t="s">
        <v>336</v>
      </c>
      <c r="F1058" s="31"/>
      <c r="G1058" s="30">
        <f>G1059</f>
        <v>78.5</v>
      </c>
      <c r="H1058" s="30">
        <f>H1059</f>
        <v>78.5</v>
      </c>
      <c r="I1058" s="30">
        <f>I1059</f>
        <v>78.5</v>
      </c>
    </row>
    <row r="1059" spans="1:9">
      <c r="A1059" s="26" t="s">
        <v>31</v>
      </c>
      <c r="B1059" s="31"/>
      <c r="C1059" s="31" t="s">
        <v>109</v>
      </c>
      <c r="D1059" s="31" t="s">
        <v>109</v>
      </c>
      <c r="E1059" s="31" t="s">
        <v>337</v>
      </c>
      <c r="F1059" s="31"/>
      <c r="G1059" s="30">
        <f>SUM(G1060)</f>
        <v>78.5</v>
      </c>
      <c r="H1059" s="30">
        <f>SUM(H1060)</f>
        <v>78.5</v>
      </c>
      <c r="I1059" s="30">
        <f>SUM(I1060)</f>
        <v>78.5</v>
      </c>
    </row>
    <row r="1060" spans="1:9" ht="31.5">
      <c r="A1060" s="26" t="s">
        <v>48</v>
      </c>
      <c r="B1060" s="31"/>
      <c r="C1060" s="31" t="s">
        <v>109</v>
      </c>
      <c r="D1060" s="31" t="s">
        <v>109</v>
      </c>
      <c r="E1060" s="31" t="s">
        <v>337</v>
      </c>
      <c r="F1060" s="31" t="s">
        <v>87</v>
      </c>
      <c r="G1060" s="30">
        <v>78.5</v>
      </c>
      <c r="H1060" s="30">
        <v>78.5</v>
      </c>
      <c r="I1060" s="30">
        <v>78.5</v>
      </c>
    </row>
    <row r="1061" spans="1:9" ht="31.5">
      <c r="A1061" s="26" t="s">
        <v>644</v>
      </c>
      <c r="B1061" s="31"/>
      <c r="C1061" s="31" t="s">
        <v>109</v>
      </c>
      <c r="D1061" s="31" t="s">
        <v>109</v>
      </c>
      <c r="E1061" s="55" t="s">
        <v>318</v>
      </c>
      <c r="F1061" s="31"/>
      <c r="G1061" s="30">
        <f>SUM(G1062+G1071)</f>
        <v>30941.200000000001</v>
      </c>
      <c r="H1061" s="30">
        <f t="shared" ref="H1061:I1061" si="230">SUM(H1062+H1071)</f>
        <v>30941.200000000001</v>
      </c>
      <c r="I1061" s="30">
        <f t="shared" si="230"/>
        <v>30941.200000000001</v>
      </c>
    </row>
    <row r="1062" spans="1:9" ht="31.5">
      <c r="A1062" s="26" t="s">
        <v>739</v>
      </c>
      <c r="B1062" s="31"/>
      <c r="C1062" s="31" t="s">
        <v>109</v>
      </c>
      <c r="D1062" s="31" t="s">
        <v>109</v>
      </c>
      <c r="E1062" s="55" t="s">
        <v>709</v>
      </c>
      <c r="F1062" s="31"/>
      <c r="G1062" s="30">
        <f>SUM(G1063)</f>
        <v>26695.200000000001</v>
      </c>
      <c r="H1062" s="30">
        <f t="shared" ref="H1062:I1062" si="231">SUM(H1063)</f>
        <v>26695.200000000001</v>
      </c>
      <c r="I1062" s="30">
        <f t="shared" si="231"/>
        <v>26695.200000000001</v>
      </c>
    </row>
    <row r="1063" spans="1:9">
      <c r="A1063" s="26" t="s">
        <v>31</v>
      </c>
      <c r="B1063" s="31"/>
      <c r="C1063" s="31" t="s">
        <v>109</v>
      </c>
      <c r="D1063" s="31" t="s">
        <v>109</v>
      </c>
      <c r="E1063" s="55" t="s">
        <v>710</v>
      </c>
      <c r="F1063" s="31"/>
      <c r="G1063" s="30">
        <f>SUM(G1064)+G1067</f>
        <v>26695.200000000001</v>
      </c>
      <c r="H1063" s="30">
        <f t="shared" ref="H1063:I1063" si="232">SUM(H1064)+H1067</f>
        <v>26695.200000000001</v>
      </c>
      <c r="I1063" s="30">
        <f t="shared" si="232"/>
        <v>26695.200000000001</v>
      </c>
    </row>
    <row r="1064" spans="1:9">
      <c r="A1064" s="57" t="s">
        <v>339</v>
      </c>
      <c r="B1064" s="27"/>
      <c r="C1064" s="27" t="s">
        <v>109</v>
      </c>
      <c r="D1064" s="27" t="s">
        <v>109</v>
      </c>
      <c r="E1064" s="27" t="s">
        <v>763</v>
      </c>
      <c r="F1064" s="31"/>
      <c r="G1064" s="30">
        <f>SUM(G1065:G1066)</f>
        <v>2882.7</v>
      </c>
      <c r="H1064" s="30">
        <f>SUM(H1065:H1066)</f>
        <v>2882.7</v>
      </c>
      <c r="I1064" s="30">
        <f>SUM(I1065:I1066)</f>
        <v>2882.7</v>
      </c>
    </row>
    <row r="1065" spans="1:9" ht="31.5">
      <c r="A1065" s="26" t="s">
        <v>48</v>
      </c>
      <c r="B1065" s="31"/>
      <c r="C1065" s="31" t="s">
        <v>109</v>
      </c>
      <c r="D1065" s="31" t="s">
        <v>109</v>
      </c>
      <c r="E1065" s="27" t="s">
        <v>763</v>
      </c>
      <c r="F1065" s="31" t="s">
        <v>87</v>
      </c>
      <c r="G1065" s="30">
        <v>2882.7</v>
      </c>
      <c r="H1065" s="30">
        <v>2882.7</v>
      </c>
      <c r="I1065" s="30">
        <v>2882.7</v>
      </c>
    </row>
    <row r="1066" spans="1:9" ht="31.5" hidden="1">
      <c r="A1066" s="26" t="s">
        <v>224</v>
      </c>
      <c r="B1066" s="31"/>
      <c r="C1066" s="27" t="s">
        <v>109</v>
      </c>
      <c r="D1066" s="27" t="s">
        <v>109</v>
      </c>
      <c r="E1066" s="27" t="s">
        <v>763</v>
      </c>
      <c r="F1066" s="31" t="s">
        <v>118</v>
      </c>
      <c r="G1066" s="30"/>
      <c r="H1066" s="30"/>
      <c r="I1066" s="30"/>
    </row>
    <row r="1067" spans="1:9">
      <c r="A1067" s="26" t="s">
        <v>455</v>
      </c>
      <c r="B1067" s="27"/>
      <c r="C1067" s="27" t="s">
        <v>109</v>
      </c>
      <c r="D1067" s="27" t="s">
        <v>109</v>
      </c>
      <c r="E1067" s="27" t="s">
        <v>764</v>
      </c>
      <c r="F1067" s="27"/>
      <c r="G1067" s="28">
        <f>SUM(G1068)+G1069+G1070</f>
        <v>23812.5</v>
      </c>
      <c r="H1067" s="28">
        <f t="shared" ref="H1067:I1067" si="233">SUM(H1068)+H1069+H1070</f>
        <v>23812.5</v>
      </c>
      <c r="I1067" s="28">
        <f t="shared" si="233"/>
        <v>23812.5</v>
      </c>
    </row>
    <row r="1068" spans="1:9" ht="31.5">
      <c r="A1068" s="26" t="s">
        <v>48</v>
      </c>
      <c r="B1068" s="27"/>
      <c r="C1068" s="27" t="s">
        <v>109</v>
      </c>
      <c r="D1068" s="27" t="s">
        <v>109</v>
      </c>
      <c r="E1068" s="27" t="s">
        <v>764</v>
      </c>
      <c r="F1068" s="31" t="s">
        <v>87</v>
      </c>
      <c r="G1068" s="28">
        <v>23812.5</v>
      </c>
      <c r="H1068" s="28">
        <v>23812.5</v>
      </c>
      <c r="I1068" s="28">
        <v>23812.5</v>
      </c>
    </row>
    <row r="1069" spans="1:9" ht="31.5" hidden="1">
      <c r="A1069" s="26" t="s">
        <v>224</v>
      </c>
      <c r="B1069" s="27"/>
      <c r="C1069" s="27" t="s">
        <v>109</v>
      </c>
      <c r="D1069" s="27" t="s">
        <v>109</v>
      </c>
      <c r="E1069" s="27" t="s">
        <v>764</v>
      </c>
      <c r="F1069" s="31" t="s">
        <v>118</v>
      </c>
      <c r="G1069" s="28"/>
      <c r="H1069" s="28"/>
      <c r="I1069" s="28"/>
    </row>
    <row r="1070" spans="1:9" hidden="1">
      <c r="A1070" s="26" t="s">
        <v>21</v>
      </c>
      <c r="B1070" s="27"/>
      <c r="C1070" s="27" t="s">
        <v>109</v>
      </c>
      <c r="D1070" s="27" t="s">
        <v>109</v>
      </c>
      <c r="E1070" s="27" t="s">
        <v>764</v>
      </c>
      <c r="F1070" s="31" t="s">
        <v>92</v>
      </c>
      <c r="G1070" s="28"/>
      <c r="H1070" s="28"/>
      <c r="I1070" s="28"/>
    </row>
    <row r="1071" spans="1:9" ht="31.5">
      <c r="A1071" s="26" t="s">
        <v>516</v>
      </c>
      <c r="B1071" s="27"/>
      <c r="C1071" s="27" t="s">
        <v>109</v>
      </c>
      <c r="D1071" s="27" t="s">
        <v>109</v>
      </c>
      <c r="E1071" s="27" t="s">
        <v>340</v>
      </c>
      <c r="F1071" s="27"/>
      <c r="G1071" s="28">
        <f>G1072+G1082+G1085</f>
        <v>4246</v>
      </c>
      <c r="H1071" s="28">
        <f>H1072+H1082+H1085</f>
        <v>4246</v>
      </c>
      <c r="I1071" s="28">
        <f>I1072+I1082+I1085</f>
        <v>4246</v>
      </c>
    </row>
    <row r="1072" spans="1:9">
      <c r="A1072" s="26" t="s">
        <v>31</v>
      </c>
      <c r="B1072" s="27"/>
      <c r="C1072" s="27" t="s">
        <v>109</v>
      </c>
      <c r="D1072" s="27" t="s">
        <v>109</v>
      </c>
      <c r="E1072" s="27" t="s">
        <v>341</v>
      </c>
      <c r="F1072" s="27"/>
      <c r="G1072" s="28">
        <f>G1078+G1073</f>
        <v>3932</v>
      </c>
      <c r="H1072" s="28">
        <f>H1078+H1073</f>
        <v>3932</v>
      </c>
      <c r="I1072" s="28">
        <f>I1078+I1073</f>
        <v>3932</v>
      </c>
    </row>
    <row r="1073" spans="1:9">
      <c r="A1073" s="26" t="s">
        <v>488</v>
      </c>
      <c r="B1073" s="27"/>
      <c r="C1073" s="27" t="s">
        <v>109</v>
      </c>
      <c r="D1073" s="27" t="s">
        <v>109</v>
      </c>
      <c r="E1073" s="62" t="s">
        <v>489</v>
      </c>
      <c r="F1073" s="27"/>
      <c r="G1073" s="28">
        <f>G1075+G1076+G1074+G1077</f>
        <v>532</v>
      </c>
      <c r="H1073" s="28">
        <f>H1075+H1076+H1074+H1077</f>
        <v>532</v>
      </c>
      <c r="I1073" s="28">
        <f>I1075+I1076+I1074+I1077</f>
        <v>532</v>
      </c>
    </row>
    <row r="1074" spans="1:9" ht="47.25" hidden="1">
      <c r="A1074" s="52" t="s">
        <v>47</v>
      </c>
      <c r="B1074" s="27"/>
      <c r="C1074" s="27" t="s">
        <v>109</v>
      </c>
      <c r="D1074" s="27" t="s">
        <v>109</v>
      </c>
      <c r="E1074" s="62" t="s">
        <v>489</v>
      </c>
      <c r="F1074" s="27" t="s">
        <v>85</v>
      </c>
      <c r="G1074" s="28"/>
      <c r="H1074" s="28"/>
      <c r="I1074" s="28"/>
    </row>
    <row r="1075" spans="1:9" ht="31.5">
      <c r="A1075" s="26" t="s">
        <v>48</v>
      </c>
      <c r="B1075" s="27"/>
      <c r="C1075" s="27" t="s">
        <v>109</v>
      </c>
      <c r="D1075" s="27" t="s">
        <v>109</v>
      </c>
      <c r="E1075" s="62" t="s">
        <v>489</v>
      </c>
      <c r="F1075" s="27" t="s">
        <v>87</v>
      </c>
      <c r="G1075" s="28">
        <v>502</v>
      </c>
      <c r="H1075" s="28">
        <v>532</v>
      </c>
      <c r="I1075" s="28">
        <v>532</v>
      </c>
    </row>
    <row r="1076" spans="1:9">
      <c r="A1076" s="26" t="s">
        <v>38</v>
      </c>
      <c r="B1076" s="27"/>
      <c r="C1076" s="27" t="s">
        <v>109</v>
      </c>
      <c r="D1076" s="27" t="s">
        <v>109</v>
      </c>
      <c r="E1076" s="62" t="s">
        <v>489</v>
      </c>
      <c r="F1076" s="27" t="s">
        <v>95</v>
      </c>
      <c r="G1076" s="28">
        <v>30</v>
      </c>
      <c r="H1076" s="28"/>
      <c r="I1076" s="28"/>
    </row>
    <row r="1077" spans="1:9" ht="31.5" hidden="1">
      <c r="A1077" s="26" t="s">
        <v>224</v>
      </c>
      <c r="B1077" s="27"/>
      <c r="C1077" s="27" t="s">
        <v>109</v>
      </c>
      <c r="D1077" s="27" t="s">
        <v>109</v>
      </c>
      <c r="E1077" s="62" t="s">
        <v>489</v>
      </c>
      <c r="F1077" s="27" t="s">
        <v>118</v>
      </c>
      <c r="G1077" s="28"/>
      <c r="H1077" s="28"/>
      <c r="I1077" s="28"/>
    </row>
    <row r="1078" spans="1:9" ht="31.5">
      <c r="A1078" s="26" t="s">
        <v>342</v>
      </c>
      <c r="B1078" s="55"/>
      <c r="C1078" s="27" t="s">
        <v>109</v>
      </c>
      <c r="D1078" s="27" t="s">
        <v>109</v>
      </c>
      <c r="E1078" s="27" t="s">
        <v>343</v>
      </c>
      <c r="F1078" s="27"/>
      <c r="G1078" s="28">
        <f>SUM(G1079:G1081)</f>
        <v>3400</v>
      </c>
      <c r="H1078" s="28">
        <f>SUM(H1079:H1081)</f>
        <v>3400</v>
      </c>
      <c r="I1078" s="28">
        <f>SUM(I1079:I1081)</f>
        <v>3400</v>
      </c>
    </row>
    <row r="1079" spans="1:9" ht="47.25">
      <c r="A1079" s="52" t="s">
        <v>47</v>
      </c>
      <c r="B1079" s="55"/>
      <c r="C1079" s="27" t="s">
        <v>109</v>
      </c>
      <c r="D1079" s="27" t="s">
        <v>109</v>
      </c>
      <c r="E1079" s="27" t="s">
        <v>343</v>
      </c>
      <c r="F1079" s="27" t="s">
        <v>85</v>
      </c>
      <c r="G1079" s="28">
        <v>3000</v>
      </c>
      <c r="H1079" s="28">
        <v>3000</v>
      </c>
      <c r="I1079" s="28">
        <v>3000</v>
      </c>
    </row>
    <row r="1080" spans="1:9" ht="31.5">
      <c r="A1080" s="26" t="s">
        <v>48</v>
      </c>
      <c r="B1080" s="55"/>
      <c r="C1080" s="27" t="s">
        <v>109</v>
      </c>
      <c r="D1080" s="27" t="s">
        <v>109</v>
      </c>
      <c r="E1080" s="27" t="s">
        <v>343</v>
      </c>
      <c r="F1080" s="27" t="s">
        <v>87</v>
      </c>
      <c r="G1080" s="28">
        <v>400</v>
      </c>
      <c r="H1080" s="28">
        <v>400</v>
      </c>
      <c r="I1080" s="28">
        <v>400</v>
      </c>
    </row>
    <row r="1081" spans="1:9" ht="31.5" hidden="1">
      <c r="A1081" s="26" t="s">
        <v>224</v>
      </c>
      <c r="B1081" s="55"/>
      <c r="C1081" s="27" t="s">
        <v>109</v>
      </c>
      <c r="D1081" s="27" t="s">
        <v>109</v>
      </c>
      <c r="E1081" s="27" t="s">
        <v>343</v>
      </c>
      <c r="F1081" s="27" t="s">
        <v>118</v>
      </c>
      <c r="G1081" s="28"/>
      <c r="H1081" s="28"/>
      <c r="I1081" s="28"/>
    </row>
    <row r="1082" spans="1:9" ht="31.5">
      <c r="A1082" s="26" t="s">
        <v>41</v>
      </c>
      <c r="B1082" s="27"/>
      <c r="C1082" s="27" t="s">
        <v>109</v>
      </c>
      <c r="D1082" s="27" t="s">
        <v>109</v>
      </c>
      <c r="E1082" s="55" t="s">
        <v>344</v>
      </c>
      <c r="F1082" s="27"/>
      <c r="G1082" s="28">
        <f>SUM(G1083)</f>
        <v>0</v>
      </c>
      <c r="H1082" s="28">
        <f>SUM(H1083)</f>
        <v>0</v>
      </c>
      <c r="I1082" s="28">
        <f>SUM(I1083)</f>
        <v>0</v>
      </c>
    </row>
    <row r="1083" spans="1:9" hidden="1">
      <c r="A1083" s="26" t="s">
        <v>345</v>
      </c>
      <c r="B1083" s="27"/>
      <c r="C1083" s="27" t="s">
        <v>109</v>
      </c>
      <c r="D1083" s="27" t="s">
        <v>109</v>
      </c>
      <c r="E1083" s="55" t="s">
        <v>346</v>
      </c>
      <c r="F1083" s="27"/>
      <c r="G1083" s="28">
        <f>G1084</f>
        <v>0</v>
      </c>
      <c r="H1083" s="28">
        <f>H1084</f>
        <v>0</v>
      </c>
      <c r="I1083" s="28">
        <f>I1084</f>
        <v>0</v>
      </c>
    </row>
    <row r="1084" spans="1:9" ht="47.25" hidden="1">
      <c r="A1084" s="52" t="s">
        <v>47</v>
      </c>
      <c r="B1084" s="27"/>
      <c r="C1084" s="27" t="s">
        <v>109</v>
      </c>
      <c r="D1084" s="27" t="s">
        <v>109</v>
      </c>
      <c r="E1084" s="55" t="s">
        <v>346</v>
      </c>
      <c r="F1084" s="27" t="s">
        <v>85</v>
      </c>
      <c r="G1084" s="28"/>
      <c r="H1084" s="28"/>
      <c r="I1084" s="28"/>
    </row>
    <row r="1085" spans="1:9">
      <c r="A1085" s="26" t="s">
        <v>858</v>
      </c>
      <c r="B1085" s="27"/>
      <c r="C1085" s="27" t="s">
        <v>109</v>
      </c>
      <c r="D1085" s="27" t="s">
        <v>109</v>
      </c>
      <c r="E1085" s="27" t="s">
        <v>856</v>
      </c>
      <c r="F1085" s="27"/>
      <c r="G1085" s="28">
        <f>G1086</f>
        <v>314</v>
      </c>
      <c r="H1085" s="28">
        <f>H1086</f>
        <v>314</v>
      </c>
      <c r="I1085" s="28">
        <f>I1086</f>
        <v>314</v>
      </c>
    </row>
    <row r="1086" spans="1:9">
      <c r="A1086" s="26" t="s">
        <v>488</v>
      </c>
      <c r="B1086" s="27"/>
      <c r="C1086" s="27" t="s">
        <v>109</v>
      </c>
      <c r="D1086" s="27" t="s">
        <v>109</v>
      </c>
      <c r="E1086" s="27" t="s">
        <v>857</v>
      </c>
      <c r="F1086" s="27"/>
      <c r="G1086" s="28">
        <f>G1087+G1088+G1089</f>
        <v>314</v>
      </c>
      <c r="H1086" s="28">
        <f>H1087+H1088+H1089</f>
        <v>314</v>
      </c>
      <c r="I1086" s="28">
        <f>I1087+I1088+I1089</f>
        <v>314</v>
      </c>
    </row>
    <row r="1087" spans="1:9" ht="47.25" hidden="1">
      <c r="A1087" s="52" t="s">
        <v>47</v>
      </c>
      <c r="B1087" s="27"/>
      <c r="C1087" s="27" t="s">
        <v>109</v>
      </c>
      <c r="D1087" s="27" t="s">
        <v>109</v>
      </c>
      <c r="E1087" s="27" t="s">
        <v>580</v>
      </c>
      <c r="F1087" s="27" t="s">
        <v>85</v>
      </c>
      <c r="G1087" s="28"/>
      <c r="H1087" s="28"/>
      <c r="I1087" s="28"/>
    </row>
    <row r="1088" spans="1:9" ht="31.5">
      <c r="A1088" s="26" t="s">
        <v>48</v>
      </c>
      <c r="B1088" s="27"/>
      <c r="C1088" s="27" t="s">
        <v>109</v>
      </c>
      <c r="D1088" s="27" t="s">
        <v>109</v>
      </c>
      <c r="E1088" s="27" t="s">
        <v>857</v>
      </c>
      <c r="F1088" s="27" t="s">
        <v>87</v>
      </c>
      <c r="G1088" s="28">
        <v>314</v>
      </c>
      <c r="H1088" s="28">
        <v>314</v>
      </c>
      <c r="I1088" s="28">
        <v>314</v>
      </c>
    </row>
    <row r="1089" spans="1:9" hidden="1">
      <c r="A1089" s="26" t="s">
        <v>38</v>
      </c>
      <c r="B1089" s="27"/>
      <c r="C1089" s="27" t="s">
        <v>109</v>
      </c>
      <c r="D1089" s="27" t="s">
        <v>109</v>
      </c>
      <c r="E1089" s="27" t="s">
        <v>580</v>
      </c>
      <c r="F1089" s="27" t="s">
        <v>95</v>
      </c>
      <c r="G1089" s="28"/>
      <c r="H1089" s="28"/>
      <c r="I1089" s="28"/>
    </row>
    <row r="1090" spans="1:9">
      <c r="A1090" s="26" t="s">
        <v>178</v>
      </c>
      <c r="B1090" s="55"/>
      <c r="C1090" s="27" t="s">
        <v>109</v>
      </c>
      <c r="D1090" s="27" t="s">
        <v>168</v>
      </c>
      <c r="E1090" s="55"/>
      <c r="F1090" s="55"/>
      <c r="G1090" s="30">
        <f>G1091</f>
        <v>64913.7</v>
      </c>
      <c r="H1090" s="30">
        <f>H1091</f>
        <v>63135.400000000009</v>
      </c>
      <c r="I1090" s="30">
        <f>I1091</f>
        <v>64251.8</v>
      </c>
    </row>
    <row r="1091" spans="1:9" ht="31.5">
      <c r="A1091" s="26" t="s">
        <v>644</v>
      </c>
      <c r="B1091" s="31"/>
      <c r="C1091" s="31" t="s">
        <v>109</v>
      </c>
      <c r="D1091" s="31" t="s">
        <v>168</v>
      </c>
      <c r="E1091" s="55" t="s">
        <v>318</v>
      </c>
      <c r="F1091" s="55"/>
      <c r="G1091" s="30">
        <f>SUM(G1092)+G1105+G1108</f>
        <v>64913.7</v>
      </c>
      <c r="H1091" s="30">
        <f>SUM(H1092)+H1105+H1108</f>
        <v>63135.400000000009</v>
      </c>
      <c r="I1091" s="30">
        <f>SUM(I1092)+I1105+I1108</f>
        <v>64251.8</v>
      </c>
    </row>
    <row r="1092" spans="1:9" ht="31.5">
      <c r="A1092" s="26" t="s">
        <v>739</v>
      </c>
      <c r="B1092" s="31"/>
      <c r="C1092" s="31" t="s">
        <v>109</v>
      </c>
      <c r="D1092" s="31" t="s">
        <v>168</v>
      </c>
      <c r="E1092" s="55" t="s">
        <v>709</v>
      </c>
      <c r="F1092" s="55"/>
      <c r="G1092" s="30">
        <f>SUM(G1093)+G1098</f>
        <v>6588</v>
      </c>
      <c r="H1092" s="30">
        <f t="shared" ref="H1092:I1092" si="234">SUM(H1093)+H1098</f>
        <v>6549.7999999999993</v>
      </c>
      <c r="I1092" s="30">
        <f t="shared" si="234"/>
        <v>6567</v>
      </c>
    </row>
    <row r="1093" spans="1:9">
      <c r="A1093" s="26" t="s">
        <v>31</v>
      </c>
      <c r="B1093" s="27"/>
      <c r="C1093" s="27" t="s">
        <v>109</v>
      </c>
      <c r="D1093" s="27" t="s">
        <v>168</v>
      </c>
      <c r="E1093" s="62" t="s">
        <v>710</v>
      </c>
      <c r="F1093" s="44"/>
      <c r="G1093" s="28">
        <f>SUM(G1097:G1097)+G1094</f>
        <v>2007.1</v>
      </c>
      <c r="H1093" s="28">
        <f t="shared" ref="H1093:I1093" si="235">SUM(H1097:H1097)+H1094</f>
        <v>1986.1</v>
      </c>
      <c r="I1093" s="28">
        <f t="shared" si="235"/>
        <v>1986.1</v>
      </c>
    </row>
    <row r="1094" spans="1:9">
      <c r="A1094" s="86" t="s">
        <v>581</v>
      </c>
      <c r="B1094" s="31"/>
      <c r="C1094" s="31" t="s">
        <v>109</v>
      </c>
      <c r="D1094" s="31" t="s">
        <v>168</v>
      </c>
      <c r="E1094" s="87" t="s">
        <v>983</v>
      </c>
      <c r="F1094" s="31"/>
      <c r="G1094" s="30">
        <f>SUM(G1095)</f>
        <v>21</v>
      </c>
      <c r="H1094" s="30"/>
      <c r="I1094" s="30"/>
    </row>
    <row r="1095" spans="1:9" ht="31.5">
      <c r="A1095" s="26" t="s">
        <v>48</v>
      </c>
      <c r="B1095" s="31"/>
      <c r="C1095" s="31" t="s">
        <v>109</v>
      </c>
      <c r="D1095" s="31" t="s">
        <v>168</v>
      </c>
      <c r="E1095" s="87" t="s">
        <v>983</v>
      </c>
      <c r="F1095" s="31" t="s">
        <v>87</v>
      </c>
      <c r="G1095" s="30">
        <v>21</v>
      </c>
      <c r="H1095" s="30"/>
      <c r="I1095" s="30"/>
    </row>
    <row r="1096" spans="1:9">
      <c r="A1096" s="26" t="s">
        <v>456</v>
      </c>
      <c r="B1096" s="27"/>
      <c r="C1096" s="27" t="s">
        <v>109</v>
      </c>
      <c r="D1096" s="27" t="s">
        <v>168</v>
      </c>
      <c r="E1096" s="62" t="s">
        <v>768</v>
      </c>
      <c r="F1096" s="44"/>
      <c r="G1096" s="28">
        <f>SUM(G1097)</f>
        <v>1986.1</v>
      </c>
      <c r="H1096" s="28">
        <f t="shared" ref="H1096:I1096" si="236">SUM(H1097)</f>
        <v>1986.1</v>
      </c>
      <c r="I1096" s="28">
        <f t="shared" si="236"/>
        <v>1986.1</v>
      </c>
    </row>
    <row r="1097" spans="1:9" ht="31.5">
      <c r="A1097" s="26" t="s">
        <v>48</v>
      </c>
      <c r="B1097" s="27"/>
      <c r="C1097" s="27" t="s">
        <v>109</v>
      </c>
      <c r="D1097" s="27" t="s">
        <v>168</v>
      </c>
      <c r="E1097" s="62" t="s">
        <v>768</v>
      </c>
      <c r="F1097" s="44">
        <v>200</v>
      </c>
      <c r="G1097" s="28">
        <v>1986.1</v>
      </c>
      <c r="H1097" s="28">
        <v>1986.1</v>
      </c>
      <c r="I1097" s="28">
        <v>1986.1</v>
      </c>
    </row>
    <row r="1098" spans="1:9" ht="31.5">
      <c r="A1098" s="86" t="s">
        <v>41</v>
      </c>
      <c r="B1098" s="81"/>
      <c r="C1098" s="81" t="s">
        <v>109</v>
      </c>
      <c r="D1098" s="81" t="s">
        <v>168</v>
      </c>
      <c r="E1098" s="87" t="s">
        <v>718</v>
      </c>
      <c r="F1098" s="81"/>
      <c r="G1098" s="83">
        <f>G1099+G1102</f>
        <v>4580.8999999999996</v>
      </c>
      <c r="H1098" s="83">
        <f>H1099+H1102</f>
        <v>4563.7</v>
      </c>
      <c r="I1098" s="83">
        <f>I1099+I1102</f>
        <v>4580.8999999999996</v>
      </c>
    </row>
    <row r="1099" spans="1:9" ht="63">
      <c r="A1099" s="26" t="s">
        <v>397</v>
      </c>
      <c r="B1099" s="27"/>
      <c r="C1099" s="27" t="s">
        <v>109</v>
      </c>
      <c r="D1099" s="27" t="s">
        <v>168</v>
      </c>
      <c r="E1099" s="62" t="s">
        <v>752</v>
      </c>
      <c r="F1099" s="27"/>
      <c r="G1099" s="30">
        <f>G1100+G1101</f>
        <v>3287</v>
      </c>
      <c r="H1099" s="30">
        <f>H1100+H1101</f>
        <v>3287</v>
      </c>
      <c r="I1099" s="30">
        <f>I1100+I1101</f>
        <v>3287</v>
      </c>
    </row>
    <row r="1100" spans="1:9" ht="47.25">
      <c r="A1100" s="26" t="s">
        <v>47</v>
      </c>
      <c r="B1100" s="27"/>
      <c r="C1100" s="27" t="s">
        <v>109</v>
      </c>
      <c r="D1100" s="27" t="s">
        <v>168</v>
      </c>
      <c r="E1100" s="62" t="s">
        <v>752</v>
      </c>
      <c r="F1100" s="27" t="s">
        <v>85</v>
      </c>
      <c r="G1100" s="30">
        <v>2984.6</v>
      </c>
      <c r="H1100" s="30">
        <v>2984.6</v>
      </c>
      <c r="I1100" s="30">
        <v>2984.6</v>
      </c>
    </row>
    <row r="1101" spans="1:9" ht="31.5">
      <c r="A1101" s="26" t="s">
        <v>48</v>
      </c>
      <c r="B1101" s="27"/>
      <c r="C1101" s="27" t="s">
        <v>109</v>
      </c>
      <c r="D1101" s="27" t="s">
        <v>168</v>
      </c>
      <c r="E1101" s="62" t="s">
        <v>752</v>
      </c>
      <c r="F1101" s="27" t="s">
        <v>87</v>
      </c>
      <c r="G1101" s="30">
        <v>302.39999999999998</v>
      </c>
      <c r="H1101" s="30">
        <v>302.39999999999998</v>
      </c>
      <c r="I1101" s="30">
        <v>302.39999999999998</v>
      </c>
    </row>
    <row r="1102" spans="1:9">
      <c r="A1102" s="86" t="s">
        <v>581</v>
      </c>
      <c r="B1102" s="81"/>
      <c r="C1102" s="81" t="s">
        <v>109</v>
      </c>
      <c r="D1102" s="81" t="s">
        <v>168</v>
      </c>
      <c r="E1102" s="87" t="s">
        <v>762</v>
      </c>
      <c r="F1102" s="81"/>
      <c r="G1102" s="83">
        <f>G1103+G1104</f>
        <v>1293.9000000000001</v>
      </c>
      <c r="H1102" s="83">
        <f>H1103+H1104</f>
        <v>1276.7</v>
      </c>
      <c r="I1102" s="83">
        <f>I1103+I1104</f>
        <v>1293.9000000000001</v>
      </c>
    </row>
    <row r="1103" spans="1:9" ht="47.25">
      <c r="A1103" s="86" t="s">
        <v>47</v>
      </c>
      <c r="B1103" s="81"/>
      <c r="C1103" s="81" t="s">
        <v>109</v>
      </c>
      <c r="D1103" s="81" t="s">
        <v>168</v>
      </c>
      <c r="E1103" s="87" t="s">
        <v>762</v>
      </c>
      <c r="F1103" s="81" t="s">
        <v>85</v>
      </c>
      <c r="G1103" s="83">
        <v>1175.7</v>
      </c>
      <c r="H1103" s="83">
        <v>1175.7</v>
      </c>
      <c r="I1103" s="83">
        <v>1175.7</v>
      </c>
    </row>
    <row r="1104" spans="1:9" ht="31.5">
      <c r="A1104" s="80" t="s">
        <v>48</v>
      </c>
      <c r="B1104" s="81"/>
      <c r="C1104" s="81" t="s">
        <v>109</v>
      </c>
      <c r="D1104" s="81" t="s">
        <v>168</v>
      </c>
      <c r="E1104" s="87" t="s">
        <v>762</v>
      </c>
      <c r="F1104" s="81" t="s">
        <v>87</v>
      </c>
      <c r="G1104" s="83">
        <v>118.20000000000005</v>
      </c>
      <c r="H1104" s="83">
        <v>101</v>
      </c>
      <c r="I1104" s="83">
        <v>118.20000000000005</v>
      </c>
    </row>
    <row r="1105" spans="1:9" ht="47.25">
      <c r="A1105" s="26" t="s">
        <v>647</v>
      </c>
      <c r="B1105" s="27"/>
      <c r="C1105" s="27" t="s">
        <v>109</v>
      </c>
      <c r="D1105" s="27" t="s">
        <v>168</v>
      </c>
      <c r="E1105" s="55" t="s">
        <v>329</v>
      </c>
      <c r="F1105" s="44"/>
      <c r="G1105" s="28">
        <f t="shared" ref="G1105:I1106" si="237">SUM(G1106)</f>
        <v>29.7</v>
      </c>
      <c r="H1105" s="28">
        <f t="shared" si="237"/>
        <v>0</v>
      </c>
      <c r="I1105" s="28">
        <f t="shared" si="237"/>
        <v>0</v>
      </c>
    </row>
    <row r="1106" spans="1:9">
      <c r="A1106" s="26" t="s">
        <v>31</v>
      </c>
      <c r="B1106" s="27"/>
      <c r="C1106" s="27" t="s">
        <v>109</v>
      </c>
      <c r="D1106" s="27" t="s">
        <v>168</v>
      </c>
      <c r="E1106" s="55" t="s">
        <v>330</v>
      </c>
      <c r="F1106" s="44"/>
      <c r="G1106" s="28">
        <f t="shared" si="237"/>
        <v>29.7</v>
      </c>
      <c r="H1106" s="28">
        <f t="shared" si="237"/>
        <v>0</v>
      </c>
      <c r="I1106" s="28">
        <f t="shared" si="237"/>
        <v>0</v>
      </c>
    </row>
    <row r="1107" spans="1:9" ht="31.5">
      <c r="A1107" s="26" t="s">
        <v>48</v>
      </c>
      <c r="B1107" s="27"/>
      <c r="C1107" s="27" t="s">
        <v>109</v>
      </c>
      <c r="D1107" s="27" t="s">
        <v>168</v>
      </c>
      <c r="E1107" s="55" t="s">
        <v>330</v>
      </c>
      <c r="F1107" s="44">
        <v>200</v>
      </c>
      <c r="G1107" s="28">
        <v>29.7</v>
      </c>
      <c r="H1107" s="28"/>
      <c r="I1107" s="28"/>
    </row>
    <row r="1108" spans="1:9" ht="47.25">
      <c r="A1108" s="26" t="s">
        <v>841</v>
      </c>
      <c r="B1108" s="27"/>
      <c r="C1108" s="27" t="s">
        <v>109</v>
      </c>
      <c r="D1108" s="27" t="s">
        <v>168</v>
      </c>
      <c r="E1108" s="79" t="s">
        <v>347</v>
      </c>
      <c r="F1108" s="27"/>
      <c r="G1108" s="28">
        <f>SUM(G1109+G1112+G1115+G1117)+G1125+G1120</f>
        <v>58296</v>
      </c>
      <c r="H1108" s="28">
        <f t="shared" ref="H1108:I1108" si="238">SUM(H1109+H1112+H1115+H1117)+H1125+H1120</f>
        <v>56585.600000000006</v>
      </c>
      <c r="I1108" s="28">
        <f t="shared" si="238"/>
        <v>57684.800000000003</v>
      </c>
    </row>
    <row r="1109" spans="1:9">
      <c r="A1109" s="80" t="s">
        <v>76</v>
      </c>
      <c r="B1109" s="81"/>
      <c r="C1109" s="81" t="s">
        <v>109</v>
      </c>
      <c r="D1109" s="81" t="s">
        <v>168</v>
      </c>
      <c r="E1109" s="88" t="s">
        <v>513</v>
      </c>
      <c r="F1109" s="81"/>
      <c r="G1109" s="83">
        <f>+G1110+G1111</f>
        <v>14766.800000000001</v>
      </c>
      <c r="H1109" s="83">
        <f>+H1110+H1111</f>
        <v>14766.800000000001</v>
      </c>
      <c r="I1109" s="83">
        <f>+I1110+I1111</f>
        <v>14766.800000000001</v>
      </c>
    </row>
    <row r="1110" spans="1:9" ht="47.25">
      <c r="A1110" s="80" t="s">
        <v>47</v>
      </c>
      <c r="B1110" s="81"/>
      <c r="C1110" s="81" t="s">
        <v>109</v>
      </c>
      <c r="D1110" s="81" t="s">
        <v>168</v>
      </c>
      <c r="E1110" s="88" t="s">
        <v>513</v>
      </c>
      <c r="F1110" s="81" t="s">
        <v>85</v>
      </c>
      <c r="G1110" s="28">
        <v>14766.6</v>
      </c>
      <c r="H1110" s="28">
        <v>14766.6</v>
      </c>
      <c r="I1110" s="28">
        <v>14766.6</v>
      </c>
    </row>
    <row r="1111" spans="1:9" ht="31.5">
      <c r="A1111" s="80" t="s">
        <v>48</v>
      </c>
      <c r="B1111" s="81"/>
      <c r="C1111" s="81" t="s">
        <v>109</v>
      </c>
      <c r="D1111" s="81" t="s">
        <v>168</v>
      </c>
      <c r="E1111" s="88" t="s">
        <v>513</v>
      </c>
      <c r="F1111" s="81" t="s">
        <v>87</v>
      </c>
      <c r="G1111" s="28">
        <v>0.2</v>
      </c>
      <c r="H1111" s="28">
        <v>0.2</v>
      </c>
      <c r="I1111" s="28">
        <v>0.2</v>
      </c>
    </row>
    <row r="1112" spans="1:9">
      <c r="A1112" s="80" t="s">
        <v>91</v>
      </c>
      <c r="B1112" s="81"/>
      <c r="C1112" s="81" t="s">
        <v>109</v>
      </c>
      <c r="D1112" s="81" t="s">
        <v>168</v>
      </c>
      <c r="E1112" s="88" t="s">
        <v>765</v>
      </c>
      <c r="F1112" s="81"/>
      <c r="G1112" s="28">
        <f>SUM(G1113+G1114)</f>
        <v>239.5</v>
      </c>
      <c r="H1112" s="28">
        <f>SUM(H1113+H1114)</f>
        <v>239.5</v>
      </c>
      <c r="I1112" s="28">
        <f>SUM(I1113+I1114)</f>
        <v>239.5</v>
      </c>
    </row>
    <row r="1113" spans="1:9" ht="31.5">
      <c r="A1113" s="80" t="s">
        <v>48</v>
      </c>
      <c r="B1113" s="81"/>
      <c r="C1113" s="81" t="s">
        <v>109</v>
      </c>
      <c r="D1113" s="81" t="s">
        <v>168</v>
      </c>
      <c r="E1113" s="88" t="s">
        <v>765</v>
      </c>
      <c r="F1113" s="81" t="s">
        <v>87</v>
      </c>
      <c r="G1113" s="28">
        <f>20+8+40+170</f>
        <v>238</v>
      </c>
      <c r="H1113" s="28">
        <f>20+8+40+170</f>
        <v>238</v>
      </c>
      <c r="I1113" s="28">
        <f>20+8+40+170</f>
        <v>238</v>
      </c>
    </row>
    <row r="1114" spans="1:9">
      <c r="A1114" s="26" t="s">
        <v>21</v>
      </c>
      <c r="B1114" s="81"/>
      <c r="C1114" s="81" t="s">
        <v>109</v>
      </c>
      <c r="D1114" s="81" t="s">
        <v>168</v>
      </c>
      <c r="E1114" s="88" t="s">
        <v>765</v>
      </c>
      <c r="F1114" s="81" t="s">
        <v>92</v>
      </c>
      <c r="G1114" s="28">
        <v>1.5</v>
      </c>
      <c r="H1114" s="28">
        <v>1.5</v>
      </c>
      <c r="I1114" s="28">
        <v>1.5</v>
      </c>
    </row>
    <row r="1115" spans="1:9" ht="31.5">
      <c r="A1115" s="80" t="s">
        <v>93</v>
      </c>
      <c r="B1115" s="81"/>
      <c r="C1115" s="81" t="s">
        <v>109</v>
      </c>
      <c r="D1115" s="81" t="s">
        <v>168</v>
      </c>
      <c r="E1115" s="88" t="s">
        <v>596</v>
      </c>
      <c r="F1115" s="81"/>
      <c r="G1115" s="83">
        <f>SUM(G1116)</f>
        <v>943</v>
      </c>
      <c r="H1115" s="83">
        <f>SUM(H1116)</f>
        <v>943</v>
      </c>
      <c r="I1115" s="83">
        <f>SUM(I1116)</f>
        <v>943</v>
      </c>
    </row>
    <row r="1116" spans="1:9" ht="31.5">
      <c r="A1116" s="80" t="s">
        <v>48</v>
      </c>
      <c r="B1116" s="81"/>
      <c r="C1116" s="81" t="s">
        <v>109</v>
      </c>
      <c r="D1116" s="81" t="s">
        <v>168</v>
      </c>
      <c r="E1116" s="88" t="s">
        <v>596</v>
      </c>
      <c r="F1116" s="81" t="s">
        <v>87</v>
      </c>
      <c r="G1116" s="28">
        <v>943</v>
      </c>
      <c r="H1116" s="28">
        <v>943</v>
      </c>
      <c r="I1116" s="28">
        <v>943</v>
      </c>
    </row>
    <row r="1117" spans="1:9" ht="31.5">
      <c r="A1117" s="80" t="s">
        <v>524</v>
      </c>
      <c r="B1117" s="81"/>
      <c r="C1117" s="81" t="s">
        <v>109</v>
      </c>
      <c r="D1117" s="81" t="s">
        <v>168</v>
      </c>
      <c r="E1117" s="88" t="s">
        <v>525</v>
      </c>
      <c r="F1117" s="81"/>
      <c r="G1117" s="83">
        <f>SUM(G1118:G1119)</f>
        <v>581.1</v>
      </c>
      <c r="H1117" s="83">
        <f>SUM(H1118:H1119)</f>
        <v>416</v>
      </c>
      <c r="I1117" s="83">
        <f>SUM(I1118:I1119)</f>
        <v>581.1</v>
      </c>
    </row>
    <row r="1118" spans="1:9" ht="31.5">
      <c r="A1118" s="80" t="s">
        <v>48</v>
      </c>
      <c r="B1118" s="81"/>
      <c r="C1118" s="81" t="s">
        <v>109</v>
      </c>
      <c r="D1118" s="81" t="s">
        <v>168</v>
      </c>
      <c r="E1118" s="88" t="s">
        <v>525</v>
      </c>
      <c r="F1118" s="81" t="s">
        <v>87</v>
      </c>
      <c r="G1118" s="28">
        <v>506.3</v>
      </c>
      <c r="H1118" s="28">
        <v>341.2</v>
      </c>
      <c r="I1118" s="28">
        <v>506.3</v>
      </c>
    </row>
    <row r="1119" spans="1:9">
      <c r="A1119" s="26" t="s">
        <v>21</v>
      </c>
      <c r="B1119" s="81"/>
      <c r="C1119" s="81" t="s">
        <v>109</v>
      </c>
      <c r="D1119" s="81" t="s">
        <v>168</v>
      </c>
      <c r="E1119" s="88" t="s">
        <v>525</v>
      </c>
      <c r="F1119" s="81" t="s">
        <v>92</v>
      </c>
      <c r="G1119" s="28">
        <v>74.8</v>
      </c>
      <c r="H1119" s="28">
        <v>74.8</v>
      </c>
      <c r="I1119" s="28">
        <v>74.8</v>
      </c>
    </row>
    <row r="1120" spans="1:9">
      <c r="A1120" s="26" t="s">
        <v>31</v>
      </c>
      <c r="B1120" s="27"/>
      <c r="C1120" s="27" t="s">
        <v>109</v>
      </c>
      <c r="D1120" s="27" t="s">
        <v>168</v>
      </c>
      <c r="E1120" s="44" t="s">
        <v>766</v>
      </c>
      <c r="F1120" s="44"/>
      <c r="G1120" s="28">
        <f>SUM(G1123)+G1121</f>
        <v>607.6</v>
      </c>
      <c r="H1120" s="28">
        <f>SUM(H1123)</f>
        <v>0</v>
      </c>
      <c r="I1120" s="28">
        <f>SUM(I1123)</f>
        <v>0</v>
      </c>
    </row>
    <row r="1121" spans="1:9" ht="31.5">
      <c r="A1121" s="80" t="s">
        <v>524</v>
      </c>
      <c r="B1121" s="27"/>
      <c r="C1121" s="27" t="s">
        <v>109</v>
      </c>
      <c r="D1121" s="27" t="s">
        <v>168</v>
      </c>
      <c r="E1121" s="44" t="s">
        <v>985</v>
      </c>
      <c r="F1121" s="44"/>
      <c r="G1121" s="28">
        <f>SUM(G1122)</f>
        <v>130</v>
      </c>
      <c r="H1121" s="28"/>
      <c r="I1121" s="28"/>
    </row>
    <row r="1122" spans="1:9" ht="31.5">
      <c r="A1122" s="80" t="s">
        <v>48</v>
      </c>
      <c r="B1122" s="27"/>
      <c r="C1122" s="27" t="s">
        <v>109</v>
      </c>
      <c r="D1122" s="27" t="s">
        <v>168</v>
      </c>
      <c r="E1122" s="44" t="s">
        <v>985</v>
      </c>
      <c r="F1122" s="44">
        <v>200</v>
      </c>
      <c r="G1122" s="28">
        <v>130</v>
      </c>
      <c r="H1122" s="28"/>
      <c r="I1122" s="28"/>
    </row>
    <row r="1123" spans="1:9">
      <c r="A1123" s="57" t="s">
        <v>767</v>
      </c>
      <c r="B1123" s="27"/>
      <c r="C1123" s="27" t="s">
        <v>109</v>
      </c>
      <c r="D1123" s="31" t="s">
        <v>168</v>
      </c>
      <c r="E1123" s="27" t="s">
        <v>727</v>
      </c>
      <c r="F1123" s="31"/>
      <c r="G1123" s="28">
        <f>G1124</f>
        <v>477.6</v>
      </c>
      <c r="H1123" s="28">
        <f>H1124</f>
        <v>0</v>
      </c>
      <c r="I1123" s="28">
        <f>I1124</f>
        <v>0</v>
      </c>
    </row>
    <row r="1124" spans="1:9" ht="31.5">
      <c r="A1124" s="26" t="s">
        <v>48</v>
      </c>
      <c r="B1124" s="31"/>
      <c r="C1124" s="31" t="s">
        <v>109</v>
      </c>
      <c r="D1124" s="31" t="s">
        <v>168</v>
      </c>
      <c r="E1124" s="27" t="s">
        <v>727</v>
      </c>
      <c r="F1124" s="31" t="s">
        <v>87</v>
      </c>
      <c r="G1124" s="28">
        <v>477.6</v>
      </c>
      <c r="H1124" s="28"/>
      <c r="I1124" s="28"/>
    </row>
    <row r="1125" spans="1:9" ht="31.5">
      <c r="A1125" s="26" t="s">
        <v>41</v>
      </c>
      <c r="B1125" s="27"/>
      <c r="C1125" s="27" t="s">
        <v>109</v>
      </c>
      <c r="D1125" s="27" t="s">
        <v>168</v>
      </c>
      <c r="E1125" s="44" t="s">
        <v>348</v>
      </c>
      <c r="F1125" s="27"/>
      <c r="G1125" s="28">
        <f>SUM(G1126)</f>
        <v>41158</v>
      </c>
      <c r="H1125" s="28">
        <f>SUM(H1126)</f>
        <v>40220.300000000003</v>
      </c>
      <c r="I1125" s="28">
        <f>SUM(I1126)</f>
        <v>41154.400000000001</v>
      </c>
    </row>
    <row r="1126" spans="1:9">
      <c r="A1126" s="57" t="s">
        <v>767</v>
      </c>
      <c r="B1126" s="27"/>
      <c r="C1126" s="27" t="s">
        <v>109</v>
      </c>
      <c r="D1126" s="27" t="s">
        <v>168</v>
      </c>
      <c r="E1126" s="44" t="s">
        <v>349</v>
      </c>
      <c r="F1126" s="27"/>
      <c r="G1126" s="28">
        <f>G1127+G1128+G1129</f>
        <v>41158</v>
      </c>
      <c r="H1126" s="28">
        <f>H1127+H1128+H1129</f>
        <v>40220.300000000003</v>
      </c>
      <c r="I1126" s="28">
        <f>I1127+I1128+I1129</f>
        <v>41154.400000000001</v>
      </c>
    </row>
    <row r="1127" spans="1:9" ht="47.25">
      <c r="A1127" s="52" t="s">
        <v>47</v>
      </c>
      <c r="B1127" s="27"/>
      <c r="C1127" s="27" t="s">
        <v>109</v>
      </c>
      <c r="D1127" s="27" t="s">
        <v>168</v>
      </c>
      <c r="E1127" s="44" t="s">
        <v>349</v>
      </c>
      <c r="F1127" s="27" t="s">
        <v>85</v>
      </c>
      <c r="G1127" s="28">
        <v>35912.1</v>
      </c>
      <c r="H1127" s="28">
        <v>35912.1</v>
      </c>
      <c r="I1127" s="28">
        <v>35912.1</v>
      </c>
    </row>
    <row r="1128" spans="1:9" ht="31.5">
      <c r="A1128" s="26" t="s">
        <v>48</v>
      </c>
      <c r="B1128" s="27"/>
      <c r="C1128" s="27" t="s">
        <v>109</v>
      </c>
      <c r="D1128" s="27" t="s">
        <v>168</v>
      </c>
      <c r="E1128" s="44" t="s">
        <v>349</v>
      </c>
      <c r="F1128" s="27" t="s">
        <v>87</v>
      </c>
      <c r="G1128" s="28">
        <v>5067.5</v>
      </c>
      <c r="H1128" s="28">
        <v>4136.3</v>
      </c>
      <c r="I1128" s="28">
        <v>5070.3999999999996</v>
      </c>
    </row>
    <row r="1129" spans="1:9">
      <c r="A1129" s="26" t="s">
        <v>21</v>
      </c>
      <c r="B1129" s="27"/>
      <c r="C1129" s="27" t="s">
        <v>109</v>
      </c>
      <c r="D1129" s="27" t="s">
        <v>168</v>
      </c>
      <c r="E1129" s="44" t="s">
        <v>349</v>
      </c>
      <c r="F1129" s="27" t="s">
        <v>92</v>
      </c>
      <c r="G1129" s="28">
        <v>178.4</v>
      </c>
      <c r="H1129" s="28">
        <v>171.9</v>
      </c>
      <c r="I1129" s="28">
        <v>171.9</v>
      </c>
    </row>
    <row r="1130" spans="1:9">
      <c r="A1130" s="26" t="s">
        <v>26</v>
      </c>
      <c r="B1130" s="27"/>
      <c r="C1130" s="27" t="s">
        <v>27</v>
      </c>
      <c r="D1130" s="27" t="s">
        <v>28</v>
      </c>
      <c r="E1130" s="62"/>
      <c r="F1130" s="27"/>
      <c r="G1130" s="28">
        <f>SUM(G1131+G1141)</f>
        <v>85678.7</v>
      </c>
      <c r="H1130" s="28">
        <f>SUM(H1131+H1141)</f>
        <v>85915.799999999988</v>
      </c>
      <c r="I1130" s="28">
        <f>SUM(I1131+I1141)</f>
        <v>86162.5</v>
      </c>
    </row>
    <row r="1131" spans="1:9">
      <c r="A1131" s="26" t="s">
        <v>49</v>
      </c>
      <c r="B1131" s="27"/>
      <c r="C1131" s="27" t="s">
        <v>27</v>
      </c>
      <c r="D1131" s="27" t="s">
        <v>50</v>
      </c>
      <c r="E1131" s="62"/>
      <c r="F1131" s="27"/>
      <c r="G1131" s="28">
        <f>G1136+G1132</f>
        <v>42394.6</v>
      </c>
      <c r="H1131" s="28">
        <f>H1136+H1132</f>
        <v>42631.7</v>
      </c>
      <c r="I1131" s="28">
        <f>I1136+I1132</f>
        <v>42878.400000000001</v>
      </c>
    </row>
    <row r="1132" spans="1:9" ht="31.5">
      <c r="A1132" s="26" t="s">
        <v>518</v>
      </c>
      <c r="B1132" s="27"/>
      <c r="C1132" s="27" t="s">
        <v>27</v>
      </c>
      <c r="D1132" s="27" t="s">
        <v>50</v>
      </c>
      <c r="E1132" s="79" t="s">
        <v>205</v>
      </c>
      <c r="F1132" s="27"/>
      <c r="G1132" s="30">
        <f>SUM(G1133)</f>
        <v>36466.6</v>
      </c>
      <c r="H1132" s="30">
        <f t="shared" ref="H1132:I1132" si="239">SUM(H1133)</f>
        <v>36466.6</v>
      </c>
      <c r="I1132" s="30">
        <f t="shared" si="239"/>
        <v>36466.6</v>
      </c>
    </row>
    <row r="1133" spans="1:9" ht="31.5">
      <c r="A1133" s="26" t="s">
        <v>815</v>
      </c>
      <c r="B1133" s="27"/>
      <c r="C1133" s="27" t="s">
        <v>27</v>
      </c>
      <c r="D1133" s="27" t="s">
        <v>50</v>
      </c>
      <c r="E1133" s="79" t="s">
        <v>813</v>
      </c>
      <c r="F1133" s="27"/>
      <c r="G1133" s="30">
        <f>SUM(G1134)</f>
        <v>36466.6</v>
      </c>
      <c r="H1133" s="30">
        <f t="shared" ref="H1133:I1133" si="240">SUM(H1134)</f>
        <v>36466.6</v>
      </c>
      <c r="I1133" s="30">
        <f t="shared" si="240"/>
        <v>36466.6</v>
      </c>
    </row>
    <row r="1134" spans="1:9" ht="47.25">
      <c r="A1134" s="26" t="s">
        <v>398</v>
      </c>
      <c r="B1134" s="27"/>
      <c r="C1134" s="27" t="s">
        <v>27</v>
      </c>
      <c r="D1134" s="27" t="s">
        <v>50</v>
      </c>
      <c r="E1134" s="79" t="s">
        <v>814</v>
      </c>
      <c r="F1134" s="27"/>
      <c r="G1134" s="30">
        <f t="shared" ref="G1134:I1134" si="241">G1135</f>
        <v>36466.6</v>
      </c>
      <c r="H1134" s="30">
        <f t="shared" si="241"/>
        <v>36466.6</v>
      </c>
      <c r="I1134" s="30">
        <f t="shared" si="241"/>
        <v>36466.6</v>
      </c>
    </row>
    <row r="1135" spans="1:9">
      <c r="A1135" s="26" t="s">
        <v>38</v>
      </c>
      <c r="B1135" s="27"/>
      <c r="C1135" s="27" t="s">
        <v>27</v>
      </c>
      <c r="D1135" s="27" t="s">
        <v>50</v>
      </c>
      <c r="E1135" s="79" t="s">
        <v>814</v>
      </c>
      <c r="F1135" s="27" t="s">
        <v>95</v>
      </c>
      <c r="G1135" s="30">
        <v>36466.6</v>
      </c>
      <c r="H1135" s="30">
        <v>36466.6</v>
      </c>
      <c r="I1135" s="30">
        <v>36466.6</v>
      </c>
    </row>
    <row r="1136" spans="1:9" ht="31.5">
      <c r="A1136" s="76" t="s">
        <v>497</v>
      </c>
      <c r="B1136" s="31"/>
      <c r="C1136" s="31" t="s">
        <v>27</v>
      </c>
      <c r="D1136" s="31" t="s">
        <v>50</v>
      </c>
      <c r="E1136" s="79" t="s">
        <v>357</v>
      </c>
      <c r="F1136" s="27"/>
      <c r="G1136" s="28">
        <f t="shared" ref="G1136:I1137" si="242">G1137</f>
        <v>5928</v>
      </c>
      <c r="H1136" s="28">
        <f t="shared" si="242"/>
        <v>6165.1</v>
      </c>
      <c r="I1136" s="28">
        <f t="shared" si="242"/>
        <v>6411.8</v>
      </c>
    </row>
    <row r="1137" spans="1:9" ht="31.5">
      <c r="A1137" s="89" t="s">
        <v>368</v>
      </c>
      <c r="B1137" s="31"/>
      <c r="C1137" s="31" t="s">
        <v>27</v>
      </c>
      <c r="D1137" s="31" t="s">
        <v>50</v>
      </c>
      <c r="E1137" s="79" t="s">
        <v>369</v>
      </c>
      <c r="F1137" s="27"/>
      <c r="G1137" s="28">
        <f t="shared" si="242"/>
        <v>5928</v>
      </c>
      <c r="H1137" s="28">
        <f t="shared" si="242"/>
        <v>6165.1</v>
      </c>
      <c r="I1137" s="28">
        <f t="shared" si="242"/>
        <v>6411.8</v>
      </c>
    </row>
    <row r="1138" spans="1:9" ht="47.25">
      <c r="A1138" s="89" t="s">
        <v>380</v>
      </c>
      <c r="B1138" s="31"/>
      <c r="C1138" s="31" t="s">
        <v>27</v>
      </c>
      <c r="D1138" s="31" t="s">
        <v>50</v>
      </c>
      <c r="E1138" s="79" t="s">
        <v>555</v>
      </c>
      <c r="F1138" s="27"/>
      <c r="G1138" s="28">
        <f>G1139+G1140</f>
        <v>5928</v>
      </c>
      <c r="H1138" s="28">
        <f>H1139+H1140</f>
        <v>6165.1</v>
      </c>
      <c r="I1138" s="28">
        <f>I1139+I1140</f>
        <v>6411.8</v>
      </c>
    </row>
    <row r="1139" spans="1:9">
      <c r="A1139" s="26" t="s">
        <v>38</v>
      </c>
      <c r="B1139" s="31"/>
      <c r="C1139" s="31" t="s">
        <v>27</v>
      </c>
      <c r="D1139" s="31" t="s">
        <v>50</v>
      </c>
      <c r="E1139" s="79" t="s">
        <v>555</v>
      </c>
      <c r="F1139" s="31" t="s">
        <v>95</v>
      </c>
      <c r="G1139" s="28">
        <v>5518</v>
      </c>
      <c r="H1139" s="28">
        <v>5715.1</v>
      </c>
      <c r="I1139" s="28">
        <v>5911.8</v>
      </c>
    </row>
    <row r="1140" spans="1:9" ht="31.5">
      <c r="A1140" s="26" t="s">
        <v>117</v>
      </c>
      <c r="B1140" s="27"/>
      <c r="C1140" s="31" t="s">
        <v>27</v>
      </c>
      <c r="D1140" s="31" t="s">
        <v>50</v>
      </c>
      <c r="E1140" s="79" t="s">
        <v>555</v>
      </c>
      <c r="F1140" s="27" t="s">
        <v>118</v>
      </c>
      <c r="G1140" s="28">
        <v>410</v>
      </c>
      <c r="H1140" s="28">
        <v>450</v>
      </c>
      <c r="I1140" s="28">
        <v>500</v>
      </c>
    </row>
    <row r="1141" spans="1:9">
      <c r="A1141" s="26" t="s">
        <v>181</v>
      </c>
      <c r="B1141" s="55"/>
      <c r="C1141" s="27" t="s">
        <v>27</v>
      </c>
      <c r="D1141" s="27" t="s">
        <v>12</v>
      </c>
      <c r="E1141" s="79"/>
      <c r="F1141" s="55"/>
      <c r="G1141" s="30">
        <f>G1142+G1146</f>
        <v>43284.1</v>
      </c>
      <c r="H1141" s="30">
        <f>H1142+H1146</f>
        <v>43284.1</v>
      </c>
      <c r="I1141" s="30">
        <f>I1142+I1146</f>
        <v>43284.1</v>
      </c>
    </row>
    <row r="1142" spans="1:9" ht="31.5">
      <c r="A1142" s="26" t="s">
        <v>517</v>
      </c>
      <c r="B1142" s="27"/>
      <c r="C1142" s="27" t="s">
        <v>27</v>
      </c>
      <c r="D1142" s="27" t="s">
        <v>12</v>
      </c>
      <c r="E1142" s="62" t="s">
        <v>393</v>
      </c>
      <c r="F1142" s="27"/>
      <c r="G1142" s="30">
        <f>SUM(G1143)</f>
        <v>33588.699999999997</v>
      </c>
      <c r="H1142" s="30">
        <f t="shared" ref="H1142:I1142" si="243">SUM(H1143)</f>
        <v>33588.699999999997</v>
      </c>
      <c r="I1142" s="30">
        <f t="shared" si="243"/>
        <v>33588.699999999997</v>
      </c>
    </row>
    <row r="1143" spans="1:9">
      <c r="A1143" s="26" t="s">
        <v>818</v>
      </c>
      <c r="B1143" s="27"/>
      <c r="C1143" s="27" t="s">
        <v>27</v>
      </c>
      <c r="D1143" s="27" t="s">
        <v>12</v>
      </c>
      <c r="E1143" s="62" t="s">
        <v>816</v>
      </c>
      <c r="F1143" s="27"/>
      <c r="G1143" s="30">
        <f>SUM(G1144)</f>
        <v>33588.699999999997</v>
      </c>
      <c r="H1143" s="30">
        <f t="shared" ref="H1143:I1143" si="244">SUM(H1144)</f>
        <v>33588.699999999997</v>
      </c>
      <c r="I1143" s="30">
        <f t="shared" si="244"/>
        <v>33588.699999999997</v>
      </c>
    </row>
    <row r="1144" spans="1:9" ht="63">
      <c r="A1144" s="26" t="s">
        <v>399</v>
      </c>
      <c r="B1144" s="27"/>
      <c r="C1144" s="27" t="s">
        <v>27</v>
      </c>
      <c r="D1144" s="27" t="s">
        <v>12</v>
      </c>
      <c r="E1144" s="79" t="s">
        <v>817</v>
      </c>
      <c r="F1144" s="27"/>
      <c r="G1144" s="30">
        <f t="shared" ref="G1144:I1144" si="245">G1145</f>
        <v>33588.699999999997</v>
      </c>
      <c r="H1144" s="30">
        <f t="shared" si="245"/>
        <v>33588.699999999997</v>
      </c>
      <c r="I1144" s="30">
        <f t="shared" si="245"/>
        <v>33588.699999999997</v>
      </c>
    </row>
    <row r="1145" spans="1:9">
      <c r="A1145" s="26" t="s">
        <v>38</v>
      </c>
      <c r="B1145" s="31"/>
      <c r="C1145" s="27" t="s">
        <v>27</v>
      </c>
      <c r="D1145" s="27" t="s">
        <v>12</v>
      </c>
      <c r="E1145" s="79" t="s">
        <v>817</v>
      </c>
      <c r="F1145" s="27">
        <v>300</v>
      </c>
      <c r="G1145" s="30">
        <v>33588.699999999997</v>
      </c>
      <c r="H1145" s="30">
        <v>33588.699999999997</v>
      </c>
      <c r="I1145" s="30">
        <v>33588.699999999997</v>
      </c>
    </row>
    <row r="1146" spans="1:9" ht="31.5">
      <c r="A1146" s="26" t="s">
        <v>644</v>
      </c>
      <c r="B1146" s="55"/>
      <c r="C1146" s="27" t="s">
        <v>27</v>
      </c>
      <c r="D1146" s="27" t="s">
        <v>12</v>
      </c>
      <c r="E1146" s="55" t="s">
        <v>318</v>
      </c>
      <c r="F1146" s="55"/>
      <c r="G1146" s="30">
        <f>SUM(G1147)</f>
        <v>9695.4</v>
      </c>
      <c r="H1146" s="30">
        <f t="shared" ref="H1146:I1146" si="246">SUM(H1147)</f>
        <v>9695.4</v>
      </c>
      <c r="I1146" s="30">
        <f t="shared" si="246"/>
        <v>9695.4</v>
      </c>
    </row>
    <row r="1147" spans="1:9" ht="31.5">
      <c r="A1147" s="26" t="s">
        <v>739</v>
      </c>
      <c r="B1147" s="55"/>
      <c r="C1147" s="27" t="s">
        <v>27</v>
      </c>
      <c r="D1147" s="27" t="s">
        <v>12</v>
      </c>
      <c r="E1147" s="55" t="s">
        <v>709</v>
      </c>
      <c r="F1147" s="55"/>
      <c r="G1147" s="30">
        <f>SUM(G1148+G1154)</f>
        <v>9695.4</v>
      </c>
      <c r="H1147" s="30">
        <f t="shared" ref="H1147:I1147" si="247">SUM(H1148+H1154)</f>
        <v>9695.4</v>
      </c>
      <c r="I1147" s="30">
        <f t="shared" si="247"/>
        <v>9695.4</v>
      </c>
    </row>
    <row r="1148" spans="1:9">
      <c r="A1148" s="26" t="s">
        <v>31</v>
      </c>
      <c r="B1148" s="55"/>
      <c r="C1148" s="27" t="s">
        <v>27</v>
      </c>
      <c r="D1148" s="27" t="s">
        <v>12</v>
      </c>
      <c r="E1148" s="55" t="s">
        <v>710</v>
      </c>
      <c r="F1148" s="55"/>
      <c r="G1148" s="30">
        <f>SUM(G1152)+G1149</f>
        <v>9695.4</v>
      </c>
      <c r="H1148" s="30">
        <f t="shared" ref="H1148:I1148" si="248">SUM(H1152)+H1149</f>
        <v>9695.4</v>
      </c>
      <c r="I1148" s="30">
        <f t="shared" si="248"/>
        <v>9695.4</v>
      </c>
    </row>
    <row r="1149" spans="1:9" ht="31.5">
      <c r="A1149" s="26" t="s">
        <v>984</v>
      </c>
      <c r="B1149" s="55"/>
      <c r="C1149" s="27" t="s">
        <v>27</v>
      </c>
      <c r="D1149" s="27" t="s">
        <v>12</v>
      </c>
      <c r="E1149" s="55" t="s">
        <v>741</v>
      </c>
      <c r="F1149" s="55"/>
      <c r="G1149" s="30">
        <f>G1150+G1151</f>
        <v>722.3</v>
      </c>
      <c r="H1149" s="30">
        <f>H1150+H1151</f>
        <v>722.3</v>
      </c>
      <c r="I1149" s="30">
        <f>I1150+I1151</f>
        <v>722.3</v>
      </c>
    </row>
    <row r="1150" spans="1:9">
      <c r="A1150" s="26" t="s">
        <v>38</v>
      </c>
      <c r="B1150" s="55"/>
      <c r="C1150" s="27" t="s">
        <v>27</v>
      </c>
      <c r="D1150" s="27" t="s">
        <v>12</v>
      </c>
      <c r="E1150" s="55" t="s">
        <v>741</v>
      </c>
      <c r="F1150" s="55">
        <v>300</v>
      </c>
      <c r="G1150" s="30">
        <v>372.6</v>
      </c>
      <c r="H1150" s="30">
        <v>372.6</v>
      </c>
      <c r="I1150" s="30">
        <v>372.6</v>
      </c>
    </row>
    <row r="1151" spans="1:9" ht="31.5">
      <c r="A1151" s="26" t="s">
        <v>224</v>
      </c>
      <c r="B1151" s="55"/>
      <c r="C1151" s="27" t="s">
        <v>27</v>
      </c>
      <c r="D1151" s="27" t="s">
        <v>12</v>
      </c>
      <c r="E1151" s="55" t="s">
        <v>741</v>
      </c>
      <c r="F1151" s="55">
        <v>600</v>
      </c>
      <c r="G1151" s="30">
        <v>349.7</v>
      </c>
      <c r="H1151" s="30">
        <v>349.7</v>
      </c>
      <c r="I1151" s="30">
        <v>349.7</v>
      </c>
    </row>
    <row r="1152" spans="1:9" ht="94.5">
      <c r="A1152" s="26" t="s">
        <v>582</v>
      </c>
      <c r="B1152" s="27"/>
      <c r="C1152" s="27" t="s">
        <v>27</v>
      </c>
      <c r="D1152" s="27" t="s">
        <v>12</v>
      </c>
      <c r="E1152" s="55" t="s">
        <v>829</v>
      </c>
      <c r="F1152" s="27"/>
      <c r="G1152" s="28">
        <f t="shared" ref="G1152:I1152" si="249">G1153</f>
        <v>8973.1</v>
      </c>
      <c r="H1152" s="28">
        <f t="shared" si="249"/>
        <v>8973.1</v>
      </c>
      <c r="I1152" s="28">
        <f t="shared" si="249"/>
        <v>8973.1</v>
      </c>
    </row>
    <row r="1153" spans="1:9">
      <c r="A1153" s="26" t="s">
        <v>38</v>
      </c>
      <c r="B1153" s="27"/>
      <c r="C1153" s="27" t="s">
        <v>27</v>
      </c>
      <c r="D1153" s="27" t="s">
        <v>12</v>
      </c>
      <c r="E1153" s="55" t="s">
        <v>829</v>
      </c>
      <c r="F1153" s="27" t="s">
        <v>95</v>
      </c>
      <c r="G1153" s="28">
        <v>8973.1</v>
      </c>
      <c r="H1153" s="28">
        <v>8973.1</v>
      </c>
      <c r="I1153" s="28">
        <v>8973.1</v>
      </c>
    </row>
    <row r="1154" spans="1:9" ht="31.5">
      <c r="A1154" s="26" t="s">
        <v>41</v>
      </c>
      <c r="B1154" s="27"/>
      <c r="C1154" s="27" t="s">
        <v>27</v>
      </c>
      <c r="D1154" s="27" t="s">
        <v>12</v>
      </c>
      <c r="E1154" s="55" t="s">
        <v>718</v>
      </c>
      <c r="F1154" s="27"/>
      <c r="G1154" s="28">
        <f>SUM(G1155)</f>
        <v>0</v>
      </c>
      <c r="H1154" s="28">
        <f t="shared" ref="H1154:I1155" si="250">SUM(H1155)</f>
        <v>0</v>
      </c>
      <c r="I1154" s="28">
        <f t="shared" si="250"/>
        <v>0</v>
      </c>
    </row>
    <row r="1155" spans="1:9" ht="78.75">
      <c r="A1155" s="26" t="s">
        <v>395</v>
      </c>
      <c r="B1155" s="27"/>
      <c r="C1155" s="27" t="s">
        <v>27</v>
      </c>
      <c r="D1155" s="27" t="s">
        <v>12</v>
      </c>
      <c r="E1155" s="55" t="s">
        <v>745</v>
      </c>
      <c r="F1155" s="27"/>
      <c r="G1155" s="28">
        <f>SUM(G1156)</f>
        <v>0</v>
      </c>
      <c r="H1155" s="28">
        <f t="shared" si="250"/>
        <v>0</v>
      </c>
      <c r="I1155" s="28">
        <f t="shared" si="250"/>
        <v>0</v>
      </c>
    </row>
    <row r="1156" spans="1:9">
      <c r="A1156" s="26" t="s">
        <v>38</v>
      </c>
      <c r="B1156" s="27"/>
      <c r="C1156" s="27" t="s">
        <v>27</v>
      </c>
      <c r="D1156" s="27" t="s">
        <v>12</v>
      </c>
      <c r="E1156" s="55" t="s">
        <v>745</v>
      </c>
      <c r="F1156" s="27" t="s">
        <v>95</v>
      </c>
      <c r="G1156" s="28"/>
      <c r="H1156" s="28"/>
      <c r="I1156" s="28"/>
    </row>
    <row r="1157" spans="1:9" hidden="1">
      <c r="A1157" s="26" t="s">
        <v>73</v>
      </c>
      <c r="B1157" s="68"/>
      <c r="C1157" s="31" t="s">
        <v>27</v>
      </c>
      <c r="D1157" s="31" t="s">
        <v>74</v>
      </c>
      <c r="E1157" s="31"/>
      <c r="F1157" s="55"/>
      <c r="G1157" s="30">
        <f t="shared" ref="G1157:I1158" si="251">G1158</f>
        <v>0</v>
      </c>
      <c r="H1157" s="30">
        <f t="shared" si="251"/>
        <v>0</v>
      </c>
      <c r="I1157" s="30">
        <f t="shared" si="251"/>
        <v>0</v>
      </c>
    </row>
    <row r="1158" spans="1:9" ht="31.5" hidden="1">
      <c r="A1158" s="26" t="s">
        <v>495</v>
      </c>
      <c r="B1158" s="68"/>
      <c r="C1158" s="31" t="s">
        <v>27</v>
      </c>
      <c r="D1158" s="31" t="s">
        <v>74</v>
      </c>
      <c r="E1158" s="55" t="s">
        <v>15</v>
      </c>
      <c r="F1158" s="55"/>
      <c r="G1158" s="30">
        <f t="shared" si="251"/>
        <v>0</v>
      </c>
      <c r="H1158" s="30">
        <f t="shared" si="251"/>
        <v>0</v>
      </c>
      <c r="I1158" s="30">
        <f t="shared" si="251"/>
        <v>0</v>
      </c>
    </row>
    <row r="1159" spans="1:9" hidden="1">
      <c r="A1159" s="26" t="s">
        <v>80</v>
      </c>
      <c r="B1159" s="68"/>
      <c r="C1159" s="31" t="s">
        <v>27</v>
      </c>
      <c r="D1159" s="31" t="s">
        <v>74</v>
      </c>
      <c r="E1159" s="55" t="s">
        <v>64</v>
      </c>
      <c r="F1159" s="55"/>
      <c r="G1159" s="30">
        <f>SUM(G1161)</f>
        <v>0</v>
      </c>
      <c r="H1159" s="30">
        <f>SUM(H1161)</f>
        <v>0</v>
      </c>
      <c r="I1159" s="30">
        <f>SUM(I1161)</f>
        <v>0</v>
      </c>
    </row>
    <row r="1160" spans="1:9" hidden="1">
      <c r="A1160" s="26" t="s">
        <v>31</v>
      </c>
      <c r="B1160" s="68"/>
      <c r="C1160" s="31" t="s">
        <v>27</v>
      </c>
      <c r="D1160" s="31" t="s">
        <v>74</v>
      </c>
      <c r="E1160" s="55" t="s">
        <v>417</v>
      </c>
      <c r="F1160" s="55"/>
      <c r="G1160" s="30">
        <f t="shared" ref="G1160:I1161" si="252">G1161</f>
        <v>0</v>
      </c>
      <c r="H1160" s="30">
        <f t="shared" si="252"/>
        <v>0</v>
      </c>
      <c r="I1160" s="30">
        <f t="shared" si="252"/>
        <v>0</v>
      </c>
    </row>
    <row r="1161" spans="1:9" hidden="1">
      <c r="A1161" s="26" t="s">
        <v>33</v>
      </c>
      <c r="B1161" s="68"/>
      <c r="C1161" s="31" t="s">
        <v>27</v>
      </c>
      <c r="D1161" s="31" t="s">
        <v>74</v>
      </c>
      <c r="E1161" s="55" t="s">
        <v>418</v>
      </c>
      <c r="F1161" s="55"/>
      <c r="G1161" s="30">
        <f t="shared" si="252"/>
        <v>0</v>
      </c>
      <c r="H1161" s="30">
        <f t="shared" si="252"/>
        <v>0</v>
      </c>
      <c r="I1161" s="30">
        <f t="shared" si="252"/>
        <v>0</v>
      </c>
    </row>
    <row r="1162" spans="1:9" ht="31.5" hidden="1">
      <c r="A1162" s="26" t="s">
        <v>117</v>
      </c>
      <c r="B1162" s="68"/>
      <c r="C1162" s="31" t="s">
        <v>27</v>
      </c>
      <c r="D1162" s="31" t="s">
        <v>74</v>
      </c>
      <c r="E1162" s="55" t="s">
        <v>418</v>
      </c>
      <c r="F1162" s="55">
        <v>600</v>
      </c>
      <c r="G1162" s="30"/>
      <c r="H1162" s="30"/>
      <c r="I1162" s="30"/>
    </row>
    <row r="1163" spans="1:9">
      <c r="A1163" s="26" t="s">
        <v>250</v>
      </c>
      <c r="B1163" s="68"/>
      <c r="C1163" s="31" t="s">
        <v>166</v>
      </c>
      <c r="D1163" s="31"/>
      <c r="E1163" s="55"/>
      <c r="F1163" s="55"/>
      <c r="G1163" s="30">
        <f t="shared" ref="G1163:I1168" si="253">SUM(G1164)</f>
        <v>2712.7</v>
      </c>
      <c r="H1163" s="30">
        <f t="shared" si="253"/>
        <v>2712.7</v>
      </c>
      <c r="I1163" s="30">
        <f t="shared" si="253"/>
        <v>2712.7</v>
      </c>
    </row>
    <row r="1164" spans="1:9">
      <c r="A1164" s="26" t="s">
        <v>185</v>
      </c>
      <c r="B1164" s="68"/>
      <c r="C1164" s="31" t="s">
        <v>166</v>
      </c>
      <c r="D1164" s="31" t="s">
        <v>165</v>
      </c>
      <c r="E1164" s="55"/>
      <c r="F1164" s="55"/>
      <c r="G1164" s="30">
        <f t="shared" si="253"/>
        <v>2712.7</v>
      </c>
      <c r="H1164" s="30">
        <f t="shared" si="253"/>
        <v>2712.7</v>
      </c>
      <c r="I1164" s="30">
        <f t="shared" si="253"/>
        <v>2712.7</v>
      </c>
    </row>
    <row r="1165" spans="1:9" ht="31.5">
      <c r="A1165" s="26" t="s">
        <v>644</v>
      </c>
      <c r="B1165" s="68"/>
      <c r="C1165" s="31" t="s">
        <v>166</v>
      </c>
      <c r="D1165" s="31" t="s">
        <v>165</v>
      </c>
      <c r="E1165" s="55" t="s">
        <v>318</v>
      </c>
      <c r="F1165" s="55"/>
      <c r="G1165" s="30">
        <f t="shared" si="253"/>
        <v>2712.7</v>
      </c>
      <c r="H1165" s="30">
        <f t="shared" si="253"/>
        <v>2712.7</v>
      </c>
      <c r="I1165" s="30">
        <f t="shared" si="253"/>
        <v>2712.7</v>
      </c>
    </row>
    <row r="1166" spans="1:9" ht="47.25">
      <c r="A1166" s="26" t="s">
        <v>841</v>
      </c>
      <c r="B1166" s="68"/>
      <c r="C1166" s="31" t="s">
        <v>166</v>
      </c>
      <c r="D1166" s="31" t="s">
        <v>165</v>
      </c>
      <c r="E1166" s="55" t="s">
        <v>347</v>
      </c>
      <c r="F1166" s="55"/>
      <c r="G1166" s="30">
        <f t="shared" si="253"/>
        <v>2712.7</v>
      </c>
      <c r="H1166" s="30">
        <f t="shared" si="253"/>
        <v>2712.7</v>
      </c>
      <c r="I1166" s="30">
        <f t="shared" si="253"/>
        <v>2712.7</v>
      </c>
    </row>
    <row r="1167" spans="1:9" ht="31.5">
      <c r="A1167" s="26" t="s">
        <v>41</v>
      </c>
      <c r="B1167" s="68"/>
      <c r="C1167" s="31" t="s">
        <v>166</v>
      </c>
      <c r="D1167" s="31" t="s">
        <v>165</v>
      </c>
      <c r="E1167" s="55" t="s">
        <v>348</v>
      </c>
      <c r="F1167" s="55"/>
      <c r="G1167" s="30">
        <f t="shared" si="253"/>
        <v>2712.7</v>
      </c>
      <c r="H1167" s="30">
        <f t="shared" si="253"/>
        <v>2712.7</v>
      </c>
      <c r="I1167" s="30">
        <f t="shared" si="253"/>
        <v>2712.7</v>
      </c>
    </row>
    <row r="1168" spans="1:9">
      <c r="A1168" s="26" t="s">
        <v>767</v>
      </c>
      <c r="B1168" s="68"/>
      <c r="C1168" s="31" t="s">
        <v>166</v>
      </c>
      <c r="D1168" s="31" t="s">
        <v>165</v>
      </c>
      <c r="E1168" s="55" t="s">
        <v>349</v>
      </c>
      <c r="F1168" s="55"/>
      <c r="G1168" s="30">
        <f t="shared" si="253"/>
        <v>2712.7</v>
      </c>
      <c r="H1168" s="30">
        <f t="shared" si="253"/>
        <v>2712.7</v>
      </c>
      <c r="I1168" s="30">
        <f t="shared" si="253"/>
        <v>2712.7</v>
      </c>
    </row>
    <row r="1169" spans="1:11" ht="47.25">
      <c r="A1169" s="52" t="s">
        <v>47</v>
      </c>
      <c r="B1169" s="68"/>
      <c r="C1169" s="31" t="s">
        <v>166</v>
      </c>
      <c r="D1169" s="31" t="s">
        <v>165</v>
      </c>
      <c r="E1169" s="55" t="s">
        <v>349</v>
      </c>
      <c r="F1169" s="55">
        <v>100</v>
      </c>
      <c r="G1169" s="30">
        <v>2712.7</v>
      </c>
      <c r="H1169" s="30">
        <v>2712.7</v>
      </c>
      <c r="I1169" s="30">
        <v>2712.7</v>
      </c>
    </row>
    <row r="1170" spans="1:11">
      <c r="A1170" s="72" t="s">
        <v>523</v>
      </c>
      <c r="B1170" s="46" t="s">
        <v>107</v>
      </c>
      <c r="C1170" s="46"/>
      <c r="D1170" s="46"/>
      <c r="E1170" s="46"/>
      <c r="F1170" s="46"/>
      <c r="G1170" s="48">
        <f>G1171+G1204+G1324</f>
        <v>283166.2</v>
      </c>
      <c r="H1170" s="48">
        <f>H1171+H1204+H1324</f>
        <v>260499.20000000001</v>
      </c>
      <c r="I1170" s="48">
        <f>I1171+I1204+I1324</f>
        <v>282084.09999999998</v>
      </c>
      <c r="J1170" s="90">
        <v>262639.3</v>
      </c>
      <c r="K1170" s="51">
        <f>SUM(J1170-G1170)</f>
        <v>-20526.900000000023</v>
      </c>
    </row>
    <row r="1171" spans="1:11">
      <c r="A1171" s="26" t="s">
        <v>108</v>
      </c>
      <c r="B1171" s="27"/>
      <c r="C1171" s="27" t="s">
        <v>109</v>
      </c>
      <c r="D1171" s="27"/>
      <c r="E1171" s="27"/>
      <c r="F1171" s="27"/>
      <c r="G1171" s="28">
        <f>G1172+G1198</f>
        <v>108321.90000000001</v>
      </c>
      <c r="H1171" s="28">
        <f>H1172+H1198</f>
        <v>89137.2</v>
      </c>
      <c r="I1171" s="28">
        <f>I1172+I1198</f>
        <v>102558.7</v>
      </c>
      <c r="J1171" s="90">
        <v>246116.1</v>
      </c>
      <c r="K1171" s="51">
        <f>SUM(J1171-H1170)</f>
        <v>-14383.100000000006</v>
      </c>
    </row>
    <row r="1172" spans="1:11">
      <c r="A1172" s="26" t="s">
        <v>110</v>
      </c>
      <c r="B1172" s="27"/>
      <c r="C1172" s="27" t="s">
        <v>109</v>
      </c>
      <c r="D1172" s="27" t="s">
        <v>50</v>
      </c>
      <c r="E1172" s="27"/>
      <c r="F1172" s="27"/>
      <c r="G1172" s="28">
        <f>SUM(G1173)</f>
        <v>108321.90000000001</v>
      </c>
      <c r="H1172" s="28">
        <f>SUM(H1173)</f>
        <v>89137.2</v>
      </c>
      <c r="I1172" s="28">
        <f>SUM(I1173)</f>
        <v>102558.7</v>
      </c>
      <c r="J1172" s="90">
        <v>243884.40000000002</v>
      </c>
      <c r="K1172" s="51">
        <f>SUM(J1172-I1170)</f>
        <v>-38199.699999999953</v>
      </c>
    </row>
    <row r="1173" spans="1:11">
      <c r="A1173" s="26" t="s">
        <v>649</v>
      </c>
      <c r="B1173" s="27"/>
      <c r="C1173" s="27" t="s">
        <v>109</v>
      </c>
      <c r="D1173" s="27" t="s">
        <v>50</v>
      </c>
      <c r="E1173" s="27" t="s">
        <v>111</v>
      </c>
      <c r="F1173" s="27"/>
      <c r="G1173" s="28">
        <f>SUM(G1174)+G1182+G1178</f>
        <v>108321.90000000001</v>
      </c>
      <c r="H1173" s="28">
        <f>SUM(H1174)+H1182+H1178</f>
        <v>89137.2</v>
      </c>
      <c r="I1173" s="28">
        <f>SUM(I1174)+I1182+I1178</f>
        <v>102558.7</v>
      </c>
    </row>
    <row r="1174" spans="1:11">
      <c r="A1174" s="26" t="s">
        <v>112</v>
      </c>
      <c r="B1174" s="27"/>
      <c r="C1174" s="27" t="s">
        <v>109</v>
      </c>
      <c r="D1174" s="27" t="s">
        <v>50</v>
      </c>
      <c r="E1174" s="27" t="s">
        <v>113</v>
      </c>
      <c r="F1174" s="27"/>
      <c r="G1174" s="28">
        <f t="shared" ref="G1174:I1176" si="254">G1175</f>
        <v>89137.2</v>
      </c>
      <c r="H1174" s="28">
        <f t="shared" si="254"/>
        <v>89137.2</v>
      </c>
      <c r="I1174" s="28">
        <f t="shared" si="254"/>
        <v>89137.2</v>
      </c>
    </row>
    <row r="1175" spans="1:11" ht="47.25">
      <c r="A1175" s="26" t="s">
        <v>24</v>
      </c>
      <c r="B1175" s="27"/>
      <c r="C1175" s="27" t="s">
        <v>109</v>
      </c>
      <c r="D1175" s="27" t="s">
        <v>50</v>
      </c>
      <c r="E1175" s="27" t="s">
        <v>114</v>
      </c>
      <c r="F1175" s="27"/>
      <c r="G1175" s="28">
        <f>G1176</f>
        <v>89137.2</v>
      </c>
      <c r="H1175" s="28">
        <f>H1176</f>
        <v>89137.2</v>
      </c>
      <c r="I1175" s="28">
        <f>I1176</f>
        <v>89137.2</v>
      </c>
    </row>
    <row r="1176" spans="1:11">
      <c r="A1176" s="26" t="s">
        <v>115</v>
      </c>
      <c r="B1176" s="27"/>
      <c r="C1176" s="27" t="s">
        <v>109</v>
      </c>
      <c r="D1176" s="27" t="s">
        <v>50</v>
      </c>
      <c r="E1176" s="27" t="s">
        <v>116</v>
      </c>
      <c r="F1176" s="27"/>
      <c r="G1176" s="28">
        <f t="shared" si="254"/>
        <v>89137.2</v>
      </c>
      <c r="H1176" s="28">
        <f t="shared" si="254"/>
        <v>89137.2</v>
      </c>
      <c r="I1176" s="28">
        <f t="shared" si="254"/>
        <v>89137.2</v>
      </c>
    </row>
    <row r="1177" spans="1:11" ht="31.5">
      <c r="A1177" s="26" t="s">
        <v>117</v>
      </c>
      <c r="B1177" s="27"/>
      <c r="C1177" s="27" t="s">
        <v>109</v>
      </c>
      <c r="D1177" s="27" t="s">
        <v>50</v>
      </c>
      <c r="E1177" s="27" t="s">
        <v>116</v>
      </c>
      <c r="F1177" s="27" t="s">
        <v>118</v>
      </c>
      <c r="G1177" s="28">
        <v>89137.2</v>
      </c>
      <c r="H1177" s="28">
        <v>89137.2</v>
      </c>
      <c r="I1177" s="28">
        <v>89137.2</v>
      </c>
    </row>
    <row r="1178" spans="1:11">
      <c r="A1178" s="26" t="s">
        <v>150</v>
      </c>
      <c r="B1178" s="27"/>
      <c r="C1178" s="27" t="s">
        <v>109</v>
      </c>
      <c r="D1178" s="27" t="s">
        <v>50</v>
      </c>
      <c r="E1178" s="27" t="s">
        <v>151</v>
      </c>
      <c r="F1178" s="27"/>
      <c r="G1178" s="28">
        <f>SUM(G1179)</f>
        <v>179.6</v>
      </c>
      <c r="H1178" s="28">
        <f t="shared" ref="H1178:I1180" si="255">SUM(H1179)</f>
        <v>0</v>
      </c>
      <c r="I1178" s="28">
        <f t="shared" si="255"/>
        <v>0</v>
      </c>
    </row>
    <row r="1179" spans="1:11">
      <c r="A1179" s="26" t="s">
        <v>31</v>
      </c>
      <c r="B1179" s="27"/>
      <c r="C1179" s="27" t="s">
        <v>109</v>
      </c>
      <c r="D1179" s="27" t="s">
        <v>50</v>
      </c>
      <c r="E1179" s="27" t="s">
        <v>408</v>
      </c>
      <c r="F1179" s="27"/>
      <c r="G1179" s="28">
        <f>SUM(G1180)</f>
        <v>179.6</v>
      </c>
      <c r="H1179" s="28">
        <f t="shared" si="255"/>
        <v>0</v>
      </c>
      <c r="I1179" s="28">
        <f t="shared" si="255"/>
        <v>0</v>
      </c>
    </row>
    <row r="1180" spans="1:11">
      <c r="A1180" s="26" t="s">
        <v>115</v>
      </c>
      <c r="B1180" s="27"/>
      <c r="C1180" s="27" t="s">
        <v>109</v>
      </c>
      <c r="D1180" s="27" t="s">
        <v>50</v>
      </c>
      <c r="E1180" s="27" t="s">
        <v>859</v>
      </c>
      <c r="F1180" s="27"/>
      <c r="G1180" s="28">
        <f>SUM(G1181)</f>
        <v>179.6</v>
      </c>
      <c r="H1180" s="28">
        <f t="shared" si="255"/>
        <v>0</v>
      </c>
      <c r="I1180" s="28">
        <f t="shared" si="255"/>
        <v>0</v>
      </c>
    </row>
    <row r="1181" spans="1:11" ht="31.5">
      <c r="A1181" s="26" t="s">
        <v>117</v>
      </c>
      <c r="B1181" s="27"/>
      <c r="C1181" s="27" t="s">
        <v>109</v>
      </c>
      <c r="D1181" s="27" t="s">
        <v>50</v>
      </c>
      <c r="E1181" s="27" t="s">
        <v>859</v>
      </c>
      <c r="F1181" s="27" t="s">
        <v>118</v>
      </c>
      <c r="G1181" s="28">
        <v>179.6</v>
      </c>
      <c r="H1181" s="28"/>
      <c r="I1181" s="28"/>
    </row>
    <row r="1182" spans="1:11" ht="31.5">
      <c r="A1182" s="26" t="s">
        <v>152</v>
      </c>
      <c r="B1182" s="91"/>
      <c r="C1182" s="27" t="s">
        <v>109</v>
      </c>
      <c r="D1182" s="27" t="s">
        <v>50</v>
      </c>
      <c r="E1182" s="27" t="s">
        <v>153</v>
      </c>
      <c r="F1182" s="92"/>
      <c r="G1182" s="28">
        <f>G1186+G1195+G1183</f>
        <v>19005.100000000002</v>
      </c>
      <c r="H1182" s="28">
        <f t="shared" ref="H1182:I1182" si="256">H1186+H1195+H1183</f>
        <v>0</v>
      </c>
      <c r="I1182" s="28">
        <f t="shared" si="256"/>
        <v>13421.5</v>
      </c>
    </row>
    <row r="1183" spans="1:11">
      <c r="A1183" s="26" t="s">
        <v>31</v>
      </c>
      <c r="B1183" s="91"/>
      <c r="C1183" s="27" t="s">
        <v>109</v>
      </c>
      <c r="D1183" s="27" t="s">
        <v>50</v>
      </c>
      <c r="E1183" s="27" t="s">
        <v>409</v>
      </c>
      <c r="F1183" s="92"/>
      <c r="G1183" s="28">
        <f>SUM(G1184)</f>
        <v>5991.8</v>
      </c>
      <c r="H1183" s="28">
        <f t="shared" ref="H1183:I1183" si="257">SUM(H1184)</f>
        <v>0</v>
      </c>
      <c r="I1183" s="28">
        <f t="shared" si="257"/>
        <v>0</v>
      </c>
    </row>
    <row r="1184" spans="1:11" ht="63">
      <c r="A1184" s="26" t="s">
        <v>997</v>
      </c>
      <c r="B1184" s="91"/>
      <c r="C1184" s="27" t="s">
        <v>109</v>
      </c>
      <c r="D1184" s="27" t="s">
        <v>50</v>
      </c>
      <c r="E1184" s="27" t="s">
        <v>998</v>
      </c>
      <c r="F1184" s="92"/>
      <c r="G1184" s="28">
        <f>SUM(G1185)</f>
        <v>5991.8</v>
      </c>
      <c r="H1184" s="28">
        <f t="shared" ref="H1184:I1184" si="258">SUM(H1185)</f>
        <v>0</v>
      </c>
      <c r="I1184" s="28">
        <f t="shared" si="258"/>
        <v>0</v>
      </c>
    </row>
    <row r="1185" spans="1:9" ht="31.5">
      <c r="A1185" s="26" t="s">
        <v>117</v>
      </c>
      <c r="B1185" s="91"/>
      <c r="C1185" s="27" t="s">
        <v>109</v>
      </c>
      <c r="D1185" s="27" t="s">
        <v>50</v>
      </c>
      <c r="E1185" s="27" t="s">
        <v>998</v>
      </c>
      <c r="F1185" s="27" t="s">
        <v>118</v>
      </c>
      <c r="G1185" s="28">
        <v>5991.8</v>
      </c>
      <c r="H1185" s="28"/>
      <c r="I1185" s="28"/>
    </row>
    <row r="1186" spans="1:9">
      <c r="A1186" s="26" t="s">
        <v>147</v>
      </c>
      <c r="B1186" s="91"/>
      <c r="C1186" s="27" t="s">
        <v>109</v>
      </c>
      <c r="D1186" s="27" t="s">
        <v>50</v>
      </c>
      <c r="E1186" s="27" t="s">
        <v>154</v>
      </c>
      <c r="F1186" s="92"/>
      <c r="G1186" s="28">
        <f>SUM(G1187+G1190+G1192)</f>
        <v>1453.6</v>
      </c>
      <c r="H1186" s="28">
        <f>SUM(H1187+H1190+H1192)</f>
        <v>0</v>
      </c>
      <c r="I1186" s="28">
        <f>SUM(I1187+I1190+I1192)</f>
        <v>0</v>
      </c>
    </row>
    <row r="1187" spans="1:9" hidden="1">
      <c r="A1187" s="26" t="s">
        <v>412</v>
      </c>
      <c r="B1187" s="91"/>
      <c r="C1187" s="27" t="s">
        <v>109</v>
      </c>
      <c r="D1187" s="27" t="s">
        <v>50</v>
      </c>
      <c r="E1187" s="27" t="s">
        <v>413</v>
      </c>
      <c r="F1187" s="27"/>
      <c r="G1187" s="28">
        <f>G1188</f>
        <v>0</v>
      </c>
      <c r="H1187" s="28">
        <f>H1188</f>
        <v>0</v>
      </c>
      <c r="I1187" s="28">
        <f>I1188</f>
        <v>0</v>
      </c>
    </row>
    <row r="1188" spans="1:9" hidden="1">
      <c r="A1188" s="26" t="s">
        <v>115</v>
      </c>
      <c r="B1188" s="91"/>
      <c r="C1188" s="27" t="s">
        <v>109</v>
      </c>
      <c r="D1188" s="27" t="s">
        <v>50</v>
      </c>
      <c r="E1188" s="27" t="s">
        <v>414</v>
      </c>
      <c r="F1188" s="27"/>
      <c r="G1188" s="28">
        <f t="shared" ref="G1188:I1188" si="259">G1189</f>
        <v>0</v>
      </c>
      <c r="H1188" s="28">
        <f t="shared" si="259"/>
        <v>0</v>
      </c>
      <c r="I1188" s="28">
        <f t="shared" si="259"/>
        <v>0</v>
      </c>
    </row>
    <row r="1189" spans="1:9" ht="31.5" hidden="1">
      <c r="A1189" s="26" t="s">
        <v>117</v>
      </c>
      <c r="B1189" s="91"/>
      <c r="C1189" s="27" t="s">
        <v>109</v>
      </c>
      <c r="D1189" s="27" t="s">
        <v>50</v>
      </c>
      <c r="E1189" s="27" t="s">
        <v>414</v>
      </c>
      <c r="F1189" s="27" t="s">
        <v>118</v>
      </c>
      <c r="G1189" s="28"/>
      <c r="H1189" s="28"/>
      <c r="I1189" s="28"/>
    </row>
    <row r="1190" spans="1:9" ht="31.5" hidden="1">
      <c r="A1190" s="26" t="s">
        <v>259</v>
      </c>
      <c r="B1190" s="91"/>
      <c r="C1190" s="27" t="s">
        <v>109</v>
      </c>
      <c r="D1190" s="27" t="s">
        <v>50</v>
      </c>
      <c r="E1190" s="27" t="s">
        <v>429</v>
      </c>
      <c r="F1190" s="27"/>
      <c r="G1190" s="28">
        <f>SUM(G1191)</f>
        <v>0</v>
      </c>
      <c r="H1190" s="28">
        <f>SUM(H1191)</f>
        <v>0</v>
      </c>
      <c r="I1190" s="28">
        <f>SUM(I1191)</f>
        <v>0</v>
      </c>
    </row>
    <row r="1191" spans="1:9" ht="31.5" hidden="1">
      <c r="A1191" s="26" t="s">
        <v>117</v>
      </c>
      <c r="B1191" s="91"/>
      <c r="C1191" s="27" t="s">
        <v>109</v>
      </c>
      <c r="D1191" s="27" t="s">
        <v>50</v>
      </c>
      <c r="E1191" s="27" t="s">
        <v>430</v>
      </c>
      <c r="F1191" s="27" t="s">
        <v>118</v>
      </c>
      <c r="G1191" s="28"/>
      <c r="H1191" s="28"/>
      <c r="I1191" s="28"/>
    </row>
    <row r="1192" spans="1:9">
      <c r="A1192" s="26" t="s">
        <v>327</v>
      </c>
      <c r="B1192" s="91"/>
      <c r="C1192" s="27" t="s">
        <v>109</v>
      </c>
      <c r="D1192" s="27" t="s">
        <v>50</v>
      </c>
      <c r="E1192" s="27" t="s">
        <v>415</v>
      </c>
      <c r="F1192" s="27"/>
      <c r="G1192" s="28">
        <f>SUM(G1193)</f>
        <v>1453.6</v>
      </c>
      <c r="H1192" s="28">
        <f>SUM(H1193)</f>
        <v>0</v>
      </c>
      <c r="I1192" s="28">
        <f>SUM(I1193)</f>
        <v>0</v>
      </c>
    </row>
    <row r="1193" spans="1:9">
      <c r="A1193" s="26" t="s">
        <v>327</v>
      </c>
      <c r="B1193" s="91"/>
      <c r="C1193" s="27" t="s">
        <v>109</v>
      </c>
      <c r="D1193" s="27" t="s">
        <v>50</v>
      </c>
      <c r="E1193" s="27" t="s">
        <v>416</v>
      </c>
      <c r="F1193" s="27"/>
      <c r="G1193" s="28">
        <f>G1194</f>
        <v>1453.6</v>
      </c>
      <c r="H1193" s="28">
        <f>H1194</f>
        <v>0</v>
      </c>
      <c r="I1193" s="28">
        <f>I1194</f>
        <v>0</v>
      </c>
    </row>
    <row r="1194" spans="1:9" ht="31.5">
      <c r="A1194" s="26" t="s">
        <v>117</v>
      </c>
      <c r="B1194" s="91"/>
      <c r="C1194" s="27" t="s">
        <v>109</v>
      </c>
      <c r="D1194" s="27" t="s">
        <v>50</v>
      </c>
      <c r="E1194" s="27" t="s">
        <v>416</v>
      </c>
      <c r="F1194" s="27" t="s">
        <v>118</v>
      </c>
      <c r="G1194" s="28">
        <v>1453.6</v>
      </c>
      <c r="H1194" s="28"/>
      <c r="I1194" s="28"/>
    </row>
    <row r="1195" spans="1:9">
      <c r="A1195" s="26" t="s">
        <v>855</v>
      </c>
      <c r="B1195" s="91"/>
      <c r="C1195" s="27" t="s">
        <v>109</v>
      </c>
      <c r="D1195" s="27" t="s">
        <v>50</v>
      </c>
      <c r="E1195" s="27" t="s">
        <v>577</v>
      </c>
      <c r="F1195" s="27"/>
      <c r="G1195" s="28">
        <f t="shared" ref="G1195:I1196" si="260">G1196</f>
        <v>11559.7</v>
      </c>
      <c r="H1195" s="28">
        <f t="shared" si="260"/>
        <v>0</v>
      </c>
      <c r="I1195" s="28">
        <f t="shared" si="260"/>
        <v>13421.5</v>
      </c>
    </row>
    <row r="1196" spans="1:9" ht="63">
      <c r="A1196" s="26" t="s">
        <v>704</v>
      </c>
      <c r="B1196" s="91"/>
      <c r="C1196" s="27" t="s">
        <v>109</v>
      </c>
      <c r="D1196" s="27" t="s">
        <v>50</v>
      </c>
      <c r="E1196" s="27" t="s">
        <v>703</v>
      </c>
      <c r="F1196" s="27"/>
      <c r="G1196" s="28">
        <f t="shared" si="260"/>
        <v>11559.7</v>
      </c>
      <c r="H1196" s="28">
        <f t="shared" si="260"/>
        <v>0</v>
      </c>
      <c r="I1196" s="28">
        <f t="shared" si="260"/>
        <v>13421.5</v>
      </c>
    </row>
    <row r="1197" spans="1:9" ht="31.5">
      <c r="A1197" s="26" t="s">
        <v>117</v>
      </c>
      <c r="B1197" s="91"/>
      <c r="C1197" s="27" t="s">
        <v>109</v>
      </c>
      <c r="D1197" s="27" t="s">
        <v>50</v>
      </c>
      <c r="E1197" s="27" t="s">
        <v>703</v>
      </c>
      <c r="F1197" s="27" t="s">
        <v>118</v>
      </c>
      <c r="G1197" s="28">
        <v>11559.7</v>
      </c>
      <c r="H1197" s="28"/>
      <c r="I1197" s="28">
        <v>13421.5</v>
      </c>
    </row>
    <row r="1198" spans="1:9" hidden="1">
      <c r="A1198" s="26" t="s">
        <v>333</v>
      </c>
      <c r="B1198" s="27"/>
      <c r="C1198" s="27" t="s">
        <v>109</v>
      </c>
      <c r="D1198" s="27" t="s">
        <v>109</v>
      </c>
      <c r="E1198" s="55"/>
      <c r="F1198" s="55"/>
      <c r="G1198" s="28">
        <f t="shared" ref="G1198:I1202" si="261">SUM(G1199)</f>
        <v>0</v>
      </c>
      <c r="H1198" s="28">
        <f t="shared" si="261"/>
        <v>0</v>
      </c>
      <c r="I1198" s="28">
        <f t="shared" si="261"/>
        <v>0</v>
      </c>
    </row>
    <row r="1199" spans="1:9" ht="31.5" hidden="1">
      <c r="A1199" s="26" t="s">
        <v>644</v>
      </c>
      <c r="B1199" s="31"/>
      <c r="C1199" s="31" t="s">
        <v>109</v>
      </c>
      <c r="D1199" s="31" t="s">
        <v>109</v>
      </c>
      <c r="E1199" s="55" t="s">
        <v>318</v>
      </c>
      <c r="F1199" s="55"/>
      <c r="G1199" s="28">
        <f t="shared" si="261"/>
        <v>0</v>
      </c>
      <c r="H1199" s="28">
        <f t="shared" si="261"/>
        <v>0</v>
      </c>
      <c r="I1199" s="28">
        <f t="shared" si="261"/>
        <v>0</v>
      </c>
    </row>
    <row r="1200" spans="1:9" ht="31.5" hidden="1">
      <c r="A1200" s="26" t="s">
        <v>516</v>
      </c>
      <c r="B1200" s="27"/>
      <c r="C1200" s="27" t="s">
        <v>109</v>
      </c>
      <c r="D1200" s="27" t="s">
        <v>109</v>
      </c>
      <c r="E1200" s="27" t="s">
        <v>340</v>
      </c>
      <c r="F1200" s="27"/>
      <c r="G1200" s="28">
        <f t="shared" si="261"/>
        <v>0</v>
      </c>
      <c r="H1200" s="28">
        <f t="shared" si="261"/>
        <v>0</v>
      </c>
      <c r="I1200" s="28">
        <f t="shared" si="261"/>
        <v>0</v>
      </c>
    </row>
    <row r="1201" spans="1:9" hidden="1">
      <c r="A1201" s="26" t="s">
        <v>31</v>
      </c>
      <c r="B1201" s="27"/>
      <c r="C1201" s="27" t="s">
        <v>109</v>
      </c>
      <c r="D1201" s="27" t="s">
        <v>109</v>
      </c>
      <c r="E1201" s="27" t="s">
        <v>341</v>
      </c>
      <c r="F1201" s="27"/>
      <c r="G1201" s="28">
        <f t="shared" si="261"/>
        <v>0</v>
      </c>
      <c r="H1201" s="28">
        <f t="shared" si="261"/>
        <v>0</v>
      </c>
      <c r="I1201" s="28">
        <f t="shared" si="261"/>
        <v>0</v>
      </c>
    </row>
    <row r="1202" spans="1:9" ht="31.5" hidden="1">
      <c r="A1202" s="26" t="s">
        <v>342</v>
      </c>
      <c r="B1202" s="55"/>
      <c r="C1202" s="27" t="s">
        <v>109</v>
      </c>
      <c r="D1202" s="27" t="s">
        <v>109</v>
      </c>
      <c r="E1202" s="27" t="s">
        <v>343</v>
      </c>
      <c r="F1202" s="27"/>
      <c r="G1202" s="28">
        <f t="shared" si="261"/>
        <v>0</v>
      </c>
      <c r="H1202" s="28">
        <f t="shared" si="261"/>
        <v>0</v>
      </c>
      <c r="I1202" s="28">
        <f t="shared" si="261"/>
        <v>0</v>
      </c>
    </row>
    <row r="1203" spans="1:9" ht="31.5" hidden="1">
      <c r="A1203" s="26" t="s">
        <v>224</v>
      </c>
      <c r="B1203" s="27"/>
      <c r="C1203" s="27" t="s">
        <v>109</v>
      </c>
      <c r="D1203" s="27" t="s">
        <v>109</v>
      </c>
      <c r="E1203" s="27" t="s">
        <v>343</v>
      </c>
      <c r="F1203" s="44">
        <v>600</v>
      </c>
      <c r="G1203" s="28"/>
      <c r="H1203" s="28"/>
      <c r="I1203" s="28"/>
    </row>
    <row r="1204" spans="1:9">
      <c r="A1204" s="26" t="s">
        <v>119</v>
      </c>
      <c r="B1204" s="27"/>
      <c r="C1204" s="27" t="s">
        <v>14</v>
      </c>
      <c r="D1204" s="27"/>
      <c r="E1204" s="27"/>
      <c r="F1204" s="27"/>
      <c r="G1204" s="28">
        <f>SUM(G1205+G1271)</f>
        <v>174372.2</v>
      </c>
      <c r="H1204" s="28">
        <f>SUM(H1205+H1271)</f>
        <v>170871</v>
      </c>
      <c r="I1204" s="28">
        <f>SUM(I1205+I1271)</f>
        <v>179014.8</v>
      </c>
    </row>
    <row r="1205" spans="1:9">
      <c r="A1205" s="26" t="s">
        <v>120</v>
      </c>
      <c r="B1205" s="27"/>
      <c r="C1205" s="27" t="s">
        <v>14</v>
      </c>
      <c r="D1205" s="27" t="s">
        <v>30</v>
      </c>
      <c r="E1205" s="27"/>
      <c r="F1205" s="27"/>
      <c r="G1205" s="28">
        <f>G1209+G1266+G1219</f>
        <v>128012.8</v>
      </c>
      <c r="H1205" s="28">
        <f>H1209+H1266+H1219</f>
        <v>125761.59999999999</v>
      </c>
      <c r="I1205" s="28">
        <f>I1209+I1266+I1219</f>
        <v>133591.5</v>
      </c>
    </row>
    <row r="1206" spans="1:9" hidden="1">
      <c r="A1206" s="26" t="s">
        <v>463</v>
      </c>
      <c r="B1206" s="27"/>
      <c r="C1206" s="27" t="s">
        <v>14</v>
      </c>
      <c r="D1206" s="27" t="s">
        <v>30</v>
      </c>
      <c r="E1206" s="27" t="s">
        <v>464</v>
      </c>
      <c r="F1206" s="27"/>
      <c r="G1206" s="28">
        <f t="shared" ref="G1206:I1207" si="262">G1207</f>
        <v>0</v>
      </c>
      <c r="H1206" s="28">
        <f t="shared" si="262"/>
        <v>0</v>
      </c>
      <c r="I1206" s="28">
        <f t="shared" si="262"/>
        <v>0</v>
      </c>
    </row>
    <row r="1207" spans="1:9" hidden="1">
      <c r="A1207" s="26" t="s">
        <v>465</v>
      </c>
      <c r="B1207" s="27"/>
      <c r="C1207" s="27" t="s">
        <v>14</v>
      </c>
      <c r="D1207" s="27" t="s">
        <v>30</v>
      </c>
      <c r="E1207" s="27" t="s">
        <v>466</v>
      </c>
      <c r="F1207" s="27"/>
      <c r="G1207" s="28">
        <f t="shared" si="262"/>
        <v>0</v>
      </c>
      <c r="H1207" s="28">
        <f t="shared" si="262"/>
        <v>0</v>
      </c>
      <c r="I1207" s="28">
        <f t="shared" si="262"/>
        <v>0</v>
      </c>
    </row>
    <row r="1208" spans="1:9" ht="47.25" hidden="1">
      <c r="A1208" s="26" t="s">
        <v>47</v>
      </c>
      <c r="B1208" s="27"/>
      <c r="C1208" s="27" t="s">
        <v>14</v>
      </c>
      <c r="D1208" s="27" t="s">
        <v>30</v>
      </c>
      <c r="E1208" s="27" t="s">
        <v>466</v>
      </c>
      <c r="F1208" s="27" t="s">
        <v>85</v>
      </c>
      <c r="G1208" s="28"/>
      <c r="H1208" s="28"/>
      <c r="I1208" s="28"/>
    </row>
    <row r="1209" spans="1:9" ht="47.25" customHeight="1">
      <c r="A1209" s="26" t="s">
        <v>696</v>
      </c>
      <c r="B1209" s="27"/>
      <c r="C1209" s="27" t="s">
        <v>14</v>
      </c>
      <c r="D1209" s="27" t="s">
        <v>30</v>
      </c>
      <c r="E1209" s="27" t="s">
        <v>695</v>
      </c>
      <c r="F1209" s="27"/>
      <c r="G1209" s="28">
        <f>SUM(G1210)+G1215</f>
        <v>100</v>
      </c>
      <c r="H1209" s="28">
        <f>SUM(H1210)+H1215</f>
        <v>0</v>
      </c>
      <c r="I1209" s="28">
        <f>SUM(I1210)+I1215</f>
        <v>0</v>
      </c>
    </row>
    <row r="1210" spans="1:9">
      <c r="A1210" s="26" t="s">
        <v>31</v>
      </c>
      <c r="B1210" s="27"/>
      <c r="C1210" s="27" t="s">
        <v>14</v>
      </c>
      <c r="D1210" s="27" t="s">
        <v>30</v>
      </c>
      <c r="E1210" s="27" t="s">
        <v>697</v>
      </c>
      <c r="F1210" s="27"/>
      <c r="G1210" s="28">
        <f>SUM(G1211)+G1213</f>
        <v>100</v>
      </c>
      <c r="H1210" s="28">
        <f t="shared" ref="H1210:I1210" si="263">SUM(H1211)+H1213</f>
        <v>0</v>
      </c>
      <c r="I1210" s="28">
        <f t="shared" si="263"/>
        <v>0</v>
      </c>
    </row>
    <row r="1211" spans="1:9" hidden="1">
      <c r="A1211" s="26" t="s">
        <v>124</v>
      </c>
      <c r="B1211" s="27"/>
      <c r="C1211" s="27" t="s">
        <v>14</v>
      </c>
      <c r="D1211" s="27" t="s">
        <v>30</v>
      </c>
      <c r="E1211" s="27" t="s">
        <v>698</v>
      </c>
      <c r="F1211" s="27"/>
      <c r="G1211" s="28">
        <f t="shared" ref="G1211:I1211" si="264">SUM(G1212)</f>
        <v>0</v>
      </c>
      <c r="H1211" s="28">
        <f t="shared" si="264"/>
        <v>0</v>
      </c>
      <c r="I1211" s="28">
        <f t="shared" si="264"/>
        <v>0</v>
      </c>
    </row>
    <row r="1212" spans="1:9" ht="31.5" hidden="1">
      <c r="A1212" s="26" t="s">
        <v>48</v>
      </c>
      <c r="B1212" s="27"/>
      <c r="C1212" s="27" t="s">
        <v>14</v>
      </c>
      <c r="D1212" s="27" t="s">
        <v>30</v>
      </c>
      <c r="E1212" s="27" t="s">
        <v>698</v>
      </c>
      <c r="F1212" s="27" t="s">
        <v>87</v>
      </c>
      <c r="G1212" s="28"/>
      <c r="H1212" s="28"/>
      <c r="I1212" s="28"/>
    </row>
    <row r="1213" spans="1:9">
      <c r="A1213" s="26" t="s">
        <v>528</v>
      </c>
      <c r="B1213" s="27"/>
      <c r="C1213" s="27" t="s">
        <v>14</v>
      </c>
      <c r="D1213" s="27" t="s">
        <v>30</v>
      </c>
      <c r="E1213" s="27" t="s">
        <v>957</v>
      </c>
      <c r="F1213" s="27"/>
      <c r="G1213" s="28">
        <f>SUM(G1214)</f>
        <v>100</v>
      </c>
      <c r="H1213" s="28">
        <f>SUM(H1214)</f>
        <v>0</v>
      </c>
      <c r="I1213" s="28">
        <f>SUM(I1214)</f>
        <v>0</v>
      </c>
    </row>
    <row r="1214" spans="1:9" ht="31.5">
      <c r="A1214" s="26" t="s">
        <v>48</v>
      </c>
      <c r="B1214" s="27"/>
      <c r="C1214" s="27" t="s">
        <v>14</v>
      </c>
      <c r="D1214" s="27" t="s">
        <v>30</v>
      </c>
      <c r="E1214" s="27" t="s">
        <v>957</v>
      </c>
      <c r="F1214" s="27" t="s">
        <v>87</v>
      </c>
      <c r="G1214" s="28">
        <v>100</v>
      </c>
      <c r="H1214" s="28"/>
      <c r="I1214" s="28"/>
    </row>
    <row r="1215" spans="1:9" hidden="1">
      <c r="A1215" s="26" t="s">
        <v>147</v>
      </c>
      <c r="B1215" s="27"/>
      <c r="C1215" s="27" t="s">
        <v>14</v>
      </c>
      <c r="D1215" s="27" t="s">
        <v>30</v>
      </c>
      <c r="E1215" s="27" t="s">
        <v>699</v>
      </c>
      <c r="F1215" s="27"/>
      <c r="G1215" s="28">
        <f t="shared" ref="G1215:I1217" si="265">SUM(G1216)</f>
        <v>0</v>
      </c>
      <c r="H1215" s="28">
        <f t="shared" si="265"/>
        <v>0</v>
      </c>
      <c r="I1215" s="28">
        <f t="shared" si="265"/>
        <v>0</v>
      </c>
    </row>
    <row r="1216" spans="1:9" hidden="1">
      <c r="A1216" s="26" t="s">
        <v>258</v>
      </c>
      <c r="B1216" s="27"/>
      <c r="C1216" s="27" t="s">
        <v>14</v>
      </c>
      <c r="D1216" s="27" t="s">
        <v>30</v>
      </c>
      <c r="E1216" s="27" t="s">
        <v>700</v>
      </c>
      <c r="F1216" s="27"/>
      <c r="G1216" s="28">
        <f>SUM(G1217)</f>
        <v>0</v>
      </c>
      <c r="H1216" s="28">
        <f>SUM(H1217)</f>
        <v>0</v>
      </c>
      <c r="I1216" s="28">
        <f>SUM(I1217)</f>
        <v>0</v>
      </c>
    </row>
    <row r="1217" spans="1:9" hidden="1">
      <c r="A1217" s="26" t="s">
        <v>137</v>
      </c>
      <c r="B1217" s="27"/>
      <c r="C1217" s="27" t="s">
        <v>14</v>
      </c>
      <c r="D1217" s="27" t="s">
        <v>30</v>
      </c>
      <c r="E1217" s="27" t="s">
        <v>701</v>
      </c>
      <c r="F1217" s="27"/>
      <c r="G1217" s="28">
        <f t="shared" si="265"/>
        <v>0</v>
      </c>
      <c r="H1217" s="28">
        <f t="shared" si="265"/>
        <v>0</v>
      </c>
      <c r="I1217" s="28">
        <f t="shared" si="265"/>
        <v>0</v>
      </c>
    </row>
    <row r="1218" spans="1:9" ht="31.5" hidden="1">
      <c r="A1218" s="26" t="s">
        <v>117</v>
      </c>
      <c r="B1218" s="27"/>
      <c r="C1218" s="27" t="s">
        <v>14</v>
      </c>
      <c r="D1218" s="27" t="s">
        <v>30</v>
      </c>
      <c r="E1218" s="27" t="s">
        <v>701</v>
      </c>
      <c r="F1218" s="27" t="s">
        <v>118</v>
      </c>
      <c r="G1218" s="28"/>
      <c r="H1218" s="28"/>
      <c r="I1218" s="28"/>
    </row>
    <row r="1219" spans="1:9">
      <c r="A1219" s="26" t="s">
        <v>649</v>
      </c>
      <c r="B1219" s="27"/>
      <c r="C1219" s="27" t="s">
        <v>14</v>
      </c>
      <c r="D1219" s="27" t="s">
        <v>30</v>
      </c>
      <c r="E1219" s="27" t="s">
        <v>111</v>
      </c>
      <c r="F1219" s="27"/>
      <c r="G1219" s="28">
        <f>SUM(G1220+G1233+G1239+G1243)</f>
        <v>127912.8</v>
      </c>
      <c r="H1219" s="28">
        <f>SUM(H1220+H1233+H1239+H1243)</f>
        <v>125761.59999999999</v>
      </c>
      <c r="I1219" s="28">
        <f>SUM(I1220+I1233+I1239+I1243)</f>
        <v>133591.5</v>
      </c>
    </row>
    <row r="1220" spans="1:9">
      <c r="A1220" s="26" t="s">
        <v>121</v>
      </c>
      <c r="B1220" s="27"/>
      <c r="C1220" s="27" t="s">
        <v>14</v>
      </c>
      <c r="D1220" s="27" t="s">
        <v>30</v>
      </c>
      <c r="E1220" s="27" t="s">
        <v>122</v>
      </c>
      <c r="F1220" s="27"/>
      <c r="G1220" s="28">
        <f>SUM(G1221+G1224+G1228)</f>
        <v>63109.2</v>
      </c>
      <c r="H1220" s="28">
        <f>SUM(H1221+H1224+H1228)</f>
        <v>63109.2</v>
      </c>
      <c r="I1220" s="28">
        <f>SUM(I1221+I1224+I1228)</f>
        <v>63109.2</v>
      </c>
    </row>
    <row r="1221" spans="1:9" ht="47.25">
      <c r="A1221" s="26" t="s">
        <v>24</v>
      </c>
      <c r="B1221" s="27"/>
      <c r="C1221" s="27" t="s">
        <v>14</v>
      </c>
      <c r="D1221" s="27" t="s">
        <v>30</v>
      </c>
      <c r="E1221" s="27" t="s">
        <v>123</v>
      </c>
      <c r="F1221" s="27"/>
      <c r="G1221" s="28">
        <f>G1222</f>
        <v>42446.1</v>
      </c>
      <c r="H1221" s="28">
        <f>H1222</f>
        <v>42446.1</v>
      </c>
      <c r="I1221" s="28">
        <f>I1222</f>
        <v>42446.1</v>
      </c>
    </row>
    <row r="1222" spans="1:9">
      <c r="A1222" s="26" t="s">
        <v>124</v>
      </c>
      <c r="B1222" s="27"/>
      <c r="C1222" s="27" t="s">
        <v>14</v>
      </c>
      <c r="D1222" s="27" t="s">
        <v>30</v>
      </c>
      <c r="E1222" s="27" t="s">
        <v>125</v>
      </c>
      <c r="F1222" s="27"/>
      <c r="G1222" s="28">
        <f t="shared" ref="G1222:I1222" si="266">G1223</f>
        <v>42446.1</v>
      </c>
      <c r="H1222" s="28">
        <f t="shared" si="266"/>
        <v>42446.1</v>
      </c>
      <c r="I1222" s="28">
        <f t="shared" si="266"/>
        <v>42446.1</v>
      </c>
    </row>
    <row r="1223" spans="1:9" ht="31.5">
      <c r="A1223" s="26" t="s">
        <v>117</v>
      </c>
      <c r="B1223" s="27"/>
      <c r="C1223" s="27" t="s">
        <v>14</v>
      </c>
      <c r="D1223" s="27" t="s">
        <v>30</v>
      </c>
      <c r="E1223" s="27" t="s">
        <v>125</v>
      </c>
      <c r="F1223" s="27" t="s">
        <v>118</v>
      </c>
      <c r="G1223" s="28">
        <v>42446.1</v>
      </c>
      <c r="H1223" s="28">
        <v>42446.1</v>
      </c>
      <c r="I1223" s="28">
        <v>42446.1</v>
      </c>
    </row>
    <row r="1224" spans="1:9" hidden="1">
      <c r="A1224" s="26" t="s">
        <v>147</v>
      </c>
      <c r="B1224" s="27"/>
      <c r="C1224" s="27" t="s">
        <v>14</v>
      </c>
      <c r="D1224" s="27" t="s">
        <v>30</v>
      </c>
      <c r="E1224" s="27" t="s">
        <v>585</v>
      </c>
      <c r="F1224" s="27"/>
      <c r="G1224" s="28">
        <f t="shared" ref="G1224:I1226" si="267">SUM(G1225)</f>
        <v>0</v>
      </c>
      <c r="H1224" s="28">
        <f t="shared" si="267"/>
        <v>0</v>
      </c>
      <c r="I1224" s="28">
        <f t="shared" si="267"/>
        <v>0</v>
      </c>
    </row>
    <row r="1225" spans="1:9" hidden="1">
      <c r="A1225" s="26" t="s">
        <v>124</v>
      </c>
      <c r="B1225" s="27"/>
      <c r="C1225" s="27" t="s">
        <v>14</v>
      </c>
      <c r="D1225" s="27" t="s">
        <v>30</v>
      </c>
      <c r="E1225" s="27" t="s">
        <v>586</v>
      </c>
      <c r="F1225" s="27"/>
      <c r="G1225" s="28">
        <f t="shared" si="267"/>
        <v>0</v>
      </c>
      <c r="H1225" s="28">
        <f t="shared" si="267"/>
        <v>0</v>
      </c>
      <c r="I1225" s="28">
        <f t="shared" si="267"/>
        <v>0</v>
      </c>
    </row>
    <row r="1226" spans="1:9" hidden="1">
      <c r="A1226" s="26" t="s">
        <v>327</v>
      </c>
      <c r="B1226" s="27"/>
      <c r="C1226" s="27" t="s">
        <v>14</v>
      </c>
      <c r="D1226" s="27" t="s">
        <v>30</v>
      </c>
      <c r="E1226" s="27" t="s">
        <v>587</v>
      </c>
      <c r="F1226" s="27"/>
      <c r="G1226" s="28">
        <f t="shared" si="267"/>
        <v>0</v>
      </c>
      <c r="H1226" s="28">
        <f t="shared" si="267"/>
        <v>0</v>
      </c>
      <c r="I1226" s="28">
        <f t="shared" si="267"/>
        <v>0</v>
      </c>
    </row>
    <row r="1227" spans="1:9" ht="31.5" hidden="1">
      <c r="A1227" s="26" t="s">
        <v>117</v>
      </c>
      <c r="B1227" s="27"/>
      <c r="C1227" s="27" t="s">
        <v>14</v>
      </c>
      <c r="D1227" s="27" t="s">
        <v>30</v>
      </c>
      <c r="E1227" s="27" t="s">
        <v>587</v>
      </c>
      <c r="F1227" s="27" t="s">
        <v>118</v>
      </c>
      <c r="G1227" s="28"/>
      <c r="H1227" s="28"/>
      <c r="I1227" s="28"/>
    </row>
    <row r="1228" spans="1:9" ht="31.5">
      <c r="A1228" s="26" t="s">
        <v>41</v>
      </c>
      <c r="B1228" s="27"/>
      <c r="C1228" s="27" t="s">
        <v>14</v>
      </c>
      <c r="D1228" s="27" t="s">
        <v>30</v>
      </c>
      <c r="E1228" s="27" t="s">
        <v>126</v>
      </c>
      <c r="F1228" s="27"/>
      <c r="G1228" s="28">
        <f>G1229</f>
        <v>20663.100000000002</v>
      </c>
      <c r="H1228" s="28">
        <f>H1229</f>
        <v>20663.100000000002</v>
      </c>
      <c r="I1228" s="28">
        <f>I1229</f>
        <v>20663.100000000002</v>
      </c>
    </row>
    <row r="1229" spans="1:9">
      <c r="A1229" s="26" t="s">
        <v>124</v>
      </c>
      <c r="B1229" s="27"/>
      <c r="C1229" s="27" t="s">
        <v>14</v>
      </c>
      <c r="D1229" s="27" t="s">
        <v>30</v>
      </c>
      <c r="E1229" s="27" t="s">
        <v>127</v>
      </c>
      <c r="F1229" s="27"/>
      <c r="G1229" s="28">
        <f>G1230+G1231+G1232</f>
        <v>20663.100000000002</v>
      </c>
      <c r="H1229" s="28">
        <f>H1230+H1231+H1232</f>
        <v>20663.100000000002</v>
      </c>
      <c r="I1229" s="28">
        <f>I1230+I1231+I1232</f>
        <v>20663.100000000002</v>
      </c>
    </row>
    <row r="1230" spans="1:9" ht="47.25">
      <c r="A1230" s="26" t="s">
        <v>47</v>
      </c>
      <c r="B1230" s="27"/>
      <c r="C1230" s="27" t="s">
        <v>14</v>
      </c>
      <c r="D1230" s="27" t="s">
        <v>30</v>
      </c>
      <c r="E1230" s="27" t="s">
        <v>127</v>
      </c>
      <c r="F1230" s="27" t="s">
        <v>85</v>
      </c>
      <c r="G1230" s="28">
        <v>17565.900000000001</v>
      </c>
      <c r="H1230" s="28">
        <v>17565.900000000001</v>
      </c>
      <c r="I1230" s="28">
        <v>17565.900000000001</v>
      </c>
    </row>
    <row r="1231" spans="1:9" ht="31.5">
      <c r="A1231" s="26" t="s">
        <v>48</v>
      </c>
      <c r="B1231" s="27"/>
      <c r="C1231" s="27" t="s">
        <v>14</v>
      </c>
      <c r="D1231" s="27" t="s">
        <v>30</v>
      </c>
      <c r="E1231" s="27" t="s">
        <v>127</v>
      </c>
      <c r="F1231" s="27" t="s">
        <v>87</v>
      </c>
      <c r="G1231" s="30">
        <v>2816.2</v>
      </c>
      <c r="H1231" s="30">
        <v>2816.2</v>
      </c>
      <c r="I1231" s="30">
        <v>2816.2</v>
      </c>
    </row>
    <row r="1232" spans="1:9">
      <c r="A1232" s="26" t="s">
        <v>21</v>
      </c>
      <c r="B1232" s="27"/>
      <c r="C1232" s="27" t="s">
        <v>14</v>
      </c>
      <c r="D1232" s="27" t="s">
        <v>30</v>
      </c>
      <c r="E1232" s="27" t="s">
        <v>127</v>
      </c>
      <c r="F1232" s="27" t="s">
        <v>92</v>
      </c>
      <c r="G1232" s="28">
        <v>281</v>
      </c>
      <c r="H1232" s="28">
        <v>281</v>
      </c>
      <c r="I1232" s="28">
        <v>281</v>
      </c>
    </row>
    <row r="1233" spans="1:9">
      <c r="A1233" s="26" t="s">
        <v>129</v>
      </c>
      <c r="B1233" s="27"/>
      <c r="C1233" s="27" t="s">
        <v>14</v>
      </c>
      <c r="D1233" s="27" t="s">
        <v>30</v>
      </c>
      <c r="E1233" s="27" t="s">
        <v>130</v>
      </c>
      <c r="F1233" s="27"/>
      <c r="G1233" s="28">
        <f t="shared" ref="G1233:I1233" si="268">G1234</f>
        <v>52138</v>
      </c>
      <c r="H1233" s="28">
        <f t="shared" si="268"/>
        <v>52138</v>
      </c>
      <c r="I1233" s="28">
        <f t="shared" si="268"/>
        <v>52138</v>
      </c>
    </row>
    <row r="1234" spans="1:9" ht="31.5">
      <c r="A1234" s="26" t="s">
        <v>41</v>
      </c>
      <c r="B1234" s="27"/>
      <c r="C1234" s="27" t="s">
        <v>14</v>
      </c>
      <c r="D1234" s="27" t="s">
        <v>30</v>
      </c>
      <c r="E1234" s="27" t="s">
        <v>131</v>
      </c>
      <c r="F1234" s="27"/>
      <c r="G1234" s="28">
        <f>G1235</f>
        <v>52138</v>
      </c>
      <c r="H1234" s="28">
        <f>H1235</f>
        <v>52138</v>
      </c>
      <c r="I1234" s="28">
        <f>I1235</f>
        <v>52138</v>
      </c>
    </row>
    <row r="1235" spans="1:9">
      <c r="A1235" s="26" t="s">
        <v>132</v>
      </c>
      <c r="B1235" s="27"/>
      <c r="C1235" s="27" t="s">
        <v>14</v>
      </c>
      <c r="D1235" s="27" t="s">
        <v>30</v>
      </c>
      <c r="E1235" s="27" t="s">
        <v>133</v>
      </c>
      <c r="F1235" s="27"/>
      <c r="G1235" s="28">
        <f>G1236+G1237+G1238</f>
        <v>52138</v>
      </c>
      <c r="H1235" s="28">
        <f>H1236+H1237+H1238</f>
        <v>52138</v>
      </c>
      <c r="I1235" s="28">
        <f>I1236+I1237+I1238</f>
        <v>52138</v>
      </c>
    </row>
    <row r="1236" spans="1:9" ht="47.25">
      <c r="A1236" s="26" t="s">
        <v>47</v>
      </c>
      <c r="B1236" s="27"/>
      <c r="C1236" s="27" t="s">
        <v>14</v>
      </c>
      <c r="D1236" s="27" t="s">
        <v>30</v>
      </c>
      <c r="E1236" s="27" t="s">
        <v>133</v>
      </c>
      <c r="F1236" s="27" t="s">
        <v>85</v>
      </c>
      <c r="G1236" s="28">
        <v>46031.5</v>
      </c>
      <c r="H1236" s="28">
        <v>46031.5</v>
      </c>
      <c r="I1236" s="28">
        <v>46031.5</v>
      </c>
    </row>
    <row r="1237" spans="1:9" ht="31.5">
      <c r="A1237" s="26" t="s">
        <v>48</v>
      </c>
      <c r="B1237" s="27"/>
      <c r="C1237" s="27" t="s">
        <v>14</v>
      </c>
      <c r="D1237" s="27" t="s">
        <v>30</v>
      </c>
      <c r="E1237" s="27" t="s">
        <v>133</v>
      </c>
      <c r="F1237" s="27" t="s">
        <v>87</v>
      </c>
      <c r="G1237" s="30">
        <v>5648.1</v>
      </c>
      <c r="H1237" s="30">
        <v>5648.1</v>
      </c>
      <c r="I1237" s="30">
        <v>5648.1</v>
      </c>
    </row>
    <row r="1238" spans="1:9">
      <c r="A1238" s="26" t="s">
        <v>21</v>
      </c>
      <c r="B1238" s="27"/>
      <c r="C1238" s="27" t="s">
        <v>14</v>
      </c>
      <c r="D1238" s="27" t="s">
        <v>30</v>
      </c>
      <c r="E1238" s="27" t="s">
        <v>133</v>
      </c>
      <c r="F1238" s="27" t="s">
        <v>92</v>
      </c>
      <c r="G1238" s="28">
        <v>458.4</v>
      </c>
      <c r="H1238" s="28">
        <v>458.4</v>
      </c>
      <c r="I1238" s="28">
        <v>458.4</v>
      </c>
    </row>
    <row r="1239" spans="1:9">
      <c r="A1239" s="26" t="s">
        <v>134</v>
      </c>
      <c r="B1239" s="27"/>
      <c r="C1239" s="27" t="s">
        <v>14</v>
      </c>
      <c r="D1239" s="27" t="s">
        <v>30</v>
      </c>
      <c r="E1239" s="27" t="s">
        <v>135</v>
      </c>
      <c r="F1239" s="27"/>
      <c r="G1239" s="28">
        <f t="shared" ref="G1239:I1241" si="269">G1240</f>
        <v>10070.5</v>
      </c>
      <c r="H1239" s="28">
        <f t="shared" si="269"/>
        <v>10070.5</v>
      </c>
      <c r="I1239" s="28">
        <f t="shared" si="269"/>
        <v>10070.5</v>
      </c>
    </row>
    <row r="1240" spans="1:9" ht="47.25">
      <c r="A1240" s="26" t="s">
        <v>24</v>
      </c>
      <c r="B1240" s="27"/>
      <c r="C1240" s="27" t="s">
        <v>14</v>
      </c>
      <c r="D1240" s="27" t="s">
        <v>30</v>
      </c>
      <c r="E1240" s="27" t="s">
        <v>136</v>
      </c>
      <c r="F1240" s="27"/>
      <c r="G1240" s="28">
        <f>G1241</f>
        <v>10070.5</v>
      </c>
      <c r="H1240" s="28">
        <f>H1241</f>
        <v>10070.5</v>
      </c>
      <c r="I1240" s="28">
        <f>I1241</f>
        <v>10070.5</v>
      </c>
    </row>
    <row r="1241" spans="1:9">
      <c r="A1241" s="26" t="s">
        <v>137</v>
      </c>
      <c r="B1241" s="27"/>
      <c r="C1241" s="27" t="s">
        <v>14</v>
      </c>
      <c r="D1241" s="27" t="s">
        <v>30</v>
      </c>
      <c r="E1241" s="27" t="s">
        <v>138</v>
      </c>
      <c r="F1241" s="27"/>
      <c r="G1241" s="28">
        <f t="shared" si="269"/>
        <v>10070.5</v>
      </c>
      <c r="H1241" s="28">
        <f t="shared" si="269"/>
        <v>10070.5</v>
      </c>
      <c r="I1241" s="28">
        <f t="shared" si="269"/>
        <v>10070.5</v>
      </c>
    </row>
    <row r="1242" spans="1:9" ht="31.5">
      <c r="A1242" s="26" t="s">
        <v>117</v>
      </c>
      <c r="B1242" s="27"/>
      <c r="C1242" s="27" t="s">
        <v>14</v>
      </c>
      <c r="D1242" s="27" t="s">
        <v>30</v>
      </c>
      <c r="E1242" s="27" t="s">
        <v>138</v>
      </c>
      <c r="F1242" s="27" t="s">
        <v>118</v>
      </c>
      <c r="G1242" s="28">
        <v>10070.5</v>
      </c>
      <c r="H1242" s="28">
        <v>10070.5</v>
      </c>
      <c r="I1242" s="28">
        <v>10070.5</v>
      </c>
    </row>
    <row r="1243" spans="1:9" ht="31.5">
      <c r="A1243" s="26" t="s">
        <v>152</v>
      </c>
      <c r="B1243" s="92"/>
      <c r="C1243" s="27" t="s">
        <v>14</v>
      </c>
      <c r="D1243" s="27" t="s">
        <v>30</v>
      </c>
      <c r="E1243" s="27" t="s">
        <v>153</v>
      </c>
      <c r="F1243" s="27"/>
      <c r="G1243" s="28">
        <f>SUM(G1244+G1251+G1263)</f>
        <v>2595.1</v>
      </c>
      <c r="H1243" s="28">
        <f t="shared" ref="H1243:I1243" si="270">SUM(H1244+H1251+H1263)</f>
        <v>443.9</v>
      </c>
      <c r="I1243" s="28">
        <f t="shared" si="270"/>
        <v>8273.7999999999993</v>
      </c>
    </row>
    <row r="1244" spans="1:9">
      <c r="A1244" s="26" t="s">
        <v>31</v>
      </c>
      <c r="B1244" s="92"/>
      <c r="C1244" s="27" t="s">
        <v>14</v>
      </c>
      <c r="D1244" s="27" t="s">
        <v>30</v>
      </c>
      <c r="E1244" s="27" t="s">
        <v>409</v>
      </c>
      <c r="F1244" s="27"/>
      <c r="G1244" s="28">
        <f>SUM(G1245+G1247+G1249)</f>
        <v>931.6</v>
      </c>
      <c r="H1244" s="28">
        <f>SUM(H1245+H1247+H1249)</f>
        <v>0</v>
      </c>
      <c r="I1244" s="28">
        <f>SUM(I1245+I1247+I1249)</f>
        <v>3233.8</v>
      </c>
    </row>
    <row r="1245" spans="1:9">
      <c r="A1245" s="26" t="s">
        <v>124</v>
      </c>
      <c r="B1245" s="91"/>
      <c r="C1245" s="27" t="s">
        <v>14</v>
      </c>
      <c r="D1245" s="27" t="s">
        <v>30</v>
      </c>
      <c r="E1245" s="27" t="s">
        <v>410</v>
      </c>
      <c r="F1245" s="27"/>
      <c r="G1245" s="28">
        <f>G1246</f>
        <v>297.60000000000002</v>
      </c>
      <c r="H1245" s="28">
        <f>H1246</f>
        <v>0</v>
      </c>
      <c r="I1245" s="28">
        <f>I1246</f>
        <v>0</v>
      </c>
    </row>
    <row r="1246" spans="1:9" ht="31.5">
      <c r="A1246" s="26" t="s">
        <v>48</v>
      </c>
      <c r="B1246" s="91"/>
      <c r="C1246" s="27" t="s">
        <v>14</v>
      </c>
      <c r="D1246" s="27" t="s">
        <v>30</v>
      </c>
      <c r="E1246" s="27" t="s">
        <v>410</v>
      </c>
      <c r="F1246" s="27" t="s">
        <v>87</v>
      </c>
      <c r="G1246" s="28">
        <v>297.60000000000002</v>
      </c>
      <c r="H1246" s="28"/>
      <c r="I1246" s="28"/>
    </row>
    <row r="1247" spans="1:9">
      <c r="A1247" s="26" t="s">
        <v>132</v>
      </c>
      <c r="B1247" s="92"/>
      <c r="C1247" s="27" t="s">
        <v>14</v>
      </c>
      <c r="D1247" s="27" t="s">
        <v>30</v>
      </c>
      <c r="E1247" s="27" t="s">
        <v>411</v>
      </c>
      <c r="F1247" s="27"/>
      <c r="G1247" s="28">
        <f>SUM(G1248)</f>
        <v>634</v>
      </c>
      <c r="H1247" s="28">
        <f>SUM(H1248)</f>
        <v>0</v>
      </c>
      <c r="I1247" s="28">
        <f>SUM(I1248)</f>
        <v>0</v>
      </c>
    </row>
    <row r="1248" spans="1:9" ht="31.5">
      <c r="A1248" s="26" t="s">
        <v>48</v>
      </c>
      <c r="B1248" s="92"/>
      <c r="C1248" s="27" t="s">
        <v>14</v>
      </c>
      <c r="D1248" s="27" t="s">
        <v>30</v>
      </c>
      <c r="E1248" s="27" t="s">
        <v>411</v>
      </c>
      <c r="F1248" s="27" t="s">
        <v>87</v>
      </c>
      <c r="G1248" s="28">
        <v>634</v>
      </c>
      <c r="H1248" s="28"/>
      <c r="I1248" s="28"/>
    </row>
    <row r="1249" spans="1:9" ht="31.5">
      <c r="A1249" s="26" t="s">
        <v>918</v>
      </c>
      <c r="B1249" s="92"/>
      <c r="C1249" s="27" t="s">
        <v>14</v>
      </c>
      <c r="D1249" s="27" t="s">
        <v>30</v>
      </c>
      <c r="E1249" s="27" t="s">
        <v>956</v>
      </c>
      <c r="F1249" s="27"/>
      <c r="G1249" s="28">
        <f>SUM(G1250)</f>
        <v>0</v>
      </c>
      <c r="H1249" s="28">
        <f t="shared" ref="H1249:I1249" si="271">SUM(H1250)</f>
        <v>0</v>
      </c>
      <c r="I1249" s="28">
        <f t="shared" si="271"/>
        <v>3233.8</v>
      </c>
    </row>
    <row r="1250" spans="1:9" ht="31.5">
      <c r="A1250" s="26" t="s">
        <v>48</v>
      </c>
      <c r="B1250" s="92"/>
      <c r="C1250" s="27" t="s">
        <v>14</v>
      </c>
      <c r="D1250" s="27" t="s">
        <v>30</v>
      </c>
      <c r="E1250" s="27" t="s">
        <v>956</v>
      </c>
      <c r="F1250" s="27" t="s">
        <v>87</v>
      </c>
      <c r="G1250" s="28"/>
      <c r="H1250" s="28"/>
      <c r="I1250" s="28">
        <f>3000+233.8</f>
        <v>3233.8</v>
      </c>
    </row>
    <row r="1251" spans="1:9">
      <c r="A1251" s="26" t="s">
        <v>147</v>
      </c>
      <c r="B1251" s="92"/>
      <c r="C1251" s="27" t="s">
        <v>14</v>
      </c>
      <c r="D1251" s="27" t="s">
        <v>30</v>
      </c>
      <c r="E1251" s="27" t="s">
        <v>154</v>
      </c>
      <c r="F1251" s="27"/>
      <c r="G1251" s="28">
        <f>G1252+G1255+G1258</f>
        <v>1663.5</v>
      </c>
      <c r="H1251" s="28">
        <f>H1252+H1255+H1258</f>
        <v>443.9</v>
      </c>
      <c r="I1251" s="28">
        <f>I1252+I1255+I1258</f>
        <v>0</v>
      </c>
    </row>
    <row r="1252" spans="1:9">
      <c r="A1252" s="26" t="s">
        <v>412</v>
      </c>
      <c r="B1252" s="92"/>
      <c r="C1252" s="27" t="s">
        <v>14</v>
      </c>
      <c r="D1252" s="27" t="s">
        <v>30</v>
      </c>
      <c r="E1252" s="27" t="s">
        <v>413</v>
      </c>
      <c r="F1252" s="27"/>
      <c r="G1252" s="28">
        <f>G1253</f>
        <v>1395.5</v>
      </c>
      <c r="H1252" s="28">
        <f>H1253</f>
        <v>443.9</v>
      </c>
      <c r="I1252" s="28">
        <f>I1253</f>
        <v>0</v>
      </c>
    </row>
    <row r="1253" spans="1:9">
      <c r="A1253" s="26" t="s">
        <v>124</v>
      </c>
      <c r="B1253" s="92"/>
      <c r="C1253" s="27" t="s">
        <v>14</v>
      </c>
      <c r="D1253" s="27" t="s">
        <v>30</v>
      </c>
      <c r="E1253" s="27" t="s">
        <v>428</v>
      </c>
      <c r="F1253" s="27"/>
      <c r="G1253" s="28">
        <f t="shared" ref="G1253:I1253" si="272">G1254</f>
        <v>1395.5</v>
      </c>
      <c r="H1253" s="28">
        <f t="shared" si="272"/>
        <v>443.9</v>
      </c>
      <c r="I1253" s="28">
        <f t="shared" si="272"/>
        <v>0</v>
      </c>
    </row>
    <row r="1254" spans="1:9" ht="27" customHeight="1">
      <c r="A1254" s="26" t="s">
        <v>117</v>
      </c>
      <c r="B1254" s="92"/>
      <c r="C1254" s="27" t="s">
        <v>14</v>
      </c>
      <c r="D1254" s="27" t="s">
        <v>30</v>
      </c>
      <c r="E1254" s="27" t="s">
        <v>428</v>
      </c>
      <c r="F1254" s="27" t="s">
        <v>118</v>
      </c>
      <c r="G1254" s="28">
        <v>1395.5</v>
      </c>
      <c r="H1254" s="28">
        <v>443.9</v>
      </c>
      <c r="I1254" s="28"/>
    </row>
    <row r="1255" spans="1:9" ht="31.5" hidden="1">
      <c r="A1255" s="26" t="s">
        <v>259</v>
      </c>
      <c r="B1255" s="92"/>
      <c r="C1255" s="27" t="s">
        <v>14</v>
      </c>
      <c r="D1255" s="27" t="s">
        <v>30</v>
      </c>
      <c r="E1255" s="27" t="s">
        <v>429</v>
      </c>
      <c r="F1255" s="27"/>
      <c r="G1255" s="28">
        <f t="shared" ref="G1255:I1256" si="273">G1256</f>
        <v>0</v>
      </c>
      <c r="H1255" s="28">
        <f t="shared" si="273"/>
        <v>0</v>
      </c>
      <c r="I1255" s="28">
        <f t="shared" si="273"/>
        <v>0</v>
      </c>
    </row>
    <row r="1256" spans="1:9" hidden="1">
      <c r="A1256" s="26" t="s">
        <v>124</v>
      </c>
      <c r="B1256" s="92"/>
      <c r="C1256" s="27" t="s">
        <v>14</v>
      </c>
      <c r="D1256" s="27" t="s">
        <v>30</v>
      </c>
      <c r="E1256" s="27" t="s">
        <v>431</v>
      </c>
      <c r="F1256" s="27"/>
      <c r="G1256" s="28">
        <f t="shared" si="273"/>
        <v>0</v>
      </c>
      <c r="H1256" s="28">
        <f t="shared" si="273"/>
        <v>0</v>
      </c>
      <c r="I1256" s="28">
        <f t="shared" si="273"/>
        <v>0</v>
      </c>
    </row>
    <row r="1257" spans="1:9" ht="31.5" hidden="1">
      <c r="A1257" s="26" t="s">
        <v>117</v>
      </c>
      <c r="B1257" s="92"/>
      <c r="C1257" s="27" t="s">
        <v>14</v>
      </c>
      <c r="D1257" s="27" t="s">
        <v>30</v>
      </c>
      <c r="E1257" s="27" t="s">
        <v>431</v>
      </c>
      <c r="F1257" s="27" t="s">
        <v>118</v>
      </c>
      <c r="G1257" s="28"/>
      <c r="H1257" s="28"/>
      <c r="I1257" s="28"/>
    </row>
    <row r="1258" spans="1:9" ht="14.25" customHeight="1">
      <c r="A1258" s="26" t="s">
        <v>327</v>
      </c>
      <c r="B1258" s="92"/>
      <c r="C1258" s="27" t="s">
        <v>14</v>
      </c>
      <c r="D1258" s="27" t="s">
        <v>30</v>
      </c>
      <c r="E1258" s="27" t="s">
        <v>415</v>
      </c>
      <c r="F1258" s="27"/>
      <c r="G1258" s="28">
        <f>G1259+G1261</f>
        <v>268</v>
      </c>
      <c r="H1258" s="28">
        <f>H1259+H1261</f>
        <v>0</v>
      </c>
      <c r="I1258" s="28">
        <f>I1259+I1261</f>
        <v>0</v>
      </c>
    </row>
    <row r="1259" spans="1:9">
      <c r="A1259" s="26" t="s">
        <v>124</v>
      </c>
      <c r="B1259" s="92"/>
      <c r="C1259" s="27" t="s">
        <v>14</v>
      </c>
      <c r="D1259" s="27" t="s">
        <v>30</v>
      </c>
      <c r="E1259" s="27" t="s">
        <v>467</v>
      </c>
      <c r="F1259" s="27"/>
      <c r="G1259" s="28">
        <f>G1260</f>
        <v>229</v>
      </c>
      <c r="H1259" s="28">
        <f>H1260</f>
        <v>0</v>
      </c>
      <c r="I1259" s="28">
        <f>I1260</f>
        <v>0</v>
      </c>
    </row>
    <row r="1260" spans="1:9" ht="31.5">
      <c r="A1260" s="26" t="s">
        <v>117</v>
      </c>
      <c r="B1260" s="92"/>
      <c r="C1260" s="27" t="s">
        <v>14</v>
      </c>
      <c r="D1260" s="27" t="s">
        <v>30</v>
      </c>
      <c r="E1260" s="27" t="s">
        <v>467</v>
      </c>
      <c r="F1260" s="27" t="s">
        <v>118</v>
      </c>
      <c r="G1260" s="28">
        <v>229</v>
      </c>
      <c r="H1260" s="28"/>
      <c r="I1260" s="28"/>
    </row>
    <row r="1261" spans="1:9">
      <c r="A1261" s="26" t="s">
        <v>137</v>
      </c>
      <c r="B1261" s="92"/>
      <c r="C1261" s="27" t="s">
        <v>14</v>
      </c>
      <c r="D1261" s="27" t="s">
        <v>30</v>
      </c>
      <c r="E1261" s="27" t="s">
        <v>601</v>
      </c>
      <c r="F1261" s="27"/>
      <c r="G1261" s="28">
        <f>G1262</f>
        <v>39</v>
      </c>
      <c r="H1261" s="28">
        <f>H1262</f>
        <v>0</v>
      </c>
      <c r="I1261" s="28">
        <f>I1262</f>
        <v>0</v>
      </c>
    </row>
    <row r="1262" spans="1:9" ht="31.5">
      <c r="A1262" s="26" t="s">
        <v>117</v>
      </c>
      <c r="B1262" s="92"/>
      <c r="C1262" s="27" t="s">
        <v>14</v>
      </c>
      <c r="D1262" s="27" t="s">
        <v>30</v>
      </c>
      <c r="E1262" s="27" t="s">
        <v>601</v>
      </c>
      <c r="F1262" s="27" t="s">
        <v>118</v>
      </c>
      <c r="G1262" s="28">
        <v>39</v>
      </c>
      <c r="H1262" s="28"/>
      <c r="I1262" s="28"/>
    </row>
    <row r="1263" spans="1:9">
      <c r="A1263" s="26" t="s">
        <v>855</v>
      </c>
      <c r="B1263" s="92"/>
      <c r="C1263" s="27" t="s">
        <v>14</v>
      </c>
      <c r="D1263" s="27" t="s">
        <v>30</v>
      </c>
      <c r="E1263" s="27" t="s">
        <v>706</v>
      </c>
      <c r="F1263" s="27"/>
      <c r="G1263" s="28"/>
      <c r="H1263" s="28">
        <f>SUM(H1264)</f>
        <v>0</v>
      </c>
      <c r="I1263" s="28">
        <f>SUM(I1264)</f>
        <v>5040</v>
      </c>
    </row>
    <row r="1264" spans="1:9" ht="31.5">
      <c r="A1264" s="26" t="s">
        <v>833</v>
      </c>
      <c r="B1264" s="92"/>
      <c r="C1264" s="27" t="s">
        <v>14</v>
      </c>
      <c r="D1264" s="27" t="s">
        <v>30</v>
      </c>
      <c r="E1264" s="27" t="s">
        <v>832</v>
      </c>
      <c r="F1264" s="27"/>
      <c r="G1264" s="28"/>
      <c r="H1264" s="28">
        <f>SUM(H1265)</f>
        <v>0</v>
      </c>
      <c r="I1264" s="28">
        <f>SUM(I1265)</f>
        <v>5040</v>
      </c>
    </row>
    <row r="1265" spans="1:9" ht="31.5">
      <c r="A1265" s="26" t="s">
        <v>48</v>
      </c>
      <c r="B1265" s="92"/>
      <c r="C1265" s="27" t="s">
        <v>14</v>
      </c>
      <c r="D1265" s="27" t="s">
        <v>30</v>
      </c>
      <c r="E1265" s="27" t="s">
        <v>832</v>
      </c>
      <c r="F1265" s="27" t="s">
        <v>87</v>
      </c>
      <c r="G1265" s="28"/>
      <c r="H1265" s="28"/>
      <c r="I1265" s="28">
        <v>5040</v>
      </c>
    </row>
    <row r="1266" spans="1:9" ht="31.5" hidden="1">
      <c r="A1266" s="26" t="s">
        <v>495</v>
      </c>
      <c r="B1266" s="67"/>
      <c r="C1266" s="69" t="s">
        <v>14</v>
      </c>
      <c r="D1266" s="69" t="s">
        <v>30</v>
      </c>
      <c r="E1266" s="70" t="s">
        <v>15</v>
      </c>
      <c r="F1266" s="70"/>
      <c r="G1266" s="71">
        <f t="shared" ref="G1266:I1269" si="274">G1267</f>
        <v>0</v>
      </c>
      <c r="H1266" s="71">
        <f t="shared" si="274"/>
        <v>0</v>
      </c>
      <c r="I1266" s="71">
        <f t="shared" si="274"/>
        <v>0</v>
      </c>
    </row>
    <row r="1267" spans="1:9" hidden="1">
      <c r="A1267" s="26" t="s">
        <v>80</v>
      </c>
      <c r="B1267" s="67"/>
      <c r="C1267" s="69" t="s">
        <v>14</v>
      </c>
      <c r="D1267" s="69" t="s">
        <v>30</v>
      </c>
      <c r="E1267" s="70" t="s">
        <v>64</v>
      </c>
      <c r="F1267" s="70"/>
      <c r="G1267" s="71">
        <f t="shared" si="274"/>
        <v>0</v>
      </c>
      <c r="H1267" s="71">
        <f t="shared" si="274"/>
        <v>0</v>
      </c>
      <c r="I1267" s="71">
        <f t="shared" si="274"/>
        <v>0</v>
      </c>
    </row>
    <row r="1268" spans="1:9" hidden="1">
      <c r="A1268" s="26" t="s">
        <v>31</v>
      </c>
      <c r="B1268" s="67"/>
      <c r="C1268" s="69" t="s">
        <v>14</v>
      </c>
      <c r="D1268" s="69" t="s">
        <v>30</v>
      </c>
      <c r="E1268" s="70" t="s">
        <v>417</v>
      </c>
      <c r="F1268" s="70"/>
      <c r="G1268" s="71">
        <f t="shared" si="274"/>
        <v>0</v>
      </c>
      <c r="H1268" s="71">
        <f t="shared" si="274"/>
        <v>0</v>
      </c>
      <c r="I1268" s="71">
        <f t="shared" si="274"/>
        <v>0</v>
      </c>
    </row>
    <row r="1269" spans="1:9" hidden="1">
      <c r="A1269" s="26" t="s">
        <v>33</v>
      </c>
      <c r="B1269" s="67"/>
      <c r="C1269" s="69" t="s">
        <v>14</v>
      </c>
      <c r="D1269" s="69" t="s">
        <v>30</v>
      </c>
      <c r="E1269" s="70" t="s">
        <v>418</v>
      </c>
      <c r="F1269" s="70"/>
      <c r="G1269" s="71">
        <f t="shared" si="274"/>
        <v>0</v>
      </c>
      <c r="H1269" s="71">
        <f t="shared" si="274"/>
        <v>0</v>
      </c>
      <c r="I1269" s="71">
        <f t="shared" si="274"/>
        <v>0</v>
      </c>
    </row>
    <row r="1270" spans="1:9" ht="31.5" hidden="1">
      <c r="A1270" s="26" t="s">
        <v>117</v>
      </c>
      <c r="B1270" s="67"/>
      <c r="C1270" s="69" t="s">
        <v>14</v>
      </c>
      <c r="D1270" s="69" t="s">
        <v>30</v>
      </c>
      <c r="E1270" s="70" t="s">
        <v>418</v>
      </c>
      <c r="F1270" s="70">
        <v>600</v>
      </c>
      <c r="G1270" s="71"/>
      <c r="H1270" s="71"/>
      <c r="I1270" s="71"/>
    </row>
    <row r="1271" spans="1:9">
      <c r="A1271" s="26" t="s">
        <v>139</v>
      </c>
      <c r="B1271" s="92"/>
      <c r="C1271" s="27" t="s">
        <v>14</v>
      </c>
      <c r="D1271" s="27" t="s">
        <v>12</v>
      </c>
      <c r="E1271" s="27"/>
      <c r="F1271" s="92"/>
      <c r="G1271" s="28">
        <f>G1272</f>
        <v>46359.4</v>
      </c>
      <c r="H1271" s="28">
        <f>H1272</f>
        <v>45109.4</v>
      </c>
      <c r="I1271" s="28">
        <f>I1272</f>
        <v>45423.3</v>
      </c>
    </row>
    <row r="1272" spans="1:9">
      <c r="A1272" s="26" t="s">
        <v>649</v>
      </c>
      <c r="B1272" s="92"/>
      <c r="C1272" s="27" t="s">
        <v>14</v>
      </c>
      <c r="D1272" s="27" t="s">
        <v>12</v>
      </c>
      <c r="E1272" s="27" t="s">
        <v>111</v>
      </c>
      <c r="F1272" s="92"/>
      <c r="G1272" s="28">
        <f>G1273+G1281+G1302+G1313</f>
        <v>46359.4</v>
      </c>
      <c r="H1272" s="28">
        <f>H1273+H1281+H1302+H1313</f>
        <v>45109.4</v>
      </c>
      <c r="I1272" s="28">
        <f>I1273+I1281+I1302+I1313</f>
        <v>45423.3</v>
      </c>
    </row>
    <row r="1273" spans="1:9" ht="31.5" hidden="1">
      <c r="A1273" s="26" t="s">
        <v>145</v>
      </c>
      <c r="B1273" s="92"/>
      <c r="C1273" s="27" t="s">
        <v>14</v>
      </c>
      <c r="D1273" s="27" t="s">
        <v>12</v>
      </c>
      <c r="E1273" s="27" t="s">
        <v>146</v>
      </c>
      <c r="F1273" s="92"/>
      <c r="G1273" s="28">
        <f>G1277+G1274</f>
        <v>0</v>
      </c>
      <c r="H1273" s="28">
        <f>H1277+H1274</f>
        <v>0</v>
      </c>
      <c r="I1273" s="28">
        <f>I1277+I1274</f>
        <v>0</v>
      </c>
    </row>
    <row r="1274" spans="1:9" hidden="1">
      <c r="A1274" s="26" t="s">
        <v>31</v>
      </c>
      <c r="B1274" s="92"/>
      <c r="C1274" s="27" t="s">
        <v>14</v>
      </c>
      <c r="D1274" s="27" t="s">
        <v>12</v>
      </c>
      <c r="E1274" s="27" t="s">
        <v>406</v>
      </c>
      <c r="F1274" s="92"/>
      <c r="G1274" s="28">
        <f t="shared" ref="G1274:I1275" si="275">G1275</f>
        <v>0</v>
      </c>
      <c r="H1274" s="28">
        <f t="shared" si="275"/>
        <v>0</v>
      </c>
      <c r="I1274" s="28">
        <f t="shared" si="275"/>
        <v>0</v>
      </c>
    </row>
    <row r="1275" spans="1:9" hidden="1">
      <c r="A1275" s="26" t="s">
        <v>124</v>
      </c>
      <c r="B1275" s="92"/>
      <c r="C1275" s="27" t="s">
        <v>14</v>
      </c>
      <c r="D1275" s="27" t="s">
        <v>12</v>
      </c>
      <c r="E1275" s="27" t="s">
        <v>407</v>
      </c>
      <c r="F1275" s="92"/>
      <c r="G1275" s="28">
        <f t="shared" si="275"/>
        <v>0</v>
      </c>
      <c r="H1275" s="28">
        <f t="shared" si="275"/>
        <v>0</v>
      </c>
      <c r="I1275" s="28">
        <f t="shared" si="275"/>
        <v>0</v>
      </c>
    </row>
    <row r="1276" spans="1:9" ht="31.5" hidden="1">
      <c r="A1276" s="26" t="s">
        <v>48</v>
      </c>
      <c r="B1276" s="92"/>
      <c r="C1276" s="27" t="s">
        <v>14</v>
      </c>
      <c r="D1276" s="27" t="s">
        <v>12</v>
      </c>
      <c r="E1276" s="27" t="s">
        <v>407</v>
      </c>
      <c r="F1276" s="27" t="s">
        <v>87</v>
      </c>
      <c r="G1276" s="28"/>
      <c r="H1276" s="28"/>
      <c r="I1276" s="28"/>
    </row>
    <row r="1277" spans="1:9" hidden="1">
      <c r="A1277" s="26" t="s">
        <v>147</v>
      </c>
      <c r="B1277" s="92"/>
      <c r="C1277" s="27" t="s">
        <v>14</v>
      </c>
      <c r="D1277" s="27" t="s">
        <v>12</v>
      </c>
      <c r="E1277" s="27" t="s">
        <v>148</v>
      </c>
      <c r="F1277" s="27"/>
      <c r="G1277" s="28">
        <f t="shared" ref="G1277:I1279" si="276">G1278</f>
        <v>0</v>
      </c>
      <c r="H1277" s="28">
        <f t="shared" si="276"/>
        <v>0</v>
      </c>
      <c r="I1277" s="28">
        <f t="shared" si="276"/>
        <v>0</v>
      </c>
    </row>
    <row r="1278" spans="1:9" hidden="1">
      <c r="A1278" s="26" t="s">
        <v>137</v>
      </c>
      <c r="B1278" s="92"/>
      <c r="C1278" s="27" t="s">
        <v>14</v>
      </c>
      <c r="D1278" s="27" t="s">
        <v>12</v>
      </c>
      <c r="E1278" s="27" t="s">
        <v>404</v>
      </c>
      <c r="F1278" s="27"/>
      <c r="G1278" s="28">
        <f t="shared" si="276"/>
        <v>0</v>
      </c>
      <c r="H1278" s="28">
        <f t="shared" si="276"/>
        <v>0</v>
      </c>
      <c r="I1278" s="28">
        <f t="shared" si="276"/>
        <v>0</v>
      </c>
    </row>
    <row r="1279" spans="1:9" hidden="1">
      <c r="A1279" s="26" t="s">
        <v>327</v>
      </c>
      <c r="B1279" s="92"/>
      <c r="C1279" s="27" t="s">
        <v>14</v>
      </c>
      <c r="D1279" s="27" t="s">
        <v>12</v>
      </c>
      <c r="E1279" s="27" t="s">
        <v>405</v>
      </c>
      <c r="F1279" s="27"/>
      <c r="G1279" s="28">
        <f t="shared" si="276"/>
        <v>0</v>
      </c>
      <c r="H1279" s="28">
        <f t="shared" si="276"/>
        <v>0</v>
      </c>
      <c r="I1279" s="28">
        <f t="shared" si="276"/>
        <v>0</v>
      </c>
    </row>
    <row r="1280" spans="1:9" ht="31.5" hidden="1">
      <c r="A1280" s="26" t="s">
        <v>68</v>
      </c>
      <c r="B1280" s="92"/>
      <c r="C1280" s="27" t="s">
        <v>14</v>
      </c>
      <c r="D1280" s="27" t="s">
        <v>12</v>
      </c>
      <c r="E1280" s="27" t="s">
        <v>405</v>
      </c>
      <c r="F1280" s="27" t="s">
        <v>118</v>
      </c>
      <c r="G1280" s="28"/>
      <c r="H1280" s="28"/>
      <c r="I1280" s="28"/>
    </row>
    <row r="1281" spans="1:9">
      <c r="A1281" s="26" t="s">
        <v>150</v>
      </c>
      <c r="B1281" s="92"/>
      <c r="C1281" s="27" t="s">
        <v>14</v>
      </c>
      <c r="D1281" s="27" t="s">
        <v>12</v>
      </c>
      <c r="E1281" s="27" t="s">
        <v>151</v>
      </c>
      <c r="F1281" s="27"/>
      <c r="G1281" s="28">
        <f>G1282+G1286</f>
        <v>4055.5</v>
      </c>
      <c r="H1281" s="28">
        <f>H1282+H1286</f>
        <v>2805.5</v>
      </c>
      <c r="I1281" s="28">
        <f>I1282+I1286</f>
        <v>3119.4</v>
      </c>
    </row>
    <row r="1282" spans="1:9">
      <c r="A1282" s="26" t="s">
        <v>31</v>
      </c>
      <c r="B1282" s="92"/>
      <c r="C1282" s="27" t="s">
        <v>14</v>
      </c>
      <c r="D1282" s="27" t="s">
        <v>12</v>
      </c>
      <c r="E1282" s="27" t="s">
        <v>408</v>
      </c>
      <c r="F1282" s="27"/>
      <c r="G1282" s="28">
        <f>SUM(G1283+G1287+G1289)</f>
        <v>4055.5</v>
      </c>
      <c r="H1282" s="28">
        <f t="shared" ref="H1282:I1282" si="277">SUM(H1283+H1287+H1289)</f>
        <v>2805.5</v>
      </c>
      <c r="I1282" s="28">
        <f t="shared" si="277"/>
        <v>3119.4</v>
      </c>
    </row>
    <row r="1283" spans="1:9" s="93" customFormat="1" ht="14.25" customHeight="1">
      <c r="A1283" s="26" t="s">
        <v>124</v>
      </c>
      <c r="B1283" s="92"/>
      <c r="C1283" s="27" t="s">
        <v>14</v>
      </c>
      <c r="D1283" s="27" t="s">
        <v>12</v>
      </c>
      <c r="E1283" s="27" t="s">
        <v>958</v>
      </c>
      <c r="F1283" s="27"/>
      <c r="G1283" s="28">
        <f>G1284+G1285</f>
        <v>3305.5</v>
      </c>
      <c r="H1283" s="28">
        <f t="shared" ref="H1283:I1283" si="278">H1284+H1285</f>
        <v>2805.5</v>
      </c>
      <c r="I1283" s="28">
        <f t="shared" si="278"/>
        <v>2969.4</v>
      </c>
    </row>
    <row r="1284" spans="1:9" ht="35.25" customHeight="1">
      <c r="A1284" s="26" t="s">
        <v>48</v>
      </c>
      <c r="B1284" s="92"/>
      <c r="C1284" s="27" t="s">
        <v>14</v>
      </c>
      <c r="D1284" s="27" t="s">
        <v>12</v>
      </c>
      <c r="E1284" s="27" t="s">
        <v>958</v>
      </c>
      <c r="F1284" s="27" t="s">
        <v>87</v>
      </c>
      <c r="G1284" s="28">
        <v>500</v>
      </c>
      <c r="H1284" s="28"/>
      <c r="I1284" s="28"/>
    </row>
    <row r="1285" spans="1:9" ht="30.75" customHeight="1">
      <c r="A1285" s="26" t="s">
        <v>117</v>
      </c>
      <c r="B1285" s="92"/>
      <c r="C1285" s="27" t="s">
        <v>14</v>
      </c>
      <c r="D1285" s="27" t="s">
        <v>12</v>
      </c>
      <c r="E1285" s="27" t="s">
        <v>958</v>
      </c>
      <c r="F1285" s="27" t="s">
        <v>118</v>
      </c>
      <c r="G1285" s="28">
        <v>2805.5</v>
      </c>
      <c r="H1285" s="28">
        <v>2805.5</v>
      </c>
      <c r="I1285" s="28">
        <v>2969.4</v>
      </c>
    </row>
    <row r="1286" spans="1:9" hidden="1">
      <c r="A1286" s="26" t="s">
        <v>147</v>
      </c>
      <c r="B1286" s="27"/>
      <c r="C1286" s="27" t="s">
        <v>14</v>
      </c>
      <c r="D1286" s="27" t="s">
        <v>12</v>
      </c>
      <c r="E1286" s="27" t="s">
        <v>526</v>
      </c>
      <c r="F1286" s="92"/>
      <c r="G1286" s="28">
        <f>SUM(G1292+G1297)</f>
        <v>0</v>
      </c>
      <c r="H1286" s="28">
        <f t="shared" ref="H1286:I1286" si="279">SUM(H1292+H1297)</f>
        <v>0</v>
      </c>
      <c r="I1286" s="28">
        <f t="shared" si="279"/>
        <v>0</v>
      </c>
    </row>
    <row r="1287" spans="1:9">
      <c r="A1287" s="26" t="s">
        <v>593</v>
      </c>
      <c r="B1287" s="91"/>
      <c r="C1287" s="27" t="s">
        <v>14</v>
      </c>
      <c r="D1287" s="27" t="s">
        <v>12</v>
      </c>
      <c r="E1287" s="27" t="s">
        <v>959</v>
      </c>
      <c r="F1287" s="27"/>
      <c r="G1287" s="28">
        <f>SUM(G1288)</f>
        <v>100</v>
      </c>
      <c r="H1287" s="28">
        <f t="shared" ref="H1287:I1287" si="280">SUM(H1288)</f>
        <v>0</v>
      </c>
      <c r="I1287" s="28">
        <f t="shared" si="280"/>
        <v>0</v>
      </c>
    </row>
    <row r="1288" spans="1:9" ht="31.5">
      <c r="A1288" s="26" t="s">
        <v>117</v>
      </c>
      <c r="B1288" s="92"/>
      <c r="C1288" s="27" t="s">
        <v>14</v>
      </c>
      <c r="D1288" s="27" t="s">
        <v>12</v>
      </c>
      <c r="E1288" s="27" t="s">
        <v>959</v>
      </c>
      <c r="F1288" s="27" t="s">
        <v>118</v>
      </c>
      <c r="G1288" s="28">
        <v>100</v>
      </c>
      <c r="H1288" s="28"/>
      <c r="I1288" s="28"/>
    </row>
    <row r="1289" spans="1:9">
      <c r="A1289" s="94" t="s">
        <v>528</v>
      </c>
      <c r="B1289" s="91"/>
      <c r="C1289" s="27" t="s">
        <v>14</v>
      </c>
      <c r="D1289" s="27" t="s">
        <v>12</v>
      </c>
      <c r="E1289" s="27" t="s">
        <v>960</v>
      </c>
      <c r="F1289" s="92"/>
      <c r="G1289" s="28">
        <f>SUM(G1290:G1291)</f>
        <v>650</v>
      </c>
      <c r="H1289" s="28">
        <f t="shared" ref="H1289:I1289" si="281">SUM(H1290:H1291)</f>
        <v>0</v>
      </c>
      <c r="I1289" s="28">
        <f t="shared" si="281"/>
        <v>150</v>
      </c>
    </row>
    <row r="1290" spans="1:9" ht="31.5">
      <c r="A1290" s="26" t="s">
        <v>48</v>
      </c>
      <c r="B1290" s="91"/>
      <c r="C1290" s="27" t="s">
        <v>14</v>
      </c>
      <c r="D1290" s="27" t="s">
        <v>12</v>
      </c>
      <c r="E1290" s="27" t="s">
        <v>960</v>
      </c>
      <c r="F1290" s="27" t="s">
        <v>87</v>
      </c>
      <c r="G1290" s="28">
        <v>500</v>
      </c>
      <c r="H1290" s="28"/>
      <c r="I1290" s="28"/>
    </row>
    <row r="1291" spans="1:9">
      <c r="A1291" s="26" t="s">
        <v>38</v>
      </c>
      <c r="B1291" s="92"/>
      <c r="C1291" s="27" t="s">
        <v>14</v>
      </c>
      <c r="D1291" s="27" t="s">
        <v>12</v>
      </c>
      <c r="E1291" s="27" t="s">
        <v>960</v>
      </c>
      <c r="F1291" s="27" t="s">
        <v>95</v>
      </c>
      <c r="G1291" s="28">
        <v>150</v>
      </c>
      <c r="H1291" s="28"/>
      <c r="I1291" s="28">
        <v>150</v>
      </c>
    </row>
    <row r="1292" spans="1:9" ht="31.5" hidden="1">
      <c r="A1292" s="26" t="s">
        <v>259</v>
      </c>
      <c r="B1292" s="91"/>
      <c r="C1292" s="27" t="s">
        <v>14</v>
      </c>
      <c r="D1292" s="27" t="s">
        <v>12</v>
      </c>
      <c r="E1292" s="27" t="s">
        <v>896</v>
      </c>
      <c r="F1292" s="92"/>
      <c r="G1292" s="28">
        <f>SUM(G1293+G1295)</f>
        <v>0</v>
      </c>
      <c r="H1292" s="28">
        <f t="shared" ref="H1292:I1292" si="282">SUM(H1293+H1295)</f>
        <v>0</v>
      </c>
      <c r="I1292" s="28">
        <f t="shared" si="282"/>
        <v>0</v>
      </c>
    </row>
    <row r="1293" spans="1:9" hidden="1">
      <c r="A1293" s="26" t="s">
        <v>124</v>
      </c>
      <c r="B1293" s="91"/>
      <c r="C1293" s="27" t="s">
        <v>14</v>
      </c>
      <c r="D1293" s="27" t="s">
        <v>12</v>
      </c>
      <c r="E1293" s="27" t="s">
        <v>897</v>
      </c>
      <c r="F1293" s="92"/>
      <c r="G1293" s="28">
        <f>SUM(G1294)</f>
        <v>0</v>
      </c>
      <c r="H1293" s="28">
        <f t="shared" ref="H1293:I1293" si="283">SUM(H1294)</f>
        <v>0</v>
      </c>
      <c r="I1293" s="28">
        <f t="shared" si="283"/>
        <v>0</v>
      </c>
    </row>
    <row r="1294" spans="1:9" ht="31.5" hidden="1">
      <c r="A1294" s="26" t="s">
        <v>117</v>
      </c>
      <c r="B1294" s="91"/>
      <c r="C1294" s="27" t="s">
        <v>14</v>
      </c>
      <c r="D1294" s="27" t="s">
        <v>12</v>
      </c>
      <c r="E1294" s="27" t="s">
        <v>897</v>
      </c>
      <c r="F1294" s="27" t="s">
        <v>118</v>
      </c>
      <c r="G1294" s="28"/>
      <c r="H1294" s="28"/>
      <c r="I1294" s="28"/>
    </row>
    <row r="1295" spans="1:9" hidden="1">
      <c r="A1295" s="26" t="s">
        <v>593</v>
      </c>
      <c r="B1295" s="91"/>
      <c r="C1295" s="27" t="s">
        <v>14</v>
      </c>
      <c r="D1295" s="27" t="s">
        <v>12</v>
      </c>
      <c r="E1295" s="27" t="s">
        <v>899</v>
      </c>
      <c r="F1295" s="27"/>
      <c r="G1295" s="28">
        <f>SUM(G1296)</f>
        <v>0</v>
      </c>
      <c r="H1295" s="28">
        <f t="shared" ref="H1295:I1295" si="284">SUM(H1296)</f>
        <v>0</v>
      </c>
      <c r="I1295" s="28">
        <f t="shared" si="284"/>
        <v>0</v>
      </c>
    </row>
    <row r="1296" spans="1:9" ht="31.5" hidden="1">
      <c r="A1296" s="26" t="s">
        <v>117</v>
      </c>
      <c r="B1296" s="91"/>
      <c r="C1296" s="27" t="s">
        <v>14</v>
      </c>
      <c r="D1296" s="27" t="s">
        <v>12</v>
      </c>
      <c r="E1296" s="27" t="s">
        <v>899</v>
      </c>
      <c r="F1296" s="27" t="s">
        <v>118</v>
      </c>
      <c r="G1296" s="28"/>
      <c r="H1296" s="28"/>
      <c r="I1296" s="28"/>
    </row>
    <row r="1297" spans="1:9" hidden="1">
      <c r="A1297" s="26" t="s">
        <v>327</v>
      </c>
      <c r="B1297" s="91"/>
      <c r="C1297" s="27" t="s">
        <v>14</v>
      </c>
      <c r="D1297" s="27" t="s">
        <v>12</v>
      </c>
      <c r="E1297" s="27" t="s">
        <v>898</v>
      </c>
      <c r="F1297" s="27"/>
      <c r="G1297" s="28">
        <f>SUM(G1298)+G1300</f>
        <v>0</v>
      </c>
      <c r="H1297" s="28">
        <f t="shared" ref="H1297:I1297" si="285">SUM(H1298)+H1300</f>
        <v>0</v>
      </c>
      <c r="I1297" s="28">
        <f t="shared" si="285"/>
        <v>0</v>
      </c>
    </row>
    <row r="1298" spans="1:9" hidden="1">
      <c r="A1298" s="26" t="s">
        <v>124</v>
      </c>
      <c r="B1298" s="91"/>
      <c r="C1298" s="27" t="s">
        <v>14</v>
      </c>
      <c r="D1298" s="27" t="s">
        <v>12</v>
      </c>
      <c r="E1298" s="27" t="s">
        <v>527</v>
      </c>
      <c r="F1298" s="92"/>
      <c r="G1298" s="28">
        <f t="shared" ref="G1298:I1298" si="286">G1299</f>
        <v>0</v>
      </c>
      <c r="H1298" s="28">
        <f t="shared" si="286"/>
        <v>0</v>
      </c>
      <c r="I1298" s="28">
        <f t="shared" si="286"/>
        <v>0</v>
      </c>
    </row>
    <row r="1299" spans="1:9" ht="31.5" hidden="1">
      <c r="A1299" s="26" t="s">
        <v>117</v>
      </c>
      <c r="B1299" s="91"/>
      <c r="C1299" s="27" t="s">
        <v>14</v>
      </c>
      <c r="D1299" s="27" t="s">
        <v>12</v>
      </c>
      <c r="E1299" s="27" t="s">
        <v>527</v>
      </c>
      <c r="F1299" s="27" t="s">
        <v>118</v>
      </c>
      <c r="G1299" s="28"/>
      <c r="H1299" s="28"/>
      <c r="I1299" s="28"/>
    </row>
    <row r="1300" spans="1:9" hidden="1">
      <c r="A1300" s="26" t="s">
        <v>593</v>
      </c>
      <c r="B1300" s="91"/>
      <c r="C1300" s="27" t="s">
        <v>14</v>
      </c>
      <c r="D1300" s="27" t="s">
        <v>12</v>
      </c>
      <c r="E1300" s="27" t="s">
        <v>594</v>
      </c>
      <c r="F1300" s="27"/>
      <c r="G1300" s="28">
        <f t="shared" ref="G1300:I1300" si="287">SUM(G1301)</f>
        <v>0</v>
      </c>
      <c r="H1300" s="28">
        <f t="shared" si="287"/>
        <v>0</v>
      </c>
      <c r="I1300" s="28">
        <f t="shared" si="287"/>
        <v>0</v>
      </c>
    </row>
    <row r="1301" spans="1:9" ht="31.5" hidden="1">
      <c r="A1301" s="26" t="s">
        <v>117</v>
      </c>
      <c r="B1301" s="91"/>
      <c r="C1301" s="27" t="s">
        <v>14</v>
      </c>
      <c r="D1301" s="27" t="s">
        <v>12</v>
      </c>
      <c r="E1301" s="27" t="s">
        <v>594</v>
      </c>
      <c r="F1301" s="27" t="s">
        <v>118</v>
      </c>
      <c r="G1301" s="28"/>
      <c r="H1301" s="28"/>
      <c r="I1301" s="28"/>
    </row>
    <row r="1302" spans="1:9" ht="31.5" hidden="1">
      <c r="A1302" s="26" t="s">
        <v>152</v>
      </c>
      <c r="B1302" s="92"/>
      <c r="C1302" s="27" t="s">
        <v>14</v>
      </c>
      <c r="D1302" s="27" t="s">
        <v>12</v>
      </c>
      <c r="E1302" s="27" t="s">
        <v>153</v>
      </c>
      <c r="F1302" s="92"/>
      <c r="G1302" s="28">
        <f>SUM(G1303)</f>
        <v>0</v>
      </c>
      <c r="H1302" s="28">
        <f>SUM(H1303)</f>
        <v>0</v>
      </c>
      <c r="I1302" s="28">
        <f>SUM(I1303)</f>
        <v>0</v>
      </c>
    </row>
    <row r="1303" spans="1:9" hidden="1">
      <c r="A1303" s="26" t="s">
        <v>147</v>
      </c>
      <c r="B1303" s="92"/>
      <c r="C1303" s="27" t="s">
        <v>14</v>
      </c>
      <c r="D1303" s="27" t="s">
        <v>12</v>
      </c>
      <c r="E1303" s="27" t="s">
        <v>154</v>
      </c>
      <c r="F1303" s="92"/>
      <c r="G1303" s="28">
        <f>SUM(G1304+G1307+G1310)</f>
        <v>0</v>
      </c>
      <c r="H1303" s="28">
        <f>SUM(H1304+H1307+H1310)</f>
        <v>0</v>
      </c>
      <c r="I1303" s="28">
        <f>SUM(I1304+I1307+I1310)</f>
        <v>0</v>
      </c>
    </row>
    <row r="1304" spans="1:9" hidden="1">
      <c r="A1304" s="26" t="s">
        <v>412</v>
      </c>
      <c r="B1304" s="92"/>
      <c r="C1304" s="27" t="s">
        <v>14</v>
      </c>
      <c r="D1304" s="27" t="s">
        <v>12</v>
      </c>
      <c r="E1304" s="27" t="s">
        <v>413</v>
      </c>
      <c r="F1304" s="27"/>
      <c r="G1304" s="28">
        <f t="shared" ref="G1304:I1305" si="288">G1305</f>
        <v>0</v>
      </c>
      <c r="H1304" s="28">
        <f t="shared" si="288"/>
        <v>0</v>
      </c>
      <c r="I1304" s="28">
        <f t="shared" si="288"/>
        <v>0</v>
      </c>
    </row>
    <row r="1305" spans="1:9" hidden="1">
      <c r="A1305" s="26" t="s">
        <v>115</v>
      </c>
      <c r="B1305" s="92"/>
      <c r="C1305" s="27" t="s">
        <v>14</v>
      </c>
      <c r="D1305" s="27" t="s">
        <v>12</v>
      </c>
      <c r="E1305" s="27" t="s">
        <v>414</v>
      </c>
      <c r="F1305" s="27"/>
      <c r="G1305" s="28">
        <f t="shared" si="288"/>
        <v>0</v>
      </c>
      <c r="H1305" s="28">
        <f t="shared" si="288"/>
        <v>0</v>
      </c>
      <c r="I1305" s="28">
        <f t="shared" si="288"/>
        <v>0</v>
      </c>
    </row>
    <row r="1306" spans="1:9" ht="31.5" hidden="1">
      <c r="A1306" s="26" t="s">
        <v>117</v>
      </c>
      <c r="B1306" s="92"/>
      <c r="C1306" s="27" t="s">
        <v>14</v>
      </c>
      <c r="D1306" s="27" t="s">
        <v>12</v>
      </c>
      <c r="E1306" s="27" t="s">
        <v>414</v>
      </c>
      <c r="F1306" s="27" t="s">
        <v>118</v>
      </c>
      <c r="G1306" s="28"/>
      <c r="H1306" s="28"/>
      <c r="I1306" s="28"/>
    </row>
    <row r="1307" spans="1:9" ht="31.5" hidden="1">
      <c r="A1307" s="26" t="s">
        <v>259</v>
      </c>
      <c r="B1307" s="92"/>
      <c r="C1307" s="27" t="s">
        <v>14</v>
      </c>
      <c r="D1307" s="27" t="s">
        <v>12</v>
      </c>
      <c r="E1307" s="27" t="s">
        <v>429</v>
      </c>
      <c r="F1307" s="27"/>
      <c r="G1307" s="28">
        <f t="shared" ref="G1307:I1308" si="289">G1308</f>
        <v>0</v>
      </c>
      <c r="H1307" s="28">
        <f t="shared" si="289"/>
        <v>0</v>
      </c>
      <c r="I1307" s="28">
        <f t="shared" si="289"/>
        <v>0</v>
      </c>
    </row>
    <row r="1308" spans="1:9" hidden="1">
      <c r="A1308" s="26" t="s">
        <v>115</v>
      </c>
      <c r="B1308" s="92"/>
      <c r="C1308" s="27" t="s">
        <v>14</v>
      </c>
      <c r="D1308" s="27" t="s">
        <v>12</v>
      </c>
      <c r="E1308" s="27" t="s">
        <v>430</v>
      </c>
      <c r="F1308" s="27"/>
      <c r="G1308" s="28">
        <f t="shared" si="289"/>
        <v>0</v>
      </c>
      <c r="H1308" s="28">
        <f t="shared" si="289"/>
        <v>0</v>
      </c>
      <c r="I1308" s="28">
        <f t="shared" si="289"/>
        <v>0</v>
      </c>
    </row>
    <row r="1309" spans="1:9" ht="30.75" hidden="1" customHeight="1">
      <c r="A1309" s="26" t="s">
        <v>117</v>
      </c>
      <c r="B1309" s="92"/>
      <c r="C1309" s="27" t="s">
        <v>14</v>
      </c>
      <c r="D1309" s="27" t="s">
        <v>12</v>
      </c>
      <c r="E1309" s="27" t="s">
        <v>430</v>
      </c>
      <c r="F1309" s="27" t="s">
        <v>118</v>
      </c>
      <c r="G1309" s="28"/>
      <c r="H1309" s="28"/>
      <c r="I1309" s="28"/>
    </row>
    <row r="1310" spans="1:9" ht="30.75" hidden="1" customHeight="1">
      <c r="A1310" s="26" t="s">
        <v>327</v>
      </c>
      <c r="B1310" s="92"/>
      <c r="C1310" s="27" t="s">
        <v>14</v>
      </c>
      <c r="D1310" s="27" t="s">
        <v>12</v>
      </c>
      <c r="E1310" s="27" t="s">
        <v>415</v>
      </c>
      <c r="F1310" s="27"/>
      <c r="G1310" s="28">
        <f t="shared" ref="G1310:I1311" si="290">G1311</f>
        <v>0</v>
      </c>
      <c r="H1310" s="28">
        <f t="shared" si="290"/>
        <v>0</v>
      </c>
      <c r="I1310" s="28">
        <f t="shared" si="290"/>
        <v>0</v>
      </c>
    </row>
    <row r="1311" spans="1:9" ht="30.75" hidden="1" customHeight="1">
      <c r="A1311" s="26" t="s">
        <v>115</v>
      </c>
      <c r="B1311" s="92"/>
      <c r="C1311" s="27" t="s">
        <v>14</v>
      </c>
      <c r="D1311" s="27" t="s">
        <v>12</v>
      </c>
      <c r="E1311" s="27" t="s">
        <v>416</v>
      </c>
      <c r="F1311" s="27"/>
      <c r="G1311" s="28">
        <f t="shared" si="290"/>
        <v>0</v>
      </c>
      <c r="H1311" s="28">
        <f t="shared" si="290"/>
        <v>0</v>
      </c>
      <c r="I1311" s="28">
        <f t="shared" si="290"/>
        <v>0</v>
      </c>
    </row>
    <row r="1312" spans="1:9" ht="31.5" hidden="1">
      <c r="A1312" s="26" t="s">
        <v>117</v>
      </c>
      <c r="B1312" s="92"/>
      <c r="C1312" s="27" t="s">
        <v>14</v>
      </c>
      <c r="D1312" s="27" t="s">
        <v>12</v>
      </c>
      <c r="E1312" s="27" t="s">
        <v>416</v>
      </c>
      <c r="F1312" s="27" t="s">
        <v>118</v>
      </c>
      <c r="G1312" s="28"/>
      <c r="H1312" s="28"/>
      <c r="I1312" s="28"/>
    </row>
    <row r="1313" spans="1:9" ht="31.5">
      <c r="A1313" s="26" t="s">
        <v>584</v>
      </c>
      <c r="B1313" s="92"/>
      <c r="C1313" s="27" t="s">
        <v>14</v>
      </c>
      <c r="D1313" s="27" t="s">
        <v>12</v>
      </c>
      <c r="E1313" s="27" t="s">
        <v>142</v>
      </c>
      <c r="F1313" s="27"/>
      <c r="G1313" s="28">
        <f>G1319+G1314+G1317</f>
        <v>42303.9</v>
      </c>
      <c r="H1313" s="28">
        <f>H1319+H1314+H1317</f>
        <v>42303.9</v>
      </c>
      <c r="I1313" s="28">
        <f>I1319+I1314+I1317</f>
        <v>42303.9</v>
      </c>
    </row>
    <row r="1314" spans="1:9">
      <c r="A1314" s="80" t="s">
        <v>76</v>
      </c>
      <c r="B1314" s="81"/>
      <c r="C1314" s="81" t="s">
        <v>14</v>
      </c>
      <c r="D1314" s="81" t="s">
        <v>12</v>
      </c>
      <c r="E1314" s="88" t="s">
        <v>510</v>
      </c>
      <c r="F1314" s="81"/>
      <c r="G1314" s="83">
        <f>+G1315+G1316</f>
        <v>3511.3999999999996</v>
      </c>
      <c r="H1314" s="83">
        <f>+H1315+H1316</f>
        <v>3511.3999999999996</v>
      </c>
      <c r="I1314" s="83">
        <f>+I1315+I1316</f>
        <v>3511.3999999999996</v>
      </c>
    </row>
    <row r="1315" spans="1:9" ht="47.25">
      <c r="A1315" s="80" t="s">
        <v>47</v>
      </c>
      <c r="B1315" s="81"/>
      <c r="C1315" s="81" t="s">
        <v>14</v>
      </c>
      <c r="D1315" s="81" t="s">
        <v>12</v>
      </c>
      <c r="E1315" s="88" t="s">
        <v>510</v>
      </c>
      <c r="F1315" s="81" t="s">
        <v>85</v>
      </c>
      <c r="G1315" s="83">
        <v>3511.2</v>
      </c>
      <c r="H1315" s="83">
        <v>3511.2</v>
      </c>
      <c r="I1315" s="83">
        <v>3511.2</v>
      </c>
    </row>
    <row r="1316" spans="1:9" ht="31.5">
      <c r="A1316" s="80" t="s">
        <v>48</v>
      </c>
      <c r="B1316" s="81"/>
      <c r="C1316" s="81" t="s">
        <v>14</v>
      </c>
      <c r="D1316" s="81" t="s">
        <v>12</v>
      </c>
      <c r="E1316" s="88" t="s">
        <v>510</v>
      </c>
      <c r="F1316" s="81" t="s">
        <v>87</v>
      </c>
      <c r="G1316" s="83">
        <v>0.2</v>
      </c>
      <c r="H1316" s="83">
        <v>0.2</v>
      </c>
      <c r="I1316" s="83">
        <v>0.2</v>
      </c>
    </row>
    <row r="1317" spans="1:9" ht="33.75" customHeight="1">
      <c r="A1317" s="26" t="s">
        <v>94</v>
      </c>
      <c r="B1317" s="81"/>
      <c r="C1317" s="81" t="s">
        <v>14</v>
      </c>
      <c r="D1317" s="81" t="s">
        <v>12</v>
      </c>
      <c r="E1317" s="88" t="s">
        <v>588</v>
      </c>
      <c r="F1317" s="81"/>
      <c r="G1317" s="83">
        <f>SUM(G1318)</f>
        <v>26.6</v>
      </c>
      <c r="H1317" s="83">
        <f>SUM(H1318)</f>
        <v>26.6</v>
      </c>
      <c r="I1317" s="83">
        <f>SUM(I1318)</f>
        <v>26.6</v>
      </c>
    </row>
    <row r="1318" spans="1:9" ht="31.5">
      <c r="A1318" s="80" t="s">
        <v>48</v>
      </c>
      <c r="B1318" s="81"/>
      <c r="C1318" s="81" t="s">
        <v>14</v>
      </c>
      <c r="D1318" s="81" t="s">
        <v>12</v>
      </c>
      <c r="E1318" s="88" t="s">
        <v>588</v>
      </c>
      <c r="F1318" s="81" t="s">
        <v>87</v>
      </c>
      <c r="G1318" s="83">
        <v>26.6</v>
      </c>
      <c r="H1318" s="83">
        <v>26.6</v>
      </c>
      <c r="I1318" s="83">
        <v>26.6</v>
      </c>
    </row>
    <row r="1319" spans="1:9" ht="31.5">
      <c r="A1319" s="26" t="s">
        <v>41</v>
      </c>
      <c r="B1319" s="91"/>
      <c r="C1319" s="27" t="s">
        <v>14</v>
      </c>
      <c r="D1319" s="27" t="s">
        <v>12</v>
      </c>
      <c r="E1319" s="27" t="s">
        <v>143</v>
      </c>
      <c r="F1319" s="27"/>
      <c r="G1319" s="28">
        <f>G1320</f>
        <v>38765.9</v>
      </c>
      <c r="H1319" s="28">
        <f>H1320</f>
        <v>38765.9</v>
      </c>
      <c r="I1319" s="28">
        <f>I1320</f>
        <v>38765.9</v>
      </c>
    </row>
    <row r="1320" spans="1:9">
      <c r="A1320" s="26" t="s">
        <v>528</v>
      </c>
      <c r="B1320" s="91"/>
      <c r="C1320" s="27" t="s">
        <v>14</v>
      </c>
      <c r="D1320" s="27" t="s">
        <v>12</v>
      </c>
      <c r="E1320" s="27" t="s">
        <v>144</v>
      </c>
      <c r="F1320" s="27"/>
      <c r="G1320" s="28">
        <f>G1321+G1322+G1323</f>
        <v>38765.9</v>
      </c>
      <c r="H1320" s="28">
        <f>H1321+H1322+H1323</f>
        <v>38765.9</v>
      </c>
      <c r="I1320" s="28">
        <f>I1321+I1322+I1323</f>
        <v>38765.9</v>
      </c>
    </row>
    <row r="1321" spans="1:9" ht="47.25">
      <c r="A1321" s="26" t="s">
        <v>47</v>
      </c>
      <c r="B1321" s="92"/>
      <c r="C1321" s="27" t="s">
        <v>14</v>
      </c>
      <c r="D1321" s="27" t="s">
        <v>12</v>
      </c>
      <c r="E1321" s="27" t="s">
        <v>144</v>
      </c>
      <c r="F1321" s="27" t="s">
        <v>85</v>
      </c>
      <c r="G1321" s="28">
        <v>37147.699999999997</v>
      </c>
      <c r="H1321" s="28">
        <v>37147.699999999997</v>
      </c>
      <c r="I1321" s="28">
        <v>37147.699999999997</v>
      </c>
    </row>
    <row r="1322" spans="1:9" s="49" customFormat="1" ht="31.5">
      <c r="A1322" s="26" t="s">
        <v>48</v>
      </c>
      <c r="B1322" s="92"/>
      <c r="C1322" s="27" t="s">
        <v>14</v>
      </c>
      <c r="D1322" s="27" t="s">
        <v>12</v>
      </c>
      <c r="E1322" s="27" t="s">
        <v>144</v>
      </c>
      <c r="F1322" s="27" t="s">
        <v>87</v>
      </c>
      <c r="G1322" s="28">
        <v>1614.8</v>
      </c>
      <c r="H1322" s="28">
        <v>1614.8</v>
      </c>
      <c r="I1322" s="28">
        <v>1614.8</v>
      </c>
    </row>
    <row r="1323" spans="1:9">
      <c r="A1323" s="26" t="s">
        <v>21</v>
      </c>
      <c r="B1323" s="92"/>
      <c r="C1323" s="27" t="s">
        <v>14</v>
      </c>
      <c r="D1323" s="27" t="s">
        <v>12</v>
      </c>
      <c r="E1323" s="27" t="s">
        <v>144</v>
      </c>
      <c r="F1323" s="27" t="s">
        <v>92</v>
      </c>
      <c r="G1323" s="28">
        <v>3.4</v>
      </c>
      <c r="H1323" s="28">
        <v>3.4</v>
      </c>
      <c r="I1323" s="28">
        <v>3.4</v>
      </c>
    </row>
    <row r="1324" spans="1:9">
      <c r="A1324" s="26" t="s">
        <v>26</v>
      </c>
      <c r="B1324" s="31"/>
      <c r="C1324" s="31" t="s">
        <v>27</v>
      </c>
      <c r="D1324" s="31" t="s">
        <v>28</v>
      </c>
      <c r="E1324" s="55"/>
      <c r="F1324" s="55"/>
      <c r="G1324" s="30">
        <f>SUM(G1325)</f>
        <v>472.1</v>
      </c>
      <c r="H1324" s="30">
        <f>SUM(H1325)</f>
        <v>491</v>
      </c>
      <c r="I1324" s="30">
        <f>SUM(I1325)</f>
        <v>510.6</v>
      </c>
    </row>
    <row r="1325" spans="1:9">
      <c r="A1325" s="26" t="s">
        <v>49</v>
      </c>
      <c r="B1325" s="27"/>
      <c r="C1325" s="27" t="s">
        <v>27</v>
      </c>
      <c r="D1325" s="27" t="s">
        <v>50</v>
      </c>
      <c r="E1325" s="62"/>
      <c r="F1325" s="27"/>
      <c r="G1325" s="28">
        <f t="shared" ref="G1325:I1326" si="291">G1326</f>
        <v>472.1</v>
      </c>
      <c r="H1325" s="28">
        <f t="shared" si="291"/>
        <v>491</v>
      </c>
      <c r="I1325" s="28">
        <f t="shared" si="291"/>
        <v>510.6</v>
      </c>
    </row>
    <row r="1326" spans="1:9" ht="31.5">
      <c r="A1326" s="26" t="s">
        <v>511</v>
      </c>
      <c r="B1326" s="68"/>
      <c r="C1326" s="31" t="s">
        <v>27</v>
      </c>
      <c r="D1326" s="31" t="s">
        <v>50</v>
      </c>
      <c r="E1326" s="31" t="s">
        <v>357</v>
      </c>
      <c r="F1326" s="55"/>
      <c r="G1326" s="73">
        <f t="shared" si="291"/>
        <v>472.1</v>
      </c>
      <c r="H1326" s="73">
        <f t="shared" si="291"/>
        <v>491</v>
      </c>
      <c r="I1326" s="73">
        <f t="shared" si="291"/>
        <v>510.6</v>
      </c>
    </row>
    <row r="1327" spans="1:9" ht="31.5">
      <c r="A1327" s="26" t="s">
        <v>368</v>
      </c>
      <c r="B1327" s="68"/>
      <c r="C1327" s="31" t="s">
        <v>27</v>
      </c>
      <c r="D1327" s="31" t="s">
        <v>50</v>
      </c>
      <c r="E1327" s="31" t="s">
        <v>369</v>
      </c>
      <c r="F1327" s="55"/>
      <c r="G1327" s="73">
        <f>SUM(G1328)</f>
        <v>472.1</v>
      </c>
      <c r="H1327" s="73">
        <f>SUM(H1328)</f>
        <v>491</v>
      </c>
      <c r="I1327" s="73">
        <f>SUM(I1328)</f>
        <v>510.6</v>
      </c>
    </row>
    <row r="1328" spans="1:9" ht="47.25">
      <c r="A1328" s="26" t="s">
        <v>380</v>
      </c>
      <c r="B1328" s="68"/>
      <c r="C1328" s="31" t="s">
        <v>27</v>
      </c>
      <c r="D1328" s="31" t="s">
        <v>50</v>
      </c>
      <c r="E1328" s="31" t="s">
        <v>555</v>
      </c>
      <c r="F1328" s="55"/>
      <c r="G1328" s="73">
        <f>SUM(G1329:G1330)</f>
        <v>472.1</v>
      </c>
      <c r="H1328" s="73">
        <f t="shared" ref="H1328:I1328" si="292">SUM(H1329:H1330)</f>
        <v>491</v>
      </c>
      <c r="I1328" s="73">
        <f t="shared" si="292"/>
        <v>510.6</v>
      </c>
    </row>
    <row r="1329" spans="1:12">
      <c r="A1329" s="26" t="s">
        <v>38</v>
      </c>
      <c r="B1329" s="68"/>
      <c r="C1329" s="31" t="s">
        <v>27</v>
      </c>
      <c r="D1329" s="31" t="s">
        <v>50</v>
      </c>
      <c r="E1329" s="31" t="s">
        <v>555</v>
      </c>
      <c r="F1329" s="55">
        <v>300</v>
      </c>
      <c r="G1329" s="73">
        <v>326.8</v>
      </c>
      <c r="H1329" s="73">
        <v>339.9</v>
      </c>
      <c r="I1329" s="73">
        <v>353.5</v>
      </c>
    </row>
    <row r="1330" spans="1:12" ht="31.5">
      <c r="A1330" s="26" t="s">
        <v>117</v>
      </c>
      <c r="B1330" s="68"/>
      <c r="C1330" s="31" t="s">
        <v>27</v>
      </c>
      <c r="D1330" s="31" t="s">
        <v>50</v>
      </c>
      <c r="E1330" s="31" t="s">
        <v>555</v>
      </c>
      <c r="F1330" s="55">
        <v>600</v>
      </c>
      <c r="G1330" s="73">
        <v>145.30000000000001</v>
      </c>
      <c r="H1330" s="73">
        <v>151.1</v>
      </c>
      <c r="I1330" s="73">
        <v>157.1</v>
      </c>
    </row>
    <row r="1331" spans="1:12">
      <c r="A1331" s="45" t="s">
        <v>769</v>
      </c>
      <c r="B1331" s="68"/>
      <c r="C1331" s="31"/>
      <c r="D1331" s="31"/>
      <c r="E1331" s="31"/>
      <c r="F1331" s="55"/>
      <c r="G1331" s="73"/>
      <c r="H1331" s="66">
        <v>50000</v>
      </c>
      <c r="I1331" s="66">
        <v>105000</v>
      </c>
    </row>
    <row r="1332" spans="1:12">
      <c r="A1332" s="45" t="s">
        <v>186</v>
      </c>
      <c r="B1332" s="65"/>
      <c r="C1332" s="53"/>
      <c r="D1332" s="53"/>
      <c r="E1332" s="53"/>
      <c r="F1332" s="53"/>
      <c r="G1332" s="66">
        <f>SUM(G10+G36+G55+G476+G514+G1170+G730)+G865</f>
        <v>5600819.4000000004</v>
      </c>
      <c r="H1332" s="66">
        <f>SUM(H10+H36+H55+H476+H514+H1170+H730)+H865+H1331</f>
        <v>6216765.6999999993</v>
      </c>
      <c r="I1332" s="66">
        <f>SUM(I10+I36+I55+I476+I514+I1170+I730)+I865+I1331</f>
        <v>5827990.1999999993</v>
      </c>
    </row>
    <row r="1333" spans="1:12" hidden="1"/>
    <row r="1334" spans="1:12" hidden="1"/>
    <row r="1335" spans="1:12" hidden="1">
      <c r="G1335" s="95">
        <v>5600819.4000000004</v>
      </c>
      <c r="H1335" s="95">
        <v>6216765.7000000002</v>
      </c>
      <c r="I1335" s="95">
        <v>5827990.2000000002</v>
      </c>
    </row>
    <row r="1336" spans="1:12" hidden="1">
      <c r="G1336" s="95"/>
      <c r="H1336" s="95"/>
      <c r="I1336" s="95"/>
    </row>
    <row r="1337" spans="1:12" hidden="1">
      <c r="G1337" s="95">
        <f>SUM(G1335-G1332)</f>
        <v>0</v>
      </c>
      <c r="H1337" s="95">
        <f>SUM(H1335-H1332)</f>
        <v>9.3132257461547852E-10</v>
      </c>
      <c r="I1337" s="95">
        <f>SUM(I1335-I1332)</f>
        <v>9.3132257461547852E-10</v>
      </c>
    </row>
    <row r="1338" spans="1:12" hidden="1">
      <c r="G1338" s="96"/>
    </row>
    <row r="1339" spans="1:12" hidden="1"/>
    <row r="1340" spans="1:12" hidden="1">
      <c r="E1340" s="113" t="s">
        <v>941</v>
      </c>
      <c r="F1340" s="113" t="s">
        <v>942</v>
      </c>
      <c r="G1340" s="114">
        <f t="shared" ref="G1340:L1340" si="293">SUM(G258+G313+G380)+G339</f>
        <v>180076.30000000002</v>
      </c>
      <c r="H1340" s="114">
        <f t="shared" si="293"/>
        <v>133092.5</v>
      </c>
      <c r="I1340" s="114">
        <f t="shared" si="293"/>
        <v>403387.9</v>
      </c>
      <c r="J1340" s="97">
        <f t="shared" si="293"/>
        <v>0</v>
      </c>
      <c r="K1340" s="97">
        <f t="shared" si="293"/>
        <v>0</v>
      </c>
      <c r="L1340" s="97">
        <f t="shared" si="293"/>
        <v>0</v>
      </c>
    </row>
    <row r="1341" spans="1:12" hidden="1">
      <c r="E1341" s="113"/>
      <c r="F1341" s="113" t="s">
        <v>943</v>
      </c>
      <c r="G1341" s="114">
        <f>SUM(G999+G1004+G1085)</f>
        <v>61289.1</v>
      </c>
      <c r="H1341" s="114">
        <f>SUM(H999+H1004+H1085)</f>
        <v>15613.300000000001</v>
      </c>
      <c r="I1341" s="114">
        <f>SUM(I999+I1004+I1085)</f>
        <v>1695.9</v>
      </c>
    </row>
    <row r="1342" spans="1:12" hidden="1">
      <c r="E1342" s="113"/>
      <c r="F1342" s="113" t="s">
        <v>944</v>
      </c>
      <c r="G1342" s="114">
        <f>SUM(G1195+G1263)</f>
        <v>11559.7</v>
      </c>
      <c r="H1342" s="114">
        <f t="shared" ref="H1342:L1342" si="294">SUM(H1195+H1263)</f>
        <v>0</v>
      </c>
      <c r="I1342" s="114">
        <f t="shared" si="294"/>
        <v>18461.5</v>
      </c>
      <c r="J1342" s="97">
        <f t="shared" si="294"/>
        <v>0</v>
      </c>
      <c r="K1342" s="97">
        <f t="shared" si="294"/>
        <v>0</v>
      </c>
      <c r="L1342" s="97">
        <f t="shared" si="294"/>
        <v>0</v>
      </c>
    </row>
    <row r="1343" spans="1:12" hidden="1">
      <c r="E1343" s="113"/>
      <c r="F1343" s="113" t="s">
        <v>970</v>
      </c>
      <c r="G1343" s="114">
        <f>SUM(G847)</f>
        <v>2355.1999999999998</v>
      </c>
      <c r="H1343" s="114">
        <f>SUM(H847)</f>
        <v>2616.1</v>
      </c>
      <c r="I1343" s="114">
        <f>SUM(I847)</f>
        <v>2487.6</v>
      </c>
      <c r="J1343" s="97"/>
      <c r="K1343" s="97"/>
      <c r="L1343" s="97"/>
    </row>
    <row r="1344" spans="1:12" hidden="1">
      <c r="E1344" s="113"/>
      <c r="F1344" s="113" t="s">
        <v>945</v>
      </c>
      <c r="G1344" s="114">
        <f>SUM(G676)</f>
        <v>4101.5</v>
      </c>
      <c r="H1344" s="114">
        <f>SUM(H676)</f>
        <v>4101.5</v>
      </c>
      <c r="I1344" s="114">
        <f>SUM(I676)</f>
        <v>4101.5</v>
      </c>
    </row>
    <row r="1345" spans="5:9" hidden="1">
      <c r="E1345" s="113"/>
      <c r="F1345" s="113" t="s">
        <v>946</v>
      </c>
      <c r="G1345" s="114">
        <f>SUM(G1340:G1344)</f>
        <v>259381.80000000005</v>
      </c>
      <c r="H1345" s="114">
        <f t="shared" ref="H1345:I1345" si="295">SUM(H1340:H1344)</f>
        <v>155423.4</v>
      </c>
      <c r="I1345" s="114">
        <f t="shared" si="295"/>
        <v>430134.4</v>
      </c>
    </row>
    <row r="1346" spans="5:9" hidden="1"/>
    <row r="1347" spans="5:9" hidden="1"/>
    <row r="1348" spans="5:9" hidden="1"/>
    <row r="1349" spans="5:9" hidden="1">
      <c r="E1349" s="36" t="s">
        <v>1004</v>
      </c>
      <c r="F1349" s="77"/>
      <c r="G1349" s="71">
        <f>SUM(G202+G262+G264+G280+G349+G352+G354+G357+G387+G408+G435+G441+G446+G454)+G437+G204</f>
        <v>235250.5</v>
      </c>
      <c r="H1349" s="71">
        <f>SUM(H202+H262+H264+H280+H349+H352+H354+H357+H387+H408+H435+H441+H446+H454)+H436</f>
        <v>968393.4</v>
      </c>
      <c r="I1349" s="71">
        <f>SUM(I202+I262+I264+I280+I349+I352+I354+I357+I387+I408+I435+I441+I446+I454)+I436</f>
        <v>159228.5</v>
      </c>
    </row>
    <row r="1350" spans="5:9" hidden="1">
      <c r="F1350" s="77" t="s">
        <v>987</v>
      </c>
      <c r="G1350" s="71">
        <f>G437</f>
        <v>28374.1</v>
      </c>
      <c r="H1350" s="71">
        <f>H437</f>
        <v>28374.1</v>
      </c>
      <c r="I1350" s="71">
        <f>I437</f>
        <v>28374.1</v>
      </c>
    </row>
    <row r="1351" spans="5:9" hidden="1">
      <c r="F1351" s="77" t="s">
        <v>988</v>
      </c>
      <c r="G1351" s="71">
        <f>SUM(G262)+G435+G354-57+G204-450</f>
        <v>178044.79999999999</v>
      </c>
      <c r="H1351" s="71">
        <f>SUM(H262)+H435+H354-48+H387</f>
        <v>936681.3</v>
      </c>
      <c r="I1351" s="71">
        <f>SUM(I262)+I435+I354-48</f>
        <v>130706.40000000001</v>
      </c>
    </row>
    <row r="1352" spans="5:9" hidden="1">
      <c r="F1352" s="77" t="s">
        <v>989</v>
      </c>
      <c r="G1352" s="70">
        <f>57+125.5+2090.6+26558.5</f>
        <v>28831.599999999999</v>
      </c>
      <c r="H1352" s="71">
        <f>48+100+3190</f>
        <v>3338</v>
      </c>
      <c r="I1352" s="71">
        <f>48+100</f>
        <v>148</v>
      </c>
    </row>
    <row r="1353" spans="5:9" hidden="1">
      <c r="G1353" s="97">
        <f>SUM(G1349-G1350-G1351-G1352)</f>
        <v>7.2759576141834259E-12</v>
      </c>
      <c r="H1353" s="97">
        <f t="shared" ref="H1353:I1353" si="296">SUM(H1349-H1350-H1351-H1352)</f>
        <v>0</v>
      </c>
      <c r="I1353" s="97">
        <f t="shared" si="296"/>
        <v>-1.4551915228366852E-11</v>
      </c>
    </row>
    <row r="1354" spans="5:9" hidden="1"/>
    <row r="1355" spans="5:9" hidden="1">
      <c r="G1355" s="97"/>
      <c r="H1355" s="97"/>
      <c r="I1355" s="97"/>
    </row>
    <row r="1356" spans="5:9" hidden="1"/>
    <row r="1357" spans="5:9" hidden="1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3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workbookViewId="0">
      <selection activeCell="F5" sqref="F5"/>
    </sheetView>
  </sheetViews>
  <sheetFormatPr defaultRowHeight="15.75"/>
  <cols>
    <col min="1" max="1" width="55.5703125" style="4" customWidth="1"/>
    <col min="2" max="2" width="14.42578125" style="5" customWidth="1"/>
    <col min="3" max="3" width="14.7109375" style="5" customWidth="1"/>
    <col min="4" max="6" width="16.28515625" style="5" customWidth="1"/>
    <col min="7" max="16384" width="9.140625" style="5"/>
  </cols>
  <sheetData>
    <row r="1" spans="1:6">
      <c r="C1" s="6"/>
      <c r="E1" s="6"/>
      <c r="F1" s="1" t="s">
        <v>911</v>
      </c>
    </row>
    <row r="2" spans="1:6" ht="15.75" customHeight="1">
      <c r="C2" s="7"/>
      <c r="E2" s="7"/>
      <c r="F2" s="7" t="s">
        <v>0</v>
      </c>
    </row>
    <row r="3" spans="1:6">
      <c r="C3" s="7"/>
      <c r="E3" s="7"/>
      <c r="F3" s="7" t="s">
        <v>1</v>
      </c>
    </row>
    <row r="4" spans="1:6">
      <c r="C4" s="7"/>
      <c r="E4" s="7"/>
      <c r="F4" s="7" t="s">
        <v>2</v>
      </c>
    </row>
    <row r="5" spans="1:6">
      <c r="C5" s="2"/>
      <c r="E5" s="2"/>
      <c r="F5" s="2" t="s">
        <v>1006</v>
      </c>
    </row>
    <row r="6" spans="1:6" ht="46.5" customHeight="1">
      <c r="A6" s="128" t="s">
        <v>912</v>
      </c>
      <c r="B6" s="129"/>
      <c r="C6" s="129"/>
      <c r="D6" s="130"/>
      <c r="E6" s="130"/>
      <c r="F6" s="130"/>
    </row>
    <row r="7" spans="1:6">
      <c r="D7" s="8"/>
      <c r="E7" s="8"/>
      <c r="F7" s="8" t="s">
        <v>514</v>
      </c>
    </row>
    <row r="8" spans="1:6">
      <c r="A8" s="9" t="s">
        <v>155</v>
      </c>
      <c r="B8" s="10" t="s">
        <v>159</v>
      </c>
      <c r="C8" s="10" t="s">
        <v>160</v>
      </c>
      <c r="D8" s="33" t="s">
        <v>949</v>
      </c>
      <c r="E8" s="33" t="s">
        <v>950</v>
      </c>
      <c r="F8" s="33" t="s">
        <v>951</v>
      </c>
    </row>
    <row r="9" spans="1:6" s="14" customFormat="1">
      <c r="A9" s="11" t="s">
        <v>83</v>
      </c>
      <c r="B9" s="12" t="s">
        <v>30</v>
      </c>
      <c r="C9" s="12" t="s">
        <v>28</v>
      </c>
      <c r="D9" s="13">
        <f>SUM(D10:D17)</f>
        <v>264012.5</v>
      </c>
      <c r="E9" s="13">
        <f>SUM(E10:E17)</f>
        <v>231241.40000000002</v>
      </c>
      <c r="F9" s="13">
        <f>SUM(F10:F17)</f>
        <v>249072.3</v>
      </c>
    </row>
    <row r="10" spans="1:6" ht="47.25">
      <c r="A10" s="15" t="s">
        <v>161</v>
      </c>
      <c r="B10" s="16" t="s">
        <v>30</v>
      </c>
      <c r="C10" s="16" t="s">
        <v>40</v>
      </c>
      <c r="D10" s="17">
        <f>Ведомственная!G57</f>
        <v>3308.6</v>
      </c>
      <c r="E10" s="17">
        <f>Ведомственная!H57</f>
        <v>3308.6</v>
      </c>
      <c r="F10" s="17">
        <f>Ведомственная!I57</f>
        <v>3308.6</v>
      </c>
    </row>
    <row r="11" spans="1:6" ht="63">
      <c r="A11" s="15" t="s">
        <v>162</v>
      </c>
      <c r="B11" s="16" t="s">
        <v>30</v>
      </c>
      <c r="C11" s="16" t="s">
        <v>50</v>
      </c>
      <c r="D11" s="17">
        <f>Ведомственная!G12</f>
        <v>18185.8</v>
      </c>
      <c r="E11" s="17">
        <f>Ведомственная!H12</f>
        <v>18102.099999999999</v>
      </c>
      <c r="F11" s="17">
        <f>Ведомственная!I12</f>
        <v>18101.7</v>
      </c>
    </row>
    <row r="12" spans="1:6" ht="63">
      <c r="A12" s="15" t="s">
        <v>163</v>
      </c>
      <c r="B12" s="16" t="s">
        <v>30</v>
      </c>
      <c r="C12" s="16" t="s">
        <v>12</v>
      </c>
      <c r="D12" s="17">
        <f>Ведомственная!G61</f>
        <v>125457.5</v>
      </c>
      <c r="E12" s="17">
        <f>Ведомственная!H61</f>
        <v>124020.20000000001</v>
      </c>
      <c r="F12" s="17">
        <f>Ведомственная!I61</f>
        <v>124020.20000000001</v>
      </c>
    </row>
    <row r="13" spans="1:6">
      <c r="A13" s="15" t="s">
        <v>164</v>
      </c>
      <c r="B13" s="16" t="s">
        <v>30</v>
      </c>
      <c r="C13" s="16" t="s">
        <v>165</v>
      </c>
      <c r="D13" s="17">
        <f>Ведомственная!G82</f>
        <v>23.4</v>
      </c>
      <c r="E13" s="17">
        <f>Ведомственная!H82</f>
        <v>138.6</v>
      </c>
      <c r="F13" s="17">
        <f>Ведомственная!I82</f>
        <v>9.5</v>
      </c>
    </row>
    <row r="14" spans="1:6" ht="47.25">
      <c r="A14" s="15" t="s">
        <v>98</v>
      </c>
      <c r="B14" s="16" t="s">
        <v>30</v>
      </c>
      <c r="C14" s="16" t="s">
        <v>74</v>
      </c>
      <c r="D14" s="17">
        <f>Ведомственная!G38+Ведомственная!G478</f>
        <v>35084.899999999994</v>
      </c>
      <c r="E14" s="17">
        <f>Ведомственная!H38+Ведомственная!H478</f>
        <v>35084.899999999994</v>
      </c>
      <c r="F14" s="17">
        <f>Ведомственная!I38+Ведомственная!I478</f>
        <v>35084.899999999994</v>
      </c>
    </row>
    <row r="15" spans="1:6" hidden="1">
      <c r="A15" s="15" t="s">
        <v>598</v>
      </c>
      <c r="B15" s="16" t="s">
        <v>30</v>
      </c>
      <c r="C15" s="16" t="s">
        <v>109</v>
      </c>
      <c r="D15" s="17">
        <f>SUM(Ведомственная!G86)</f>
        <v>0</v>
      </c>
      <c r="E15" s="17">
        <f>SUM(Ведомственная!H86)</f>
        <v>0</v>
      </c>
      <c r="F15" s="17">
        <f>SUM(Ведомственная!I86)</f>
        <v>0</v>
      </c>
    </row>
    <row r="16" spans="1:6">
      <c r="A16" s="15" t="s">
        <v>140</v>
      </c>
      <c r="B16" s="16" t="s">
        <v>30</v>
      </c>
      <c r="C16" s="16" t="s">
        <v>166</v>
      </c>
      <c r="D16" s="17">
        <f>SUM(Ведомственная!G483)</f>
        <v>1000</v>
      </c>
      <c r="E16" s="17">
        <f>SUM(Ведомственная!H483)</f>
        <v>0</v>
      </c>
      <c r="F16" s="17">
        <f>SUM(Ведомственная!I483)</f>
        <v>0</v>
      </c>
    </row>
    <row r="17" spans="1:6">
      <c r="A17" s="15" t="s">
        <v>89</v>
      </c>
      <c r="B17" s="16" t="s">
        <v>30</v>
      </c>
      <c r="C17" s="16" t="s">
        <v>90</v>
      </c>
      <c r="D17" s="17">
        <f>SUM(Ведомственная!G20+Ведомственная!G45+Ведомственная!G90+Ведомственная!G487)</f>
        <v>80952.3</v>
      </c>
      <c r="E17" s="17">
        <f>SUM(Ведомственная!H20+Ведомственная!H45+Ведомственная!H90+Ведомственная!H487)</f>
        <v>50587</v>
      </c>
      <c r="F17" s="17">
        <f>SUM(Ведомственная!I20+Ведомственная!I45+Ведомственная!I90+Ведомственная!I487)</f>
        <v>68547.399999999994</v>
      </c>
    </row>
    <row r="18" spans="1:6" s="14" customFormat="1" ht="31.5">
      <c r="A18" s="11" t="s">
        <v>225</v>
      </c>
      <c r="B18" s="12" t="s">
        <v>50</v>
      </c>
      <c r="C18" s="12" t="s">
        <v>28</v>
      </c>
      <c r="D18" s="13">
        <f>SUM(D19:D21)</f>
        <v>28633.200000000001</v>
      </c>
      <c r="E18" s="13">
        <f t="shared" ref="E18:F18" si="0">SUM(E19:E21)</f>
        <v>26611.1</v>
      </c>
      <c r="F18" s="13">
        <f t="shared" si="0"/>
        <v>27047.699999999997</v>
      </c>
    </row>
    <row r="19" spans="1:6">
      <c r="A19" s="15" t="s">
        <v>167</v>
      </c>
      <c r="B19" s="16" t="s">
        <v>50</v>
      </c>
      <c r="C19" s="16" t="s">
        <v>12</v>
      </c>
      <c r="D19" s="17">
        <f>SUM(Ведомственная!G135)</f>
        <v>4958.4000000000005</v>
      </c>
      <c r="E19" s="17">
        <f>SUM(Ведомственная!H135)</f>
        <v>5109.5</v>
      </c>
      <c r="F19" s="17">
        <f>SUM(Ведомственная!I135)</f>
        <v>4176.1000000000004</v>
      </c>
    </row>
    <row r="20" spans="1:6">
      <c r="A20" s="15" t="s">
        <v>947</v>
      </c>
      <c r="B20" s="16" t="s">
        <v>50</v>
      </c>
      <c r="C20" s="16" t="s">
        <v>168</v>
      </c>
      <c r="D20" s="17">
        <f>SUM(Ведомственная!G141)</f>
        <v>20357.599999999999</v>
      </c>
      <c r="E20" s="17">
        <f>SUM(Ведомственная!H141)</f>
        <v>20275.099999999999</v>
      </c>
      <c r="F20" s="17">
        <f>SUM(Ведомственная!I141)</f>
        <v>20275.099999999999</v>
      </c>
    </row>
    <row r="21" spans="1:6" ht="47.25">
      <c r="A21" s="3" t="s">
        <v>948</v>
      </c>
      <c r="B21" s="16" t="s">
        <v>50</v>
      </c>
      <c r="C21" s="16" t="s">
        <v>27</v>
      </c>
      <c r="D21" s="17">
        <f>SUM(Ведомственная!G151)</f>
        <v>3317.2</v>
      </c>
      <c r="E21" s="17">
        <f>SUM(Ведомственная!H151)</f>
        <v>1226.5</v>
      </c>
      <c r="F21" s="17">
        <f>SUM(Ведомственная!I151)</f>
        <v>2596.5</v>
      </c>
    </row>
    <row r="22" spans="1:6" s="14" customFormat="1">
      <c r="A22" s="11" t="s">
        <v>11</v>
      </c>
      <c r="B22" s="12" t="s">
        <v>12</v>
      </c>
      <c r="C22" s="12" t="s">
        <v>28</v>
      </c>
      <c r="D22" s="13">
        <f>SUM(D23:D25)</f>
        <v>436191.59999999992</v>
      </c>
      <c r="E22" s="13">
        <f>SUM(E23:E25)</f>
        <v>326309.90000000002</v>
      </c>
      <c r="F22" s="13">
        <f>SUM(F23:F25)</f>
        <v>336019.9</v>
      </c>
    </row>
    <row r="23" spans="1:6">
      <c r="A23" s="15" t="s">
        <v>13</v>
      </c>
      <c r="B23" s="16" t="s">
        <v>12</v>
      </c>
      <c r="C23" s="16" t="s">
        <v>14</v>
      </c>
      <c r="D23" s="17">
        <f>Ведомственная!G170</f>
        <v>102656.29999999999</v>
      </c>
      <c r="E23" s="17">
        <f>Ведомственная!H170</f>
        <v>118518.6</v>
      </c>
      <c r="F23" s="17">
        <f>Ведомственная!I170</f>
        <v>127268.8</v>
      </c>
    </row>
    <row r="24" spans="1:6">
      <c r="A24" s="15" t="s">
        <v>169</v>
      </c>
      <c r="B24" s="16" t="s">
        <v>12</v>
      </c>
      <c r="C24" s="16" t="s">
        <v>168</v>
      </c>
      <c r="D24" s="17">
        <f>SUM(Ведомственная!G184)</f>
        <v>308981.69999999995</v>
      </c>
      <c r="E24" s="17">
        <f>SUM(Ведомственная!H184)</f>
        <v>194505.1</v>
      </c>
      <c r="F24" s="17">
        <f>SUM(Ведомственная!I184)</f>
        <v>193714.9</v>
      </c>
    </row>
    <row r="25" spans="1:6">
      <c r="A25" s="15" t="s">
        <v>22</v>
      </c>
      <c r="B25" s="16" t="s">
        <v>12</v>
      </c>
      <c r="C25" s="16" t="s">
        <v>23</v>
      </c>
      <c r="D25" s="17">
        <f>Ведомственная!G205</f>
        <v>24553.599999999999</v>
      </c>
      <c r="E25" s="17">
        <f>Ведомственная!H205</f>
        <v>13286.2</v>
      </c>
      <c r="F25" s="17">
        <f>Ведомственная!I205</f>
        <v>15036.2</v>
      </c>
    </row>
    <row r="26" spans="1:6" ht="14.25" customHeight="1">
      <c r="A26" s="11" t="s">
        <v>231</v>
      </c>
      <c r="B26" s="12" t="s">
        <v>165</v>
      </c>
      <c r="C26" s="12" t="s">
        <v>28</v>
      </c>
      <c r="D26" s="13">
        <f>SUM(D27:D30)</f>
        <v>405670.69999999995</v>
      </c>
      <c r="E26" s="13">
        <f>SUM(E27:E30)</f>
        <v>356087</v>
      </c>
      <c r="F26" s="13">
        <f>SUM(F27:F30)</f>
        <v>638019.1</v>
      </c>
    </row>
    <row r="27" spans="1:6" hidden="1">
      <c r="A27" s="15" t="s">
        <v>170</v>
      </c>
      <c r="B27" s="16" t="s">
        <v>165</v>
      </c>
      <c r="C27" s="16" t="s">
        <v>30</v>
      </c>
      <c r="D27" s="17">
        <f>SUM(Ведомственная!G255)</f>
        <v>125603.6</v>
      </c>
      <c r="E27" s="17">
        <f>SUM(Ведомственная!H255)</f>
        <v>66240</v>
      </c>
      <c r="F27" s="17">
        <f>SUM(Ведомственная!I255)</f>
        <v>331415.40000000002</v>
      </c>
    </row>
    <row r="28" spans="1:6">
      <c r="A28" s="15" t="s">
        <v>171</v>
      </c>
      <c r="B28" s="16" t="s">
        <v>165</v>
      </c>
      <c r="C28" s="16" t="s">
        <v>40</v>
      </c>
      <c r="D28" s="17">
        <f>SUM(Ведомственная!G265)</f>
        <v>12491.400000000001</v>
      </c>
      <c r="E28" s="17">
        <f>SUM(Ведомственная!H265)</f>
        <v>32036.699999999997</v>
      </c>
      <c r="F28" s="17">
        <f>SUM(Ведомственная!I265)</f>
        <v>42036.7</v>
      </c>
    </row>
    <row r="29" spans="1:6">
      <c r="A29" s="15" t="s">
        <v>172</v>
      </c>
      <c r="B29" s="16" t="s">
        <v>165</v>
      </c>
      <c r="C29" s="16" t="s">
        <v>50</v>
      </c>
      <c r="D29" s="17">
        <f>SUM(Ведомственная!G294)</f>
        <v>212179.09999999998</v>
      </c>
      <c r="E29" s="17">
        <f>SUM(Ведомственная!H294)</f>
        <v>217612.7</v>
      </c>
      <c r="F29" s="17">
        <f>SUM(Ведомственная!I294)</f>
        <v>224369.40000000002</v>
      </c>
    </row>
    <row r="30" spans="1:6" ht="31.5">
      <c r="A30" s="15" t="s">
        <v>173</v>
      </c>
      <c r="B30" s="16" t="s">
        <v>165</v>
      </c>
      <c r="C30" s="16" t="s">
        <v>165</v>
      </c>
      <c r="D30" s="17">
        <f>SUM(Ведомственная!G345)</f>
        <v>55396.6</v>
      </c>
      <c r="E30" s="17">
        <f>SUM(Ведомственная!H345)</f>
        <v>40197.599999999999</v>
      </c>
      <c r="F30" s="17">
        <f>SUM(Ведомственная!I345)</f>
        <v>40197.599999999999</v>
      </c>
    </row>
    <row r="31" spans="1:6" s="14" customFormat="1">
      <c r="A31" s="11" t="s">
        <v>351</v>
      </c>
      <c r="B31" s="12" t="s">
        <v>74</v>
      </c>
      <c r="C31" s="12" t="s">
        <v>28</v>
      </c>
      <c r="D31" s="13">
        <f>SUM(D32:D33)</f>
        <v>17683.599999999999</v>
      </c>
      <c r="E31" s="13">
        <f>SUM(E32:E33)</f>
        <v>12587.400000000001</v>
      </c>
      <c r="F31" s="13">
        <f>SUM(F32:F33)</f>
        <v>18451.400000000001</v>
      </c>
    </row>
    <row r="32" spans="1:6" ht="31.5">
      <c r="A32" s="15" t="s">
        <v>237</v>
      </c>
      <c r="B32" s="16" t="s">
        <v>74</v>
      </c>
      <c r="C32" s="16" t="s">
        <v>50</v>
      </c>
      <c r="D32" s="17">
        <f>SUM(Ведомственная!G367)</f>
        <v>8510.7000000000007</v>
      </c>
      <c r="E32" s="17">
        <f>SUM(Ведомственная!H367)</f>
        <v>7157.8</v>
      </c>
      <c r="F32" s="17">
        <f>SUM(Ведомственная!I367)</f>
        <v>7157.8</v>
      </c>
    </row>
    <row r="33" spans="1:6">
      <c r="A33" s="15" t="s">
        <v>174</v>
      </c>
      <c r="B33" s="16" t="s">
        <v>74</v>
      </c>
      <c r="C33" s="16" t="s">
        <v>165</v>
      </c>
      <c r="D33" s="17">
        <f>SUM(Ведомственная!G373)</f>
        <v>9172.9</v>
      </c>
      <c r="E33" s="17">
        <f>SUM(Ведомственная!H373)</f>
        <v>5429.6</v>
      </c>
      <c r="F33" s="17">
        <f>SUM(Ведомственная!I373)</f>
        <v>11293.6</v>
      </c>
    </row>
    <row r="34" spans="1:6" s="14" customFormat="1">
      <c r="A34" s="11" t="s">
        <v>108</v>
      </c>
      <c r="B34" s="12" t="s">
        <v>109</v>
      </c>
      <c r="C34" s="12" t="s">
        <v>28</v>
      </c>
      <c r="D34" s="13">
        <f>SUM(D35:D40)</f>
        <v>2730643.4</v>
      </c>
      <c r="E34" s="13">
        <f>SUM(E35:E40)</f>
        <v>3490357.6</v>
      </c>
      <c r="F34" s="13">
        <f>SUM(F35:F40)</f>
        <v>2656381.5999999996</v>
      </c>
    </row>
    <row r="35" spans="1:6">
      <c r="A35" s="15" t="s">
        <v>175</v>
      </c>
      <c r="B35" s="16" t="s">
        <v>109</v>
      </c>
      <c r="C35" s="16" t="s">
        <v>30</v>
      </c>
      <c r="D35" s="17">
        <f>SUM(Ведомственная!G867)</f>
        <v>913309.8</v>
      </c>
      <c r="E35" s="17">
        <f>SUM(Ведомственная!H867)</f>
        <v>899885.4</v>
      </c>
      <c r="F35" s="17">
        <f>SUM(Ведомственная!I867)</f>
        <v>912804.1</v>
      </c>
    </row>
    <row r="36" spans="1:6">
      <c r="A36" s="15" t="s">
        <v>176</v>
      </c>
      <c r="B36" s="16" t="s">
        <v>109</v>
      </c>
      <c r="C36" s="16" t="s">
        <v>40</v>
      </c>
      <c r="D36" s="17">
        <f>SUM(Ведомственная!G931)+Ведомственная!G384</f>
        <v>1504143.5999999999</v>
      </c>
      <c r="E36" s="17">
        <f>SUM(Ведомственная!H931)+Ведомственная!H384</f>
        <v>2304413.7000000002</v>
      </c>
      <c r="F36" s="17">
        <f>SUM(Ведомственная!I931)+Ведомственная!I384</f>
        <v>1446182.5999999996</v>
      </c>
    </row>
    <row r="37" spans="1:6">
      <c r="A37" s="15" t="s">
        <v>110</v>
      </c>
      <c r="B37" s="16" t="s">
        <v>109</v>
      </c>
      <c r="C37" s="16" t="s">
        <v>50</v>
      </c>
      <c r="D37" s="17">
        <f>SUM(Ведомственная!G1172+Ведомственная!G1021)</f>
        <v>212854.8</v>
      </c>
      <c r="E37" s="17">
        <f>SUM(Ведомственная!H1172+Ведомственная!H1021)</f>
        <v>188261.59999999998</v>
      </c>
      <c r="F37" s="17">
        <f>SUM(Ведомственная!I1172+Ведомственная!I1021)</f>
        <v>201671.59999999998</v>
      </c>
    </row>
    <row r="38" spans="1:6" ht="31.5">
      <c r="A38" s="3" t="s">
        <v>876</v>
      </c>
      <c r="B38" s="16" t="s">
        <v>109</v>
      </c>
      <c r="C38" s="16" t="s">
        <v>165</v>
      </c>
      <c r="D38" s="24">
        <f>SUM(Ведомственная!G516+Ведомственная!G500)+Ведомственная!G388+Ведомственная!G1046+Ведомственная!G32</f>
        <v>423.8</v>
      </c>
      <c r="E38" s="24">
        <f>SUM(Ведомственная!H516+Ведомственная!H500)+Ведомственная!H388+Ведомственная!H1046+Ведомственная!H32</f>
        <v>373.8</v>
      </c>
      <c r="F38" s="24">
        <f>SUM(Ведомственная!I516+Ведомственная!I500)+Ведомственная!I388+Ведомственная!I1046+Ведомственная!I32</f>
        <v>373.8</v>
      </c>
    </row>
    <row r="39" spans="1:6">
      <c r="A39" s="15" t="s">
        <v>177</v>
      </c>
      <c r="B39" s="16" t="s">
        <v>109</v>
      </c>
      <c r="C39" s="16" t="s">
        <v>109</v>
      </c>
      <c r="D39" s="17">
        <f>SUM(Ведомственная!G1054)+Ведомственная!G525+Ведомственная!G732+Ведомственная!G1203</f>
        <v>31097.7</v>
      </c>
      <c r="E39" s="17">
        <f>SUM(Ведомственная!H1054)+Ведомственная!H525+Ведомственная!H732+Ведомственная!H1203</f>
        <v>31097.7</v>
      </c>
      <c r="F39" s="17">
        <f>SUM(Ведомственная!I1054)+Ведомственная!I525+Ведомственная!I732+Ведомственная!I1203</f>
        <v>31097.7</v>
      </c>
    </row>
    <row r="40" spans="1:6">
      <c r="A40" s="15" t="s">
        <v>178</v>
      </c>
      <c r="B40" s="16" t="s">
        <v>109</v>
      </c>
      <c r="C40" s="16" t="s">
        <v>168</v>
      </c>
      <c r="D40" s="17">
        <f>SUM(Ведомственная!G1090)+Ведомственная!G405</f>
        <v>68813.7</v>
      </c>
      <c r="E40" s="17">
        <f>SUM(Ведомственная!H1090)+Ведомственная!H405</f>
        <v>66325.400000000009</v>
      </c>
      <c r="F40" s="17">
        <f>SUM(Ведомственная!I1090)+Ведомственная!I405</f>
        <v>64251.8</v>
      </c>
    </row>
    <row r="41" spans="1:6" s="14" customFormat="1">
      <c r="A41" s="11" t="s">
        <v>352</v>
      </c>
      <c r="B41" s="12" t="s">
        <v>14</v>
      </c>
      <c r="C41" s="12" t="s">
        <v>28</v>
      </c>
      <c r="D41" s="13">
        <f>SUM(D42:D43)</f>
        <v>174372.2</v>
      </c>
      <c r="E41" s="13">
        <f>SUM(E42:E43)</f>
        <v>170871</v>
      </c>
      <c r="F41" s="13">
        <f>SUM(F42:F43)</f>
        <v>179014.8</v>
      </c>
    </row>
    <row r="42" spans="1:6">
      <c r="A42" s="15" t="s">
        <v>179</v>
      </c>
      <c r="B42" s="16" t="s">
        <v>14</v>
      </c>
      <c r="C42" s="16" t="s">
        <v>30</v>
      </c>
      <c r="D42" s="17">
        <f>SUM(Ведомственная!G1205)</f>
        <v>128012.8</v>
      </c>
      <c r="E42" s="17">
        <f>SUM(Ведомственная!H1205)</f>
        <v>125761.59999999999</v>
      </c>
      <c r="F42" s="17">
        <f>SUM(Ведомственная!I1205)</f>
        <v>133591.5</v>
      </c>
    </row>
    <row r="43" spans="1:6">
      <c r="A43" s="15" t="s">
        <v>180</v>
      </c>
      <c r="B43" s="16" t="s">
        <v>14</v>
      </c>
      <c r="C43" s="16" t="s">
        <v>12</v>
      </c>
      <c r="D43" s="17">
        <f>SUM(Ведомственная!G1271)</f>
        <v>46359.4</v>
      </c>
      <c r="E43" s="17">
        <f>SUM(Ведомственная!H1271)</f>
        <v>45109.4</v>
      </c>
      <c r="F43" s="17">
        <f>SUM(Ведомственная!I1271)</f>
        <v>45423.3</v>
      </c>
    </row>
    <row r="44" spans="1:6" s="14" customFormat="1">
      <c r="A44" s="11" t="s">
        <v>26</v>
      </c>
      <c r="B44" s="12" t="s">
        <v>27</v>
      </c>
      <c r="C44" s="12" t="s">
        <v>28</v>
      </c>
      <c r="D44" s="13">
        <f>SUM(D45:D49)</f>
        <v>1352930.0999999999</v>
      </c>
      <c r="E44" s="13">
        <f>SUM(E45:E49)</f>
        <v>1380945.3</v>
      </c>
      <c r="F44" s="13">
        <f>SUM(F45:F49)</f>
        <v>1438155.9999999998</v>
      </c>
    </row>
    <row r="45" spans="1:6">
      <c r="A45" s="15" t="s">
        <v>29</v>
      </c>
      <c r="B45" s="16" t="s">
        <v>27</v>
      </c>
      <c r="C45" s="16" t="s">
        <v>30</v>
      </c>
      <c r="D45" s="17">
        <f>SUM(Ведомственная!G533)</f>
        <v>12652</v>
      </c>
      <c r="E45" s="17">
        <f>SUM(Ведомственная!H533)</f>
        <v>12652</v>
      </c>
      <c r="F45" s="17">
        <f>SUM(Ведомственная!I533)</f>
        <v>12652</v>
      </c>
    </row>
    <row r="46" spans="1:6">
      <c r="A46" s="15" t="s">
        <v>39</v>
      </c>
      <c r="B46" s="16" t="s">
        <v>27</v>
      </c>
      <c r="C46" s="16" t="s">
        <v>40</v>
      </c>
      <c r="D46" s="17">
        <f>SUM(Ведомственная!G540)</f>
        <v>84277.8</v>
      </c>
      <c r="E46" s="17">
        <f>SUM(Ведомственная!H540)</f>
        <v>84395.900000000009</v>
      </c>
      <c r="F46" s="17">
        <f>SUM(Ведомственная!I540)</f>
        <v>84518.700000000012</v>
      </c>
    </row>
    <row r="47" spans="1:6">
      <c r="A47" s="15" t="s">
        <v>49</v>
      </c>
      <c r="B47" s="16" t="s">
        <v>27</v>
      </c>
      <c r="C47" s="16" t="s">
        <v>50</v>
      </c>
      <c r="D47" s="17">
        <f>SUM(Ведомственная!G415+Ведомственная!G559+Ведомственная!G1325)+Ведомственная!G1131</f>
        <v>838630.79999999993</v>
      </c>
      <c r="E47" s="17">
        <f>SUM(Ведомственная!H415+Ведомственная!H559+Ведомственная!H1325)+Ведомственная!H1131</f>
        <v>880792.79999999993</v>
      </c>
      <c r="F47" s="17">
        <f>SUM(Ведомственная!I415+Ведомственная!I559+Ведомственная!I1325)+Ведомственная!I1131</f>
        <v>932466.49999999988</v>
      </c>
    </row>
    <row r="48" spans="1:6">
      <c r="A48" s="15" t="s">
        <v>181</v>
      </c>
      <c r="B48" s="16" t="s">
        <v>27</v>
      </c>
      <c r="C48" s="16" t="s">
        <v>12</v>
      </c>
      <c r="D48" s="17">
        <f>SUM(Ведомственная!G659+Ведомственная!G427+Ведомственная!G1141)</f>
        <v>371019.1</v>
      </c>
      <c r="E48" s="17">
        <f>SUM(Ведомственная!H659+Ведомственная!H427+Ведомственная!H1141)</f>
        <v>365455.29999999993</v>
      </c>
      <c r="F48" s="17">
        <f>SUM(Ведомственная!I659+Ведомственная!I427+Ведомственная!I1141)</f>
        <v>370418.6</v>
      </c>
    </row>
    <row r="49" spans="1:6">
      <c r="A49" s="15" t="s">
        <v>73</v>
      </c>
      <c r="B49" s="16" t="s">
        <v>27</v>
      </c>
      <c r="C49" s="16" t="s">
        <v>74</v>
      </c>
      <c r="D49" s="17">
        <f>SUM(Ведомственная!G438+Ведомственная!G505+Ведомственная!G694+Ведомственная!G739+Ведомственная!G1157)</f>
        <v>46350.399999999994</v>
      </c>
      <c r="E49" s="17">
        <f>SUM(Ведомственная!H438+Ведомственная!H505+Ведомственная!H694+Ведомственная!H739+Ведомственная!H1157)</f>
        <v>37649.300000000003</v>
      </c>
      <c r="F49" s="17">
        <f>SUM(Ведомственная!I438+Ведомственная!I505+Ведомственная!I694+Ведомственная!I739+Ведомственная!I1157)</f>
        <v>38100.200000000004</v>
      </c>
    </row>
    <row r="50" spans="1:6" s="14" customFormat="1">
      <c r="A50" s="11" t="s">
        <v>250</v>
      </c>
      <c r="B50" s="12" t="s">
        <v>166</v>
      </c>
      <c r="C50" s="12" t="s">
        <v>28</v>
      </c>
      <c r="D50" s="13">
        <f>SUM(D51:D54)</f>
        <v>187482.10000000003</v>
      </c>
      <c r="E50" s="13">
        <f>SUM(E51:E54)</f>
        <v>169955.00000000006</v>
      </c>
      <c r="F50" s="13">
        <f>SUM(F51:F54)</f>
        <v>180827.40000000002</v>
      </c>
    </row>
    <row r="51" spans="1:6">
      <c r="A51" s="15" t="s">
        <v>182</v>
      </c>
      <c r="B51" s="16" t="s">
        <v>166</v>
      </c>
      <c r="C51" s="16" t="s">
        <v>30</v>
      </c>
      <c r="D51" s="17">
        <f>SUM(Ведомственная!G443+Ведомственная!G746)</f>
        <v>161553.90000000002</v>
      </c>
      <c r="E51" s="17">
        <f>SUM(Ведомственная!H443+Ведомственная!H746)</f>
        <v>141184.60000000003</v>
      </c>
      <c r="F51" s="17">
        <f>SUM(Ведомственная!I443+Ведомственная!I746)</f>
        <v>152184.70000000001</v>
      </c>
    </row>
    <row r="52" spans="1:6">
      <c r="A52" s="15" t="s">
        <v>183</v>
      </c>
      <c r="B52" s="16" t="s">
        <v>166</v>
      </c>
      <c r="C52" s="16" t="s">
        <v>40</v>
      </c>
      <c r="D52" s="17">
        <f>Ведомственная!G784</f>
        <v>6812.1</v>
      </c>
      <c r="E52" s="17">
        <f>Ведомственная!H784</f>
        <v>4876.7</v>
      </c>
      <c r="F52" s="17">
        <f>Ведомственная!I784</f>
        <v>4877.5</v>
      </c>
    </row>
    <row r="53" spans="1:6" ht="13.5" customHeight="1">
      <c r="A53" s="15" t="s">
        <v>184</v>
      </c>
      <c r="B53" s="16" t="s">
        <v>166</v>
      </c>
      <c r="C53" s="16" t="s">
        <v>50</v>
      </c>
      <c r="D53" s="17">
        <f>Ведомственная!G834</f>
        <v>8787.4</v>
      </c>
      <c r="E53" s="17">
        <f>Ведомственная!H834</f>
        <v>13565</v>
      </c>
      <c r="F53" s="17">
        <f>Ведомственная!I834</f>
        <v>13436.5</v>
      </c>
    </row>
    <row r="54" spans="1:6" ht="31.5">
      <c r="A54" s="15" t="s">
        <v>185</v>
      </c>
      <c r="B54" s="16" t="s">
        <v>166</v>
      </c>
      <c r="C54" s="16" t="s">
        <v>165</v>
      </c>
      <c r="D54" s="17">
        <f>SUM(Ведомственная!G851)+Ведомственная!G1169</f>
        <v>10328.699999999999</v>
      </c>
      <c r="E54" s="17">
        <f>SUM(Ведомственная!H851)+Ведомственная!H1169</f>
        <v>10328.699999999999</v>
      </c>
      <c r="F54" s="17">
        <f>SUM(Ведомственная!I851)+Ведомственная!I1169</f>
        <v>10328.699999999999</v>
      </c>
    </row>
    <row r="55" spans="1:6" ht="31.5">
      <c r="A55" s="11" t="s">
        <v>920</v>
      </c>
      <c r="B55" s="12" t="s">
        <v>90</v>
      </c>
      <c r="C55" s="12" t="s">
        <v>28</v>
      </c>
      <c r="D55" s="13">
        <f>SUM(D56)</f>
        <v>3200</v>
      </c>
      <c r="E55" s="13">
        <f t="shared" ref="E55:F55" si="1">SUM(E56)</f>
        <v>1800</v>
      </c>
      <c r="F55" s="13">
        <f t="shared" si="1"/>
        <v>0</v>
      </c>
    </row>
    <row r="56" spans="1:6" ht="31.5">
      <c r="A56" s="15" t="s">
        <v>925</v>
      </c>
      <c r="B56" s="16" t="s">
        <v>90</v>
      </c>
      <c r="C56" s="16" t="s">
        <v>30</v>
      </c>
      <c r="D56" s="17">
        <f>SUM(Ведомственная!G510)</f>
        <v>3200</v>
      </c>
      <c r="E56" s="17">
        <f>SUM(Ведомственная!H510)</f>
        <v>1800</v>
      </c>
      <c r="F56" s="17">
        <f>SUM(Ведомственная!I510)</f>
        <v>0</v>
      </c>
    </row>
    <row r="57" spans="1:6">
      <c r="A57" s="11" t="s">
        <v>769</v>
      </c>
      <c r="B57" s="16"/>
      <c r="C57" s="16"/>
      <c r="D57" s="17"/>
      <c r="E57" s="25">
        <v>50000</v>
      </c>
      <c r="F57" s="25">
        <v>105000</v>
      </c>
    </row>
    <row r="58" spans="1:6" s="14" customFormat="1" ht="20.25" customHeight="1">
      <c r="A58" s="11" t="s">
        <v>186</v>
      </c>
      <c r="B58" s="18"/>
      <c r="C58" s="18"/>
      <c r="D58" s="19">
        <f>SUM(D9+D18+D22+D26+D31+D34+D41+D44+D50)+D55+D57</f>
        <v>5600819.3999999994</v>
      </c>
      <c r="E58" s="19">
        <f t="shared" ref="E58:F58" si="2">SUM(E9+E18+E22+E26+E31+E34+E41+E44+E50)+E55+E57</f>
        <v>6216765.7000000002</v>
      </c>
      <c r="F58" s="19">
        <f t="shared" si="2"/>
        <v>5827990.1999999993</v>
      </c>
    </row>
    <row r="59" spans="1:6">
      <c r="D59" s="20"/>
      <c r="E59" s="20"/>
      <c r="F59" s="20"/>
    </row>
    <row r="60" spans="1:6">
      <c r="D60" s="22">
        <f>SUM(Ведомственная!G1332)</f>
        <v>5600819.4000000004</v>
      </c>
      <c r="E60" s="22">
        <f>SUM(Ведомственная!H1332)</f>
        <v>6216765.6999999993</v>
      </c>
      <c r="F60" s="22">
        <f>SUM(Ведомственная!I1332)</f>
        <v>5827990.1999999993</v>
      </c>
    </row>
    <row r="61" spans="1:6">
      <c r="D61" s="23">
        <f>SUM(D60-D58)</f>
        <v>9.3132257461547852E-10</v>
      </c>
      <c r="E61" s="23">
        <f>SUM(E60-E58)</f>
        <v>-9.3132257461547852E-10</v>
      </c>
      <c r="F61" s="23">
        <f>SUM(F60-F58)</f>
        <v>0</v>
      </c>
    </row>
    <row r="62" spans="1:6">
      <c r="D62" s="21"/>
      <c r="E62" s="21"/>
      <c r="F62" s="21"/>
    </row>
  </sheetData>
  <mergeCells count="1">
    <mergeCell ref="A6:F6"/>
  </mergeCells>
  <conditionalFormatting sqref="D9:D57 E36:F36 E38:F38 E21:F21 E18:F18 E55:F56">
    <cfRule type="cellIs" dxfId="2" priority="16" operator="lessThan">
      <formula>0</formula>
    </cfRule>
  </conditionalFormatting>
  <conditionalFormatting sqref="E9:E17 E37 E39:E54 E22:E35 E19:E20 E57">
    <cfRule type="cellIs" dxfId="1" priority="2" operator="lessThan">
      <formula>0</formula>
    </cfRule>
  </conditionalFormatting>
  <conditionalFormatting sqref="F9:F17 F37 F39:F54 F22:F35 F19:F20 F57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2020-12-22T05:45:58Z</cp:lastPrinted>
  <dcterms:created xsi:type="dcterms:W3CDTF">2016-11-10T06:54:02Z</dcterms:created>
  <dcterms:modified xsi:type="dcterms:W3CDTF">2020-12-25T11:56:16Z</dcterms:modified>
</cp:coreProperties>
</file>