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825" windowWidth="20730" windowHeight="8370" activeTab="3"/>
  </bookViews>
  <sheets>
    <sheet name="Программы" sheetId="2" r:id="rId1"/>
    <sheet name="Ведомственная" sheetId="1" r:id="rId2"/>
    <sheet name="Раздел, подраздел" sheetId="3" r:id="rId3"/>
    <sheet name="Источн" sheetId="4" r:id="rId4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Ведомственная!$A$1:$I$1353</definedName>
    <definedName name="_xlnm.Print_Area" localSheetId="0">Программы!$A$1:$H$954</definedName>
  </definedNames>
  <calcPr calcId="125725"/>
</workbook>
</file>

<file path=xl/calcChain.xml><?xml version="1.0" encoding="utf-8"?>
<calcChain xmlns="http://schemas.openxmlformats.org/spreadsheetml/2006/main">
  <c r="C24" i="4"/>
  <c r="C27"/>
  <c r="C26" s="1"/>
  <c r="C25" s="1"/>
  <c r="H98" i="1" l="1"/>
  <c r="H100"/>
  <c r="G1356" l="1"/>
  <c r="G378"/>
  <c r="G217" l="1"/>
  <c r="G209"/>
  <c r="F924" i="2" l="1"/>
  <c r="G244"/>
  <c r="H244"/>
  <c r="H375" i="1" l="1"/>
  <c r="I375"/>
  <c r="G147" l="1"/>
  <c r="G146"/>
  <c r="G131" i="2"/>
  <c r="H131"/>
  <c r="F131"/>
  <c r="I1295" i="1"/>
  <c r="H1296"/>
  <c r="H1295" s="1"/>
  <c r="I1296"/>
  <c r="G1296"/>
  <c r="G1295" s="1"/>
  <c r="G145" l="1"/>
  <c r="G811" i="2" l="1"/>
  <c r="H811"/>
  <c r="F811"/>
  <c r="G594"/>
  <c r="H594"/>
  <c r="G595"/>
  <c r="H595"/>
  <c r="H593" s="1"/>
  <c r="H592" s="1"/>
  <c r="F595"/>
  <c r="F593" s="1"/>
  <c r="F592" s="1"/>
  <c r="F594"/>
  <c r="H1033" i="1"/>
  <c r="H1032" s="1"/>
  <c r="I1033"/>
  <c r="I1032" s="1"/>
  <c r="G1033"/>
  <c r="G1032" s="1"/>
  <c r="G961"/>
  <c r="G856" i="2"/>
  <c r="G855" s="1"/>
  <c r="H856"/>
  <c r="H855" s="1"/>
  <c r="F856"/>
  <c r="F855" s="1"/>
  <c r="G593" l="1"/>
  <c r="G592" s="1"/>
  <c r="G681"/>
  <c r="H681"/>
  <c r="F681"/>
  <c r="H893" i="1"/>
  <c r="I893"/>
  <c r="G893"/>
  <c r="G551"/>
  <c r="E55" i="3" l="1"/>
  <c r="E54" s="1"/>
  <c r="F55"/>
  <c r="F54" s="1"/>
  <c r="D55"/>
  <c r="D54" s="1"/>
  <c r="I555" i="1"/>
  <c r="I554" s="1"/>
  <c r="I553" s="1"/>
  <c r="I552" s="1"/>
  <c r="H555"/>
  <c r="H554" s="1"/>
  <c r="H553" s="1"/>
  <c r="H552" s="1"/>
  <c r="G555"/>
  <c r="G554" s="1"/>
  <c r="G553" s="1"/>
  <c r="G552" s="1"/>
  <c r="G925" i="2"/>
  <c r="H925"/>
  <c r="F925"/>
  <c r="I33" i="1"/>
  <c r="I32" s="1"/>
  <c r="I31" s="1"/>
  <c r="H33"/>
  <c r="H32" s="1"/>
  <c r="H31" s="1"/>
  <c r="G33"/>
  <c r="G32" s="1"/>
  <c r="G31" s="1"/>
  <c r="G30" s="1"/>
  <c r="C14" i="4" l="1"/>
  <c r="D14"/>
  <c r="D13" s="1"/>
  <c r="E14"/>
  <c r="C16"/>
  <c r="D16"/>
  <c r="E16"/>
  <c r="C18"/>
  <c r="D18"/>
  <c r="C19"/>
  <c r="D19"/>
  <c r="E19"/>
  <c r="E18" s="1"/>
  <c r="C22"/>
  <c r="D22"/>
  <c r="E22"/>
  <c r="C30"/>
  <c r="C29" s="1"/>
  <c r="D30"/>
  <c r="D29" s="1"/>
  <c r="D24" s="1"/>
  <c r="C31"/>
  <c r="D31"/>
  <c r="E31"/>
  <c r="E30" s="1"/>
  <c r="E29" s="1"/>
  <c r="E24" s="1"/>
  <c r="C33"/>
  <c r="D33"/>
  <c r="E33"/>
  <c r="C13" l="1"/>
  <c r="C12" s="1"/>
  <c r="E13"/>
  <c r="E12" s="1"/>
  <c r="D12"/>
  <c r="G94" i="1" l="1"/>
  <c r="G289" i="2" l="1"/>
  <c r="H289"/>
  <c r="F289"/>
  <c r="G202"/>
  <c r="H202"/>
  <c r="F202"/>
  <c r="H424" i="1"/>
  <c r="H423" s="1"/>
  <c r="H422" s="1"/>
  <c r="I424"/>
  <c r="I423" s="1"/>
  <c r="I422" s="1"/>
  <c r="G424"/>
  <c r="G423" s="1"/>
  <c r="G422" s="1"/>
  <c r="H427"/>
  <c r="H426" s="1"/>
  <c r="I427"/>
  <c r="I426" s="1"/>
  <c r="G427"/>
  <c r="G426" s="1"/>
  <c r="G561" i="2" l="1"/>
  <c r="G560" s="1"/>
  <c r="H561"/>
  <c r="H560" s="1"/>
  <c r="F561"/>
  <c r="F560" s="1"/>
  <c r="G507" l="1"/>
  <c r="G506" s="1"/>
  <c r="H507"/>
  <c r="H506" s="1"/>
  <c r="F507"/>
  <c r="F506" s="1"/>
  <c r="H985" i="1"/>
  <c r="I985"/>
  <c r="G985"/>
  <c r="G1029"/>
  <c r="G1158"/>
  <c r="G1025"/>
  <c r="G930"/>
  <c r="F310" i="2"/>
  <c r="F309" s="1"/>
  <c r="G309"/>
  <c r="H309"/>
  <c r="G345" i="1"/>
  <c r="G779" i="2" l="1"/>
  <c r="G778" s="1"/>
  <c r="H779"/>
  <c r="H778" s="1"/>
  <c r="F779"/>
  <c r="F778" s="1"/>
  <c r="G672" i="1"/>
  <c r="G1342"/>
  <c r="G1205"/>
  <c r="G1197"/>
  <c r="G1137"/>
  <c r="G394"/>
  <c r="G351"/>
  <c r="G198"/>
  <c r="G137"/>
  <c r="G237" l="1"/>
  <c r="F160" i="2"/>
  <c r="G420" i="1"/>
  <c r="G419" s="1"/>
  <c r="F527" i="2"/>
  <c r="H219" i="1" l="1"/>
  <c r="H435"/>
  <c r="G667" i="2" l="1"/>
  <c r="H667"/>
  <c r="F667"/>
  <c r="G657"/>
  <c r="H657"/>
  <c r="F657"/>
  <c r="H1086" i="1"/>
  <c r="H1085" s="1"/>
  <c r="I1086"/>
  <c r="I1085" s="1"/>
  <c r="G1086"/>
  <c r="G1085" s="1"/>
  <c r="H1083"/>
  <c r="I1083"/>
  <c r="G1083"/>
  <c r="G520" i="2"/>
  <c r="H520"/>
  <c r="F520"/>
  <c r="H1101" i="1"/>
  <c r="I1101"/>
  <c r="G1101"/>
  <c r="G519" i="2"/>
  <c r="H519"/>
  <c r="F519"/>
  <c r="F510"/>
  <c r="F509"/>
  <c r="G508"/>
  <c r="H508"/>
  <c r="G987" i="1"/>
  <c r="G576" i="2"/>
  <c r="H576"/>
  <c r="F576"/>
  <c r="H925" i="1"/>
  <c r="I925"/>
  <c r="G925"/>
  <c r="G951" i="2"/>
  <c r="H951"/>
  <c r="F952"/>
  <c r="F951" s="1"/>
  <c r="H1082" i="1" l="1"/>
  <c r="H1081" s="1"/>
  <c r="H1080" s="1"/>
  <c r="G1082"/>
  <c r="G1081" s="1"/>
  <c r="G1080" s="1"/>
  <c r="I1082"/>
  <c r="I1081" s="1"/>
  <c r="I1080" s="1"/>
  <c r="F508" i="2"/>
  <c r="G758"/>
  <c r="G757" s="1"/>
  <c r="G756" s="1"/>
  <c r="H758"/>
  <c r="H757" s="1"/>
  <c r="H756" s="1"/>
  <c r="F758"/>
  <c r="F757" s="1"/>
  <c r="F756" s="1"/>
  <c r="G744"/>
  <c r="H744"/>
  <c r="F744"/>
  <c r="H851" i="1"/>
  <c r="I851"/>
  <c r="G851"/>
  <c r="G729" i="2"/>
  <c r="H729"/>
  <c r="G730"/>
  <c r="H730"/>
  <c r="F730"/>
  <c r="F729"/>
  <c r="H879" i="1"/>
  <c r="I879"/>
  <c r="G879"/>
  <c r="H737"/>
  <c r="H736" s="1"/>
  <c r="I737"/>
  <c r="I736" s="1"/>
  <c r="G737"/>
  <c r="G736" s="1"/>
  <c r="F51" i="2"/>
  <c r="F50" s="1"/>
  <c r="G50"/>
  <c r="H50"/>
  <c r="G608" i="1"/>
  <c r="G189"/>
  <c r="G728" i="2" l="1"/>
  <c r="G727" s="1"/>
  <c r="H728"/>
  <c r="H727" s="1"/>
  <c r="F728"/>
  <c r="F727" s="1"/>
  <c r="G464" i="1" l="1"/>
  <c r="G97" l="1"/>
  <c r="H195" l="1"/>
  <c r="I195"/>
  <c r="H197"/>
  <c r="I197"/>
  <c r="G117" i="2" l="1"/>
  <c r="H117"/>
  <c r="F117"/>
  <c r="G97"/>
  <c r="H97"/>
  <c r="F97"/>
  <c r="G27"/>
  <c r="H27"/>
  <c r="F27"/>
  <c r="G821"/>
  <c r="H821"/>
  <c r="F821"/>
  <c r="H566" i="1"/>
  <c r="I566"/>
  <c r="G566"/>
  <c r="H564"/>
  <c r="I564"/>
  <c r="G564"/>
  <c r="H562"/>
  <c r="I562"/>
  <c r="J562"/>
  <c r="K562"/>
  <c r="L562"/>
  <c r="G562"/>
  <c r="H560"/>
  <c r="I560"/>
  <c r="J560"/>
  <c r="K560"/>
  <c r="L560"/>
  <c r="G560"/>
  <c r="G559" l="1"/>
  <c r="H67"/>
  <c r="G391" i="2" l="1"/>
  <c r="G390" s="1"/>
  <c r="H391"/>
  <c r="H390" s="1"/>
  <c r="F391"/>
  <c r="F390" s="1"/>
  <c r="G393"/>
  <c r="G392" s="1"/>
  <c r="H393"/>
  <c r="H392" s="1"/>
  <c r="F393"/>
  <c r="F392" s="1"/>
  <c r="H1316" i="1"/>
  <c r="I1316"/>
  <c r="G1316"/>
  <c r="H1314"/>
  <c r="I1314"/>
  <c r="G1314"/>
  <c r="G569" i="2"/>
  <c r="H569"/>
  <c r="F569"/>
  <c r="H1183" i="1"/>
  <c r="H1182" s="1"/>
  <c r="I1183"/>
  <c r="I1182" s="1"/>
  <c r="G1183"/>
  <c r="G1182" s="1"/>
  <c r="H389" i="2" l="1"/>
  <c r="I1313" i="1"/>
  <c r="F389" i="2"/>
  <c r="G389"/>
  <c r="G1313" i="1"/>
  <c r="H1313"/>
  <c r="G554" i="2" l="1"/>
  <c r="H554"/>
  <c r="F554"/>
  <c r="H1065" i="1"/>
  <c r="H1064" s="1"/>
  <c r="I1065"/>
  <c r="I1064" s="1"/>
  <c r="G1065"/>
  <c r="G1064" s="1"/>
  <c r="G553" i="2"/>
  <c r="H553"/>
  <c r="F553"/>
  <c r="H1012" i="1"/>
  <c r="I1012"/>
  <c r="G1012"/>
  <c r="G550" i="2"/>
  <c r="G549" s="1"/>
  <c r="H550"/>
  <c r="H549" s="1"/>
  <c r="F550"/>
  <c r="F549" s="1"/>
  <c r="H1010" i="1"/>
  <c r="I1010"/>
  <c r="G1010"/>
  <c r="G533" i="2"/>
  <c r="H533"/>
  <c r="F533"/>
  <c r="G526"/>
  <c r="H526"/>
  <c r="F526"/>
  <c r="F515"/>
  <c r="G515"/>
  <c r="H515"/>
  <c r="G516"/>
  <c r="H516"/>
  <c r="F516"/>
  <c r="H1001" i="1"/>
  <c r="I1001"/>
  <c r="G1001"/>
  <c r="H996"/>
  <c r="I996"/>
  <c r="G996"/>
  <c r="H990"/>
  <c r="I990"/>
  <c r="G990"/>
  <c r="G475" i="2"/>
  <c r="G474" s="1"/>
  <c r="H475"/>
  <c r="H474" s="1"/>
  <c r="F475"/>
  <c r="F474" s="1"/>
  <c r="G973" i="1"/>
  <c r="H967"/>
  <c r="I967"/>
  <c r="G967"/>
  <c r="H1009" l="1"/>
  <c r="G1009"/>
  <c r="I1009"/>
  <c r="F514" i="2"/>
  <c r="H514"/>
  <c r="G514"/>
  <c r="G552" l="1"/>
  <c r="H552"/>
  <c r="F552"/>
  <c r="J918" i="1"/>
  <c r="K918"/>
  <c r="L918"/>
  <c r="H919"/>
  <c r="H918" s="1"/>
  <c r="I919"/>
  <c r="I918" s="1"/>
  <c r="G919"/>
  <c r="G918" s="1"/>
  <c r="G532" i="2"/>
  <c r="G531" s="1"/>
  <c r="H532"/>
  <c r="H531" s="1"/>
  <c r="F532"/>
  <c r="F531" s="1"/>
  <c r="H910" i="1"/>
  <c r="I910"/>
  <c r="G910"/>
  <c r="G889" i="2"/>
  <c r="H889"/>
  <c r="F889"/>
  <c r="G551" l="1"/>
  <c r="G548" s="1"/>
  <c r="F551"/>
  <c r="F548" s="1"/>
  <c r="H551"/>
  <c r="H548" s="1"/>
  <c r="G460" l="1"/>
  <c r="G459" s="1"/>
  <c r="G458" s="1"/>
  <c r="H460"/>
  <c r="H459" s="1"/>
  <c r="H458" s="1"/>
  <c r="F460"/>
  <c r="F459" s="1"/>
  <c r="F458" s="1"/>
  <c r="H363" i="1" l="1"/>
  <c r="I363"/>
  <c r="G364"/>
  <c r="G363" s="1"/>
  <c r="G450" i="2"/>
  <c r="G449" s="1"/>
  <c r="H450"/>
  <c r="H449" s="1"/>
  <c r="F450"/>
  <c r="F449" s="1"/>
  <c r="G354" i="1"/>
  <c r="G241" i="2"/>
  <c r="H241"/>
  <c r="F241"/>
  <c r="G214"/>
  <c r="H214"/>
  <c r="F214"/>
  <c r="G211" i="1"/>
  <c r="G210" s="1"/>
  <c r="G867" i="2" l="1"/>
  <c r="H867"/>
  <c r="F867"/>
  <c r="G145"/>
  <c r="H145"/>
  <c r="F145"/>
  <c r="H417" i="1"/>
  <c r="H416" s="1"/>
  <c r="I417"/>
  <c r="I416" s="1"/>
  <c r="H430"/>
  <c r="H429" s="1"/>
  <c r="G898" i="2" s="1"/>
  <c r="I430" i="1"/>
  <c r="I429" s="1"/>
  <c r="H898" i="2" s="1"/>
  <c r="H545" i="1"/>
  <c r="H544" s="1"/>
  <c r="H543" s="1"/>
  <c r="I545"/>
  <c r="I544" s="1"/>
  <c r="I543" s="1"/>
  <c r="G545"/>
  <c r="G544" s="1"/>
  <c r="G543" s="1"/>
  <c r="I415" l="1"/>
  <c r="F37" i="3" s="1"/>
  <c r="H415" i="1"/>
  <c r="E37" i="3" s="1"/>
  <c r="G417" i="1"/>
  <c r="G416" s="1"/>
  <c r="G430"/>
  <c r="G429" s="1"/>
  <c r="F898" i="2" s="1"/>
  <c r="G415" i="1" l="1"/>
  <c r="D37" i="3" s="1"/>
  <c r="G466" i="1"/>
  <c r="G939" i="2" l="1"/>
  <c r="G938" s="1"/>
  <c r="H939"/>
  <c r="H938" s="1"/>
  <c r="F939"/>
  <c r="F938" s="1"/>
  <c r="J247" i="1"/>
  <c r="K247"/>
  <c r="L247"/>
  <c r="G832" i="2"/>
  <c r="G831" s="1"/>
  <c r="G830" s="1"/>
  <c r="H832"/>
  <c r="H831" s="1"/>
  <c r="H830" s="1"/>
  <c r="F832"/>
  <c r="F831" s="1"/>
  <c r="F830" s="1"/>
  <c r="H116" i="1"/>
  <c r="I116"/>
  <c r="G117"/>
  <c r="G116" s="1"/>
  <c r="F892" i="2"/>
  <c r="F891" s="1"/>
  <c r="G891"/>
  <c r="H891"/>
  <c r="G266" i="1"/>
  <c r="G155"/>
  <c r="G272" i="2"/>
  <c r="G271" s="1"/>
  <c r="H272"/>
  <c r="H271" s="1"/>
  <c r="G270"/>
  <c r="G269" s="1"/>
  <c r="H270"/>
  <c r="H269" s="1"/>
  <c r="F270"/>
  <c r="F269" s="1"/>
  <c r="F272"/>
  <c r="F271" s="1"/>
  <c r="H248" i="1"/>
  <c r="I248"/>
  <c r="G248"/>
  <c r="H250"/>
  <c r="I250"/>
  <c r="G250"/>
  <c r="G317" i="2"/>
  <c r="H317"/>
  <c r="F317"/>
  <c r="H305" i="1"/>
  <c r="I305"/>
  <c r="J305"/>
  <c r="K305"/>
  <c r="L305"/>
  <c r="G306"/>
  <c r="G305" s="1"/>
  <c r="G311" i="2"/>
  <c r="H311"/>
  <c r="F312"/>
  <c r="F311" s="1"/>
  <c r="G298"/>
  <c r="H298"/>
  <c r="F299"/>
  <c r="F298" s="1"/>
  <c r="H194" i="1"/>
  <c r="H193" s="1"/>
  <c r="I194"/>
  <c r="I193" s="1"/>
  <c r="G199"/>
  <c r="G195"/>
  <c r="F837" i="2"/>
  <c r="F836" s="1"/>
  <c r="G836"/>
  <c r="H836"/>
  <c r="H122" i="1"/>
  <c r="I122"/>
  <c r="J122"/>
  <c r="K122"/>
  <c r="L122"/>
  <c r="G122"/>
  <c r="G948" i="2" l="1"/>
  <c r="G947" s="1"/>
  <c r="H948"/>
  <c r="H947" s="1"/>
  <c r="F948"/>
  <c r="F947" s="1"/>
  <c r="G946"/>
  <c r="G945" s="1"/>
  <c r="H946"/>
  <c r="H945" s="1"/>
  <c r="F946"/>
  <c r="F945" s="1"/>
  <c r="H734" i="1"/>
  <c r="I734"/>
  <c r="G734"/>
  <c r="H732"/>
  <c r="I732"/>
  <c r="G732"/>
  <c r="I731" l="1"/>
  <c r="G731"/>
  <c r="H731"/>
  <c r="G459"/>
  <c r="F251" i="2" l="1"/>
  <c r="F250" s="1"/>
  <c r="G233" l="1"/>
  <c r="G232" s="1"/>
  <c r="H233"/>
  <c r="H232" s="1"/>
  <c r="F233"/>
  <c r="F232" s="1"/>
  <c r="G222" i="1"/>
  <c r="I337" l="1"/>
  <c r="G337"/>
  <c r="G418" i="2"/>
  <c r="H418"/>
  <c r="F418"/>
  <c r="G387"/>
  <c r="H387"/>
  <c r="F387"/>
  <c r="H1208" i="1"/>
  <c r="H1207" s="1"/>
  <c r="I1208"/>
  <c r="I1207" s="1"/>
  <c r="I1206" s="1"/>
  <c r="G1208"/>
  <c r="G1207" s="1"/>
  <c r="H1206" l="1"/>
  <c r="G1206"/>
  <c r="G302" i="2" l="1"/>
  <c r="H302"/>
  <c r="F302"/>
  <c r="G197" i="1" l="1"/>
  <c r="G194" l="1"/>
  <c r="G193" s="1"/>
  <c r="G747" i="2"/>
  <c r="H747"/>
  <c r="F747"/>
  <c r="H853" i="1"/>
  <c r="I853"/>
  <c r="G853"/>
  <c r="G749" i="2" l="1"/>
  <c r="G748" s="1"/>
  <c r="H749"/>
  <c r="H748" s="1"/>
  <c r="F749"/>
  <c r="F748" s="1"/>
  <c r="G856" i="1"/>
  <c r="I458" l="1"/>
  <c r="H458"/>
  <c r="G124" i="2" l="1"/>
  <c r="H124"/>
  <c r="F124"/>
  <c r="G165" l="1"/>
  <c r="H165"/>
  <c r="F165"/>
  <c r="G203" i="1"/>
  <c r="G202" s="1"/>
  <c r="H414" l="1"/>
  <c r="G825" i="2" l="1"/>
  <c r="G824" s="1"/>
  <c r="H825"/>
  <c r="H824" s="1"/>
  <c r="F825"/>
  <c r="F824" s="1"/>
  <c r="H771" i="1" l="1"/>
  <c r="I771"/>
  <c r="G771"/>
  <c r="G76" i="2" l="1"/>
  <c r="H76"/>
  <c r="F76"/>
  <c r="G77"/>
  <c r="H77"/>
  <c r="F77"/>
  <c r="H1349" i="1"/>
  <c r="I1349"/>
  <c r="G1349"/>
  <c r="G457" i="2" l="1"/>
  <c r="G456" s="1"/>
  <c r="H457"/>
  <c r="H456" s="1"/>
  <c r="F457"/>
  <c r="F456" s="1"/>
  <c r="H361" i="1"/>
  <c r="I361"/>
  <c r="G361"/>
  <c r="G215" i="2"/>
  <c r="H215"/>
  <c r="F215"/>
  <c r="I331" i="1"/>
  <c r="G331"/>
  <c r="G303" i="2"/>
  <c r="H303"/>
  <c r="F303"/>
  <c r="H253" i="1"/>
  <c r="H106"/>
  <c r="G472" i="2"/>
  <c r="G471" s="1"/>
  <c r="H472"/>
  <c r="H471" s="1"/>
  <c r="F472"/>
  <c r="F471" s="1"/>
  <c r="I413" i="1"/>
  <c r="I412" s="1"/>
  <c r="I411" s="1"/>
  <c r="G413"/>
  <c r="G412" s="1"/>
  <c r="G411" s="1"/>
  <c r="H413"/>
  <c r="H412" s="1"/>
  <c r="H411" s="1"/>
  <c r="H407" l="1"/>
  <c r="G322" i="2" l="1"/>
  <c r="G321" s="1"/>
  <c r="H322"/>
  <c r="H321" s="1"/>
  <c r="F322"/>
  <c r="F321" s="1"/>
  <c r="G281" i="1"/>
  <c r="H278"/>
  <c r="I278"/>
  <c r="G278"/>
  <c r="H466"/>
  <c r="I466"/>
  <c r="G606" i="2" l="1"/>
  <c r="H606"/>
  <c r="G607"/>
  <c r="H607"/>
  <c r="F607"/>
  <c r="F606"/>
  <c r="H1042" i="1"/>
  <c r="H1041" s="1"/>
  <c r="I1042"/>
  <c r="I1041" s="1"/>
  <c r="G1042"/>
  <c r="G1041" s="1"/>
  <c r="G598" i="2"/>
  <c r="G597" s="1"/>
  <c r="F598"/>
  <c r="F597" s="1"/>
  <c r="I1038" i="1"/>
  <c r="H598" i="2" s="1"/>
  <c r="H597" s="1"/>
  <c r="H1037" i="1"/>
  <c r="G1037"/>
  <c r="F605" i="2" l="1"/>
  <c r="F604" s="1"/>
  <c r="H605"/>
  <c r="H604" s="1"/>
  <c r="G605"/>
  <c r="G604" s="1"/>
  <c r="I1037" i="1"/>
  <c r="H872" l="1"/>
  <c r="I872"/>
  <c r="G872"/>
  <c r="H404" l="1"/>
  <c r="G839" i="2" l="1"/>
  <c r="G838" s="1"/>
  <c r="H839"/>
  <c r="H838" s="1"/>
  <c r="F839"/>
  <c r="F838" s="1"/>
  <c r="G124" i="1"/>
  <c r="H124"/>
  <c r="I124"/>
  <c r="I281" l="1"/>
  <c r="G835" i="2"/>
  <c r="H835"/>
  <c r="F835"/>
  <c r="H120" i="1"/>
  <c r="H119" s="1"/>
  <c r="I120"/>
  <c r="I119" s="1"/>
  <c r="G120"/>
  <c r="G119" s="1"/>
  <c r="F488" i="2" l="1"/>
  <c r="F487" s="1"/>
  <c r="H1127" i="1"/>
  <c r="I1127"/>
  <c r="G1128"/>
  <c r="G1127" s="1"/>
  <c r="G487" i="2"/>
  <c r="H487"/>
  <c r="F307" l="1"/>
  <c r="G492" i="1"/>
  <c r="G491" s="1"/>
  <c r="G490" s="1"/>
  <c r="J56" l="1"/>
  <c r="J55"/>
  <c r="J54"/>
  <c r="J519"/>
  <c r="G829" i="2" l="1"/>
  <c r="H829"/>
  <c r="F829"/>
  <c r="I114" i="1"/>
  <c r="I113" s="1"/>
  <c r="I112" s="1"/>
  <c r="H114"/>
  <c r="H113" s="1"/>
  <c r="H112" s="1"/>
  <c r="G114"/>
  <c r="G113" s="1"/>
  <c r="G112" s="1"/>
  <c r="G741" i="2" l="1"/>
  <c r="G740" s="1"/>
  <c r="H741"/>
  <c r="H740" s="1"/>
  <c r="F741"/>
  <c r="F740" s="1"/>
  <c r="G746"/>
  <c r="G745" s="1"/>
  <c r="H746"/>
  <c r="H745" s="1"/>
  <c r="F746"/>
  <c r="G737"/>
  <c r="G736" s="1"/>
  <c r="H737"/>
  <c r="H736" s="1"/>
  <c r="F737"/>
  <c r="F736" s="1"/>
  <c r="H849" i="1"/>
  <c r="H846" s="1"/>
  <c r="I849"/>
  <c r="I846" s="1"/>
  <c r="G849"/>
  <c r="G846" s="1"/>
  <c r="F745" i="2" l="1"/>
  <c r="G704"/>
  <c r="G703" s="1"/>
  <c r="H704"/>
  <c r="H703" s="1"/>
  <c r="F704"/>
  <c r="F703" s="1"/>
  <c r="G698"/>
  <c r="G697" s="1"/>
  <c r="H698"/>
  <c r="H697" s="1"/>
  <c r="F698"/>
  <c r="F697" s="1"/>
  <c r="G694"/>
  <c r="G693" s="1"/>
  <c r="H694"/>
  <c r="H693" s="1"/>
  <c r="F694"/>
  <c r="F693" s="1"/>
  <c r="G688"/>
  <c r="G687" s="1"/>
  <c r="H688"/>
  <c r="H687" s="1"/>
  <c r="F688"/>
  <c r="F687" s="1"/>
  <c r="G764" l="1"/>
  <c r="G763" s="1"/>
  <c r="G762" s="1"/>
  <c r="H764"/>
  <c r="H763" s="1"/>
  <c r="H762" s="1"/>
  <c r="G739"/>
  <c r="G738" s="1"/>
  <c r="H739"/>
  <c r="H738" s="1"/>
  <c r="F739"/>
  <c r="F738" s="1"/>
  <c r="G735"/>
  <c r="G734" s="1"/>
  <c r="G733" s="1"/>
  <c r="H735"/>
  <c r="H734" s="1"/>
  <c r="H733" s="1"/>
  <c r="F735"/>
  <c r="F734" s="1"/>
  <c r="F733" s="1"/>
  <c r="H706"/>
  <c r="H705" s="1"/>
  <c r="H702"/>
  <c r="H701" s="1"/>
  <c r="H700"/>
  <c r="H699" s="1"/>
  <c r="H696"/>
  <c r="H695" s="1"/>
  <c r="H692"/>
  <c r="H691" s="1"/>
  <c r="H690"/>
  <c r="H689" s="1"/>
  <c r="G706"/>
  <c r="G705" s="1"/>
  <c r="G702"/>
  <c r="G701" s="1"/>
  <c r="G700"/>
  <c r="G699" s="1"/>
  <c r="G696"/>
  <c r="G695" s="1"/>
  <c r="G692"/>
  <c r="G691" s="1"/>
  <c r="G690"/>
  <c r="G689" s="1"/>
  <c r="F706"/>
  <c r="F705" s="1"/>
  <c r="F702"/>
  <c r="F701" s="1"/>
  <c r="F700"/>
  <c r="F699" s="1"/>
  <c r="F696"/>
  <c r="F695" s="1"/>
  <c r="F692"/>
  <c r="F691" s="1"/>
  <c r="F690"/>
  <c r="F689" s="1"/>
  <c r="F726"/>
  <c r="G726"/>
  <c r="H726"/>
  <c r="F711"/>
  <c r="G711"/>
  <c r="H711"/>
  <c r="F686" l="1"/>
  <c r="G686"/>
  <c r="H686"/>
  <c r="I878" i="1"/>
  <c r="I870"/>
  <c r="I869" s="1"/>
  <c r="I868" s="1"/>
  <c r="H870"/>
  <c r="H869" s="1"/>
  <c r="H868" s="1"/>
  <c r="G870"/>
  <c r="G869" s="1"/>
  <c r="G868" s="1"/>
  <c r="I863"/>
  <c r="I862" s="1"/>
  <c r="H863"/>
  <c r="H862" s="1"/>
  <c r="I860"/>
  <c r="I845" s="1"/>
  <c r="H860"/>
  <c r="H845" s="1"/>
  <c r="G860"/>
  <c r="G845" s="1"/>
  <c r="I842"/>
  <c r="H842"/>
  <c r="G842"/>
  <c r="I836"/>
  <c r="H836"/>
  <c r="G836"/>
  <c r="I831"/>
  <c r="I830" s="1"/>
  <c r="I829" s="1"/>
  <c r="H831"/>
  <c r="H830" s="1"/>
  <c r="H829" s="1"/>
  <c r="G831"/>
  <c r="G830" s="1"/>
  <c r="G829" s="1"/>
  <c r="F743" i="2"/>
  <c r="F742" s="1"/>
  <c r="F732" s="1"/>
  <c r="I811" i="1"/>
  <c r="H725" i="2" s="1"/>
  <c r="H811" i="1"/>
  <c r="G725" i="2" s="1"/>
  <c r="F725"/>
  <c r="I810" i="1"/>
  <c r="H724" i="2" s="1"/>
  <c r="H810" i="1"/>
  <c r="G724" i="2" s="1"/>
  <c r="F724"/>
  <c r="I796" i="1"/>
  <c r="H710" i="2" s="1"/>
  <c r="H796" i="1"/>
  <c r="G710" i="2" s="1"/>
  <c r="F710"/>
  <c r="I795" i="1"/>
  <c r="H709" i="2" s="1"/>
  <c r="H795" i="1"/>
  <c r="G709" i="2" s="1"/>
  <c r="F709"/>
  <c r="I794" i="1"/>
  <c r="H708" i="2" s="1"/>
  <c r="H794" i="1"/>
  <c r="G708" i="2" s="1"/>
  <c r="F708"/>
  <c r="I867" i="1" l="1"/>
  <c r="I866" s="1"/>
  <c r="I865" s="1"/>
  <c r="F723" i="2"/>
  <c r="F722" s="1"/>
  <c r="H844" i="1"/>
  <c r="H828" s="1"/>
  <c r="I844"/>
  <c r="I828" s="1"/>
  <c r="H707" i="2"/>
  <c r="H685" s="1"/>
  <c r="G723"/>
  <c r="G722" s="1"/>
  <c r="H723"/>
  <c r="H722" s="1"/>
  <c r="F707"/>
  <c r="F685" s="1"/>
  <c r="G707"/>
  <c r="G685" s="1"/>
  <c r="H878" i="1"/>
  <c r="H867" s="1"/>
  <c r="H866" s="1"/>
  <c r="H865" s="1"/>
  <c r="G878"/>
  <c r="G867" s="1"/>
  <c r="G866" s="1"/>
  <c r="G865" s="1"/>
  <c r="G815"/>
  <c r="G814" s="1"/>
  <c r="G863"/>
  <c r="G862" s="1"/>
  <c r="G844" s="1"/>
  <c r="F764" i="2"/>
  <c r="F763" s="1"/>
  <c r="F762" s="1"/>
  <c r="G793" i="1"/>
  <c r="G792" s="1"/>
  <c r="G809"/>
  <c r="H809"/>
  <c r="H808" s="1"/>
  <c r="I809"/>
  <c r="I808" s="1"/>
  <c r="H793"/>
  <c r="H792" s="1"/>
  <c r="I793"/>
  <c r="I792" s="1"/>
  <c r="G828" l="1"/>
  <c r="H535" i="2" l="1"/>
  <c r="H534" s="1"/>
  <c r="G535"/>
  <c r="G534" s="1"/>
  <c r="F535"/>
  <c r="F534" s="1"/>
  <c r="H1130" i="1"/>
  <c r="I1130"/>
  <c r="G1130"/>
  <c r="G525" i="2"/>
  <c r="G524" s="1"/>
  <c r="H525"/>
  <c r="H524" s="1"/>
  <c r="F525"/>
  <c r="F524" s="1"/>
  <c r="G653"/>
  <c r="G652" s="1"/>
  <c r="H653"/>
  <c r="H652" s="1"/>
  <c r="F653"/>
  <c r="F652" s="1"/>
  <c r="G662"/>
  <c r="G661" s="1"/>
  <c r="G660" s="1"/>
  <c r="H662"/>
  <c r="H661" s="1"/>
  <c r="H660" s="1"/>
  <c r="F662"/>
  <c r="F661" s="1"/>
  <c r="F660" s="1"/>
  <c r="I1154" i="1"/>
  <c r="I1153" s="1"/>
  <c r="H1154"/>
  <c r="H1153" s="1"/>
  <c r="G1154"/>
  <c r="G1153" s="1"/>
  <c r="I1146"/>
  <c r="H1146"/>
  <c r="G1146"/>
  <c r="G518" i="2"/>
  <c r="G517" s="1"/>
  <c r="H518"/>
  <c r="H517" s="1"/>
  <c r="F518"/>
  <c r="F517" s="1"/>
  <c r="G642"/>
  <c r="G641" s="1"/>
  <c r="H642"/>
  <c r="H641" s="1"/>
  <c r="F642"/>
  <c r="F641" s="1"/>
  <c r="G603"/>
  <c r="G602" s="1"/>
  <c r="G601" s="1"/>
  <c r="H603"/>
  <c r="H602" s="1"/>
  <c r="H601" s="1"/>
  <c r="F603"/>
  <c r="F602" s="1"/>
  <c r="F601" s="1"/>
  <c r="H1078" i="1"/>
  <c r="H1077" s="1"/>
  <c r="I1078"/>
  <c r="I1077" s="1"/>
  <c r="G1078"/>
  <c r="G1077" s="1"/>
  <c r="I1071"/>
  <c r="I1070" s="1"/>
  <c r="H1071"/>
  <c r="H1070" s="1"/>
  <c r="G1071"/>
  <c r="G1070" s="1"/>
  <c r="G647" i="2"/>
  <c r="G646" s="1"/>
  <c r="G645" s="1"/>
  <c r="H647"/>
  <c r="H646" s="1"/>
  <c r="H645" s="1"/>
  <c r="F647"/>
  <c r="F646" s="1"/>
  <c r="F645" s="1"/>
  <c r="H1053" i="1"/>
  <c r="H1052" s="1"/>
  <c r="H1051" s="1"/>
  <c r="I1053"/>
  <c r="I1052" s="1"/>
  <c r="I1051" s="1"/>
  <c r="G1053"/>
  <c r="G1052" s="1"/>
  <c r="G1051" s="1"/>
  <c r="G636" i="2"/>
  <c r="G635" s="1"/>
  <c r="H636"/>
  <c r="H635" s="1"/>
  <c r="F636"/>
  <c r="F635" s="1"/>
  <c r="I1049" i="1"/>
  <c r="I1046" s="1"/>
  <c r="H1049"/>
  <c r="H1046" s="1"/>
  <c r="G1049"/>
  <c r="G1046" s="1"/>
  <c r="G529" i="2"/>
  <c r="H529"/>
  <c r="F530"/>
  <c r="F529"/>
  <c r="F523"/>
  <c r="F522"/>
  <c r="G502"/>
  <c r="H502"/>
  <c r="G503"/>
  <c r="H503"/>
  <c r="F503"/>
  <c r="F502"/>
  <c r="I998" i="1"/>
  <c r="H998"/>
  <c r="G998"/>
  <c r="H523" i="2"/>
  <c r="I994" i="1"/>
  <c r="G993"/>
  <c r="H982"/>
  <c r="I982"/>
  <c r="G982"/>
  <c r="G483" i="2"/>
  <c r="H483"/>
  <c r="F483"/>
  <c r="I973" i="1"/>
  <c r="I972" s="1"/>
  <c r="H973"/>
  <c r="H972" s="1"/>
  <c r="G972"/>
  <c r="G809" i="2"/>
  <c r="H809"/>
  <c r="F809"/>
  <c r="G644"/>
  <c r="G643" s="1"/>
  <c r="H644"/>
  <c r="H643" s="1"/>
  <c r="F644"/>
  <c r="G638"/>
  <c r="G637" s="1"/>
  <c r="H638"/>
  <c r="H637" s="1"/>
  <c r="F638"/>
  <c r="F637" s="1"/>
  <c r="I952" i="1"/>
  <c r="I949" s="1"/>
  <c r="H952"/>
  <c r="H949" s="1"/>
  <c r="G952"/>
  <c r="G949" s="1"/>
  <c r="I961"/>
  <c r="I960" s="1"/>
  <c r="I959" s="1"/>
  <c r="I958" s="1"/>
  <c r="H961"/>
  <c r="H960" s="1"/>
  <c r="H959" s="1"/>
  <c r="H958" s="1"/>
  <c r="G960"/>
  <c r="G959" s="1"/>
  <c r="G958" s="1"/>
  <c r="I956"/>
  <c r="I955" s="1"/>
  <c r="I954" s="1"/>
  <c r="H956"/>
  <c r="H955" s="1"/>
  <c r="H954" s="1"/>
  <c r="G956"/>
  <c r="G955" s="1"/>
  <c r="G954" s="1"/>
  <c r="G1076" l="1"/>
  <c r="H640" i="2"/>
  <c r="H639" s="1"/>
  <c r="I1076" i="1"/>
  <c r="H1076"/>
  <c r="G640" i="2"/>
  <c r="G639" s="1"/>
  <c r="G522"/>
  <c r="G1045" i="1"/>
  <c r="I1045"/>
  <c r="H1045"/>
  <c r="F643" i="2"/>
  <c r="F640" s="1"/>
  <c r="F639" s="1"/>
  <c r="F521"/>
  <c r="F528"/>
  <c r="G523"/>
  <c r="I993" i="1"/>
  <c r="H522" i="2"/>
  <c r="H521" s="1"/>
  <c r="H530"/>
  <c r="H528" s="1"/>
  <c r="G530"/>
  <c r="G528" s="1"/>
  <c r="H501"/>
  <c r="F501"/>
  <c r="G501"/>
  <c r="H993" i="1"/>
  <c r="I948"/>
  <c r="H948"/>
  <c r="G948"/>
  <c r="G521" i="2" l="1"/>
  <c r="G512" l="1"/>
  <c r="H512"/>
  <c r="G513"/>
  <c r="H513"/>
  <c r="F513"/>
  <c r="F512"/>
  <c r="G511" l="1"/>
  <c r="H511"/>
  <c r="F511"/>
  <c r="I907" i="1"/>
  <c r="H907"/>
  <c r="G907"/>
  <c r="G803" i="2" l="1"/>
  <c r="G802" s="1"/>
  <c r="H803"/>
  <c r="H802" s="1"/>
  <c r="F803"/>
  <c r="F802" s="1"/>
  <c r="I758" i="1"/>
  <c r="I757" s="1"/>
  <c r="I756" s="1"/>
  <c r="H758"/>
  <c r="H757" s="1"/>
  <c r="H756" s="1"/>
  <c r="H217" i="2" l="1"/>
  <c r="H216" s="1"/>
  <c r="H213" s="1"/>
  <c r="F217"/>
  <c r="F216" s="1"/>
  <c r="F213" s="1"/>
  <c r="G217"/>
  <c r="G216" s="1"/>
  <c r="G213" s="1"/>
  <c r="H333" i="1"/>
  <c r="H331" s="1"/>
  <c r="F430" i="2"/>
  <c r="F429" s="1"/>
  <c r="G430"/>
  <c r="G429" s="1"/>
  <c r="H430"/>
  <c r="H429" s="1"/>
  <c r="I1287" i="1"/>
  <c r="I1286" s="1"/>
  <c r="H1287"/>
  <c r="H1286" s="1"/>
  <c r="I550" l="1"/>
  <c r="I549" s="1"/>
  <c r="I548" s="1"/>
  <c r="I547" s="1"/>
  <c r="I541"/>
  <c r="I540" s="1"/>
  <c r="I537"/>
  <c r="I535"/>
  <c r="I532"/>
  <c r="I528"/>
  <c r="I527" s="1"/>
  <c r="I526" s="1"/>
  <c r="I523"/>
  <c r="I522" s="1"/>
  <c r="I521" s="1"/>
  <c r="H550"/>
  <c r="H549" s="1"/>
  <c r="H548" s="1"/>
  <c r="H547" s="1"/>
  <c r="H541"/>
  <c r="H540" s="1"/>
  <c r="H537"/>
  <c r="H535"/>
  <c r="H532"/>
  <c r="H528"/>
  <c r="H527" s="1"/>
  <c r="H526" s="1"/>
  <c r="H523"/>
  <c r="H522" s="1"/>
  <c r="H521" s="1"/>
  <c r="I51"/>
  <c r="I49"/>
  <c r="I46"/>
  <c r="I42"/>
  <c r="I39"/>
  <c r="I45" l="1"/>
  <c r="I44" s="1"/>
  <c r="I531"/>
  <c r="I530" s="1"/>
  <c r="I520" s="1"/>
  <c r="I519" s="1"/>
  <c r="I38"/>
  <c r="I37" s="1"/>
  <c r="H531"/>
  <c r="H530" s="1"/>
  <c r="H520" s="1"/>
  <c r="H519" s="1"/>
  <c r="I36" l="1"/>
  <c r="H51"/>
  <c r="H49"/>
  <c r="H46"/>
  <c r="H42"/>
  <c r="H39"/>
  <c r="H38" l="1"/>
  <c r="H37" s="1"/>
  <c r="H45"/>
  <c r="H44" s="1"/>
  <c r="I1348"/>
  <c r="I1347" s="1"/>
  <c r="I1346" s="1"/>
  <c r="I1345" s="1"/>
  <c r="I1341"/>
  <c r="I1340" s="1"/>
  <c r="I1338"/>
  <c r="I1335"/>
  <c r="I1332"/>
  <c r="I1331" s="1"/>
  <c r="I1329"/>
  <c r="I1328" s="1"/>
  <c r="I1326"/>
  <c r="I1325" s="1"/>
  <c r="I1321"/>
  <c r="I1319"/>
  <c r="I1309"/>
  <c r="I1308" s="1"/>
  <c r="I1305"/>
  <c r="I1304" s="1"/>
  <c r="I1303" s="1"/>
  <c r="I1301"/>
  <c r="I1300" s="1"/>
  <c r="I1292"/>
  <c r="I1291" s="1"/>
  <c r="I1290" s="1"/>
  <c r="I1289" s="1"/>
  <c r="I1284"/>
  <c r="I1282"/>
  <c r="I1279"/>
  <c r="I1278" s="1"/>
  <c r="I1276"/>
  <c r="I1272"/>
  <c r="I1270"/>
  <c r="I1268"/>
  <c r="I1267" s="1"/>
  <c r="I1264"/>
  <c r="I1258"/>
  <c r="I1252"/>
  <c r="I1249"/>
  <c r="I1248" s="1"/>
  <c r="I1247" s="1"/>
  <c r="I1245"/>
  <c r="I1240"/>
  <c r="I1236"/>
  <c r="I1235" s="1"/>
  <c r="I1232"/>
  <c r="I1231" s="1"/>
  <c r="I1227"/>
  <c r="I1226" s="1"/>
  <c r="I1225" s="1"/>
  <c r="I1224" s="1"/>
  <c r="I1223" s="1"/>
  <c r="I1221"/>
  <c r="I1220" s="1"/>
  <c r="I1218"/>
  <c r="I1215"/>
  <c r="I1213"/>
  <c r="I1204"/>
  <c r="I1196"/>
  <c r="I1195" s="1"/>
  <c r="I1194" s="1"/>
  <c r="I1193" s="1"/>
  <c r="I1192" s="1"/>
  <c r="I1191" s="1"/>
  <c r="I1189"/>
  <c r="I1187" s="1"/>
  <c r="I1186" s="1"/>
  <c r="I1185" s="1"/>
  <c r="I1180"/>
  <c r="I1178" s="1"/>
  <c r="I1175"/>
  <c r="I1174" s="1"/>
  <c r="I1173" s="1"/>
  <c r="I1165"/>
  <c r="I1164" s="1"/>
  <c r="I1163" s="1"/>
  <c r="I1169"/>
  <c r="I1168" s="1"/>
  <c r="I1167" s="1"/>
  <c r="I1157"/>
  <c r="I1156" s="1"/>
  <c r="I1150"/>
  <c r="I1148"/>
  <c r="I1143"/>
  <c r="I1140"/>
  <c r="I1139" s="1"/>
  <c r="I1136"/>
  <c r="I1133"/>
  <c r="I1120"/>
  <c r="I1119" s="1"/>
  <c r="I1117"/>
  <c r="I1116" s="1"/>
  <c r="I1112"/>
  <c r="I1107"/>
  <c r="I1098"/>
  <c r="I1097" s="1"/>
  <c r="I1096" s="1"/>
  <c r="I1093"/>
  <c r="I1092" s="1"/>
  <c r="I1090"/>
  <c r="I1089" s="1"/>
  <c r="I1074"/>
  <c r="I1073" s="1"/>
  <c r="I1062"/>
  <c r="I1061" s="1"/>
  <c r="I1059"/>
  <c r="I1058" s="1"/>
  <c r="I1039"/>
  <c r="I1036" s="1"/>
  <c r="I1028"/>
  <c r="I1024"/>
  <c r="I1021"/>
  <c r="I1018"/>
  <c r="I1015"/>
  <c r="I1014" s="1"/>
  <c r="I1008" s="1"/>
  <c r="I1006"/>
  <c r="I1004"/>
  <c r="I978"/>
  <c r="I977" s="1"/>
  <c r="I971"/>
  <c r="I969"/>
  <c r="I966" s="1"/>
  <c r="I946"/>
  <c r="I944"/>
  <c r="I942"/>
  <c r="I938"/>
  <c r="I936"/>
  <c r="I933"/>
  <c r="I929"/>
  <c r="I922"/>
  <c r="I921" s="1"/>
  <c r="I917" s="1"/>
  <c r="I915"/>
  <c r="I913"/>
  <c r="I903"/>
  <c r="I902" s="1"/>
  <c r="I891"/>
  <c r="I888"/>
  <c r="I885"/>
  <c r="I825"/>
  <c r="I824" s="1"/>
  <c r="I822"/>
  <c r="I821" s="1"/>
  <c r="I819"/>
  <c r="I818" s="1"/>
  <c r="I806"/>
  <c r="I805" s="1"/>
  <c r="I803"/>
  <c r="I802" s="1"/>
  <c r="I799"/>
  <c r="I798" s="1"/>
  <c r="I786"/>
  <c r="I785" s="1"/>
  <c r="I784" s="1"/>
  <c r="I783" s="1"/>
  <c r="I782" s="1"/>
  <c r="I781" s="1"/>
  <c r="I779"/>
  <c r="I778" s="1"/>
  <c r="I777" s="1"/>
  <c r="I776" s="1"/>
  <c r="I775" s="1"/>
  <c r="I774" s="1"/>
  <c r="I768"/>
  <c r="I766"/>
  <c r="I764"/>
  <c r="I761"/>
  <c r="I751"/>
  <c r="I750" s="1"/>
  <c r="I747"/>
  <c r="I746" s="1"/>
  <c r="I745" s="1"/>
  <c r="I742"/>
  <c r="I741" s="1"/>
  <c r="I729"/>
  <c r="I728" s="1"/>
  <c r="I727" s="1"/>
  <c r="I726" s="1"/>
  <c r="I725" s="1"/>
  <c r="I722"/>
  <c r="I721" s="1"/>
  <c r="I718"/>
  <c r="I715"/>
  <c r="I712"/>
  <c r="I707"/>
  <c r="I702"/>
  <c r="I701" s="1"/>
  <c r="I700" s="1"/>
  <c r="I698"/>
  <c r="I697" s="1"/>
  <c r="I696" s="1"/>
  <c r="I695" s="1"/>
  <c r="I693"/>
  <c r="I692" s="1"/>
  <c r="I691" s="1"/>
  <c r="I688"/>
  <c r="I687" s="1"/>
  <c r="I685"/>
  <c r="I684" s="1"/>
  <c r="I680"/>
  <c r="I679" s="1"/>
  <c r="I678" s="1"/>
  <c r="I675"/>
  <c r="I674" s="1"/>
  <c r="I670"/>
  <c r="I668"/>
  <c r="I666"/>
  <c r="I659"/>
  <c r="I656"/>
  <c r="I653"/>
  <c r="I650"/>
  <c r="I647"/>
  <c r="I644"/>
  <c r="I641"/>
  <c r="I638"/>
  <c r="I635"/>
  <c r="I632"/>
  <c r="I629"/>
  <c r="I626"/>
  <c r="I623"/>
  <c r="I620"/>
  <c r="I617"/>
  <c r="I614"/>
  <c r="I611"/>
  <c r="I605"/>
  <c r="I604" s="1"/>
  <c r="I600"/>
  <c r="I599" s="1"/>
  <c r="I598" s="1"/>
  <c r="I595"/>
  <c r="I594" s="1"/>
  <c r="I593" s="1"/>
  <c r="I592" s="1"/>
  <c r="I586"/>
  <c r="I585" s="1"/>
  <c r="I584" s="1"/>
  <c r="I581"/>
  <c r="I580" s="1"/>
  <c r="I579" s="1"/>
  <c r="I578" s="1"/>
  <c r="I577" s="1"/>
  <c r="I576" s="1"/>
  <c r="I572"/>
  <c r="I571" s="1"/>
  <c r="I570" s="1"/>
  <c r="I569" s="1"/>
  <c r="I568" s="1"/>
  <c r="I558" s="1"/>
  <c r="K521"/>
  <c r="I517"/>
  <c r="I516" s="1"/>
  <c r="I515" s="1"/>
  <c r="I513"/>
  <c r="I511"/>
  <c r="I507"/>
  <c r="I506" s="1"/>
  <c r="I504"/>
  <c r="I503" s="1"/>
  <c r="I502" s="1"/>
  <c r="I498"/>
  <c r="I496"/>
  <c r="I488"/>
  <c r="I487" s="1"/>
  <c r="I483"/>
  <c r="I482" s="1"/>
  <c r="I480"/>
  <c r="I479" s="1"/>
  <c r="I476"/>
  <c r="I474"/>
  <c r="I469"/>
  <c r="I468" s="1"/>
  <c r="I465"/>
  <c r="I463"/>
  <c r="I457"/>
  <c r="I456" s="1"/>
  <c r="I452"/>
  <c r="I451" s="1"/>
  <c r="I450" s="1"/>
  <c r="I448"/>
  <c r="I447" s="1"/>
  <c r="I445"/>
  <c r="I444" s="1"/>
  <c r="I443" s="1"/>
  <c r="I439"/>
  <c r="I438" s="1"/>
  <c r="I437" s="1"/>
  <c r="I436" s="1"/>
  <c r="I434"/>
  <c r="I433" s="1"/>
  <c r="I432" s="1"/>
  <c r="I410" s="1"/>
  <c r="I408"/>
  <c r="I406"/>
  <c r="I405" s="1"/>
  <c r="I402"/>
  <c r="I400"/>
  <c r="I393"/>
  <c r="I392" s="1"/>
  <c r="I391" s="1"/>
  <c r="I387"/>
  <c r="I386" s="1"/>
  <c r="I384"/>
  <c r="I383" s="1"/>
  <c r="I382" s="1"/>
  <c r="I380"/>
  <c r="I379" s="1"/>
  <c r="I377"/>
  <c r="I372"/>
  <c r="I371" s="1"/>
  <c r="I367"/>
  <c r="I366" s="1"/>
  <c r="I359"/>
  <c r="I357"/>
  <c r="I352"/>
  <c r="I350"/>
  <c r="I348"/>
  <c r="I342"/>
  <c r="I341" s="1"/>
  <c r="I340" s="1"/>
  <c r="I338"/>
  <c r="I335" s="1"/>
  <c r="I336"/>
  <c r="I328"/>
  <c r="I327" s="1"/>
  <c r="I325"/>
  <c r="I323"/>
  <c r="I318"/>
  <c r="I317" s="1"/>
  <c r="I316" s="1"/>
  <c r="I315" s="1"/>
  <c r="I312"/>
  <c r="I311" s="1"/>
  <c r="I309"/>
  <c r="I308" s="1"/>
  <c r="I302"/>
  <c r="I301" s="1"/>
  <c r="I300" s="1"/>
  <c r="I298"/>
  <c r="I296"/>
  <c r="I294" s="1"/>
  <c r="I290"/>
  <c r="I289" s="1"/>
  <c r="I286"/>
  <c r="I285" s="1"/>
  <c r="I282"/>
  <c r="I280"/>
  <c r="I271"/>
  <c r="I270" s="1"/>
  <c r="I268"/>
  <c r="I265" s="1"/>
  <c r="I263"/>
  <c r="I262" s="1"/>
  <c r="I260"/>
  <c r="I259" s="1"/>
  <c r="I258" s="1"/>
  <c r="I256"/>
  <c r="I254"/>
  <c r="I243"/>
  <c r="I242" s="1"/>
  <c r="I241" s="1"/>
  <c r="I239"/>
  <c r="I238"/>
  <c r="I236"/>
  <c r="I233"/>
  <c r="I230"/>
  <c r="I229" s="1"/>
  <c r="I227"/>
  <c r="I226" s="1"/>
  <c r="I220"/>
  <c r="I218" s="1"/>
  <c r="I216"/>
  <c r="I214" s="1"/>
  <c r="I208"/>
  <c r="I206"/>
  <c r="I191"/>
  <c r="I189"/>
  <c r="I186"/>
  <c r="I181"/>
  <c r="I179"/>
  <c r="I178"/>
  <c r="I177" s="1"/>
  <c r="I175"/>
  <c r="I174" s="1"/>
  <c r="I173" s="1"/>
  <c r="I171"/>
  <c r="I170" s="1"/>
  <c r="I169" s="1"/>
  <c r="I165"/>
  <c r="I163"/>
  <c r="I161"/>
  <c r="I151"/>
  <c r="I145"/>
  <c r="I144" s="1"/>
  <c r="I142"/>
  <c r="I141" s="1"/>
  <c r="I139"/>
  <c r="I138" s="1"/>
  <c r="I136"/>
  <c r="I134"/>
  <c r="I131"/>
  <c r="I130" s="1"/>
  <c r="I127"/>
  <c r="I126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8"/>
  <c r="I75"/>
  <c r="I74" s="1"/>
  <c r="I71"/>
  <c r="I70" s="1"/>
  <c r="I66"/>
  <c r="I65" s="1"/>
  <c r="I62"/>
  <c r="I61" s="1"/>
  <c r="I58"/>
  <c r="I57" s="1"/>
  <c r="I56" s="1"/>
  <c r="I35"/>
  <c r="I26"/>
  <c r="I24"/>
  <c r="I21"/>
  <c r="I18"/>
  <c r="I14"/>
  <c r="I205" l="1"/>
  <c r="I1318"/>
  <c r="I1312" s="1"/>
  <c r="I1057"/>
  <c r="I1056" s="1"/>
  <c r="I1055" s="1"/>
  <c r="I665"/>
  <c r="I664" s="1"/>
  <c r="I663" s="1"/>
  <c r="I356"/>
  <c r="I347"/>
  <c r="I150"/>
  <c r="I149" s="1"/>
  <c r="I1257"/>
  <c r="I1256" s="1"/>
  <c r="I1212"/>
  <c r="I1244"/>
  <c r="I1275"/>
  <c r="I1217"/>
  <c r="I1251"/>
  <c r="I1263"/>
  <c r="I1262" s="1"/>
  <c r="I1239"/>
  <c r="I1238" s="1"/>
  <c r="I1234" s="1"/>
  <c r="I1203"/>
  <c r="I1202" s="1"/>
  <c r="I225"/>
  <c r="I760"/>
  <c r="I755" s="1"/>
  <c r="I277"/>
  <c r="I276" s="1"/>
  <c r="I275" s="1"/>
  <c r="I274" s="1"/>
  <c r="I1177"/>
  <c r="I1172" s="1"/>
  <c r="I1179"/>
  <c r="I455"/>
  <c r="I330"/>
  <c r="I1142"/>
  <c r="I1106"/>
  <c r="I1105" s="1"/>
  <c r="I1334"/>
  <c r="I495"/>
  <c r="I494" s="1"/>
  <c r="I486" s="1"/>
  <c r="I321"/>
  <c r="I320" s="1"/>
  <c r="I1132"/>
  <c r="I1126" s="1"/>
  <c r="I188"/>
  <c r="I185" s="1"/>
  <c r="I184" s="1"/>
  <c r="I399"/>
  <c r="I1299"/>
  <c r="I13"/>
  <c r="I12" s="1"/>
  <c r="I473"/>
  <c r="I472" s="1"/>
  <c r="I471" s="1"/>
  <c r="I467" s="1"/>
  <c r="I462"/>
  <c r="I461" s="1"/>
  <c r="I213"/>
  <c r="I133"/>
  <c r="I591"/>
  <c r="I583" s="1"/>
  <c r="I610"/>
  <c r="I603" s="1"/>
  <c r="I827"/>
  <c r="I924"/>
  <c r="H36"/>
  <c r="H35" s="1"/>
  <c r="I60"/>
  <c r="I941"/>
  <c r="I940" s="1"/>
  <c r="I1281"/>
  <c r="I1324"/>
  <c r="I1323" s="1"/>
  <c r="I20"/>
  <c r="I293"/>
  <c r="I292" s="1"/>
  <c r="I284" s="1"/>
  <c r="I884"/>
  <c r="I1017"/>
  <c r="I1162"/>
  <c r="I683"/>
  <c r="I965"/>
  <c r="I1307"/>
  <c r="I442"/>
  <c r="I801"/>
  <c r="I791" s="1"/>
  <c r="I103"/>
  <c r="I93"/>
  <c r="I160"/>
  <c r="I159" s="1"/>
  <c r="I158" s="1"/>
  <c r="I157" s="1"/>
  <c r="I374"/>
  <c r="I370" s="1"/>
  <c r="I369" s="1"/>
  <c r="I510"/>
  <c r="I509" s="1"/>
  <c r="I501" s="1"/>
  <c r="I500" s="1"/>
  <c r="I817"/>
  <c r="I912"/>
  <c r="I1003"/>
  <c r="I235"/>
  <c r="I232" s="1"/>
  <c r="I252"/>
  <c r="I247" s="1"/>
  <c r="I706"/>
  <c r="I705" s="1"/>
  <c r="I704" s="1"/>
  <c r="I740"/>
  <c r="I478"/>
  <c r="I1188"/>
  <c r="I976" l="1"/>
  <c r="I975" s="1"/>
  <c r="I964" s="1"/>
  <c r="F35" i="3" s="1"/>
  <c r="I901" i="1"/>
  <c r="I900" s="1"/>
  <c r="I899" s="1"/>
  <c r="I201"/>
  <c r="I148"/>
  <c r="I1274"/>
  <c r="I1266" s="1"/>
  <c r="I1243"/>
  <c r="I1211"/>
  <c r="I1210" s="1"/>
  <c r="I1201" s="1"/>
  <c r="I1200" s="1"/>
  <c r="I1199" s="1"/>
  <c r="I454"/>
  <c r="I441" s="1"/>
  <c r="I89"/>
  <c r="I55" s="1"/>
  <c r="I883"/>
  <c r="I882" s="1"/>
  <c r="I816"/>
  <c r="I1125"/>
  <c r="I1124" s="1"/>
  <c r="I1095"/>
  <c r="I1088" s="1"/>
  <c r="I398"/>
  <c r="I397" s="1"/>
  <c r="I390" s="1"/>
  <c r="I1161"/>
  <c r="I314"/>
  <c r="I273" s="1"/>
  <c r="I1298"/>
  <c r="I1294" s="1"/>
  <c r="I739"/>
  <c r="I11"/>
  <c r="I10" s="1"/>
  <c r="K12" s="1"/>
  <c r="I224"/>
  <c r="I662"/>
  <c r="I602" s="1"/>
  <c r="I485"/>
  <c r="I898" l="1"/>
  <c r="I183"/>
  <c r="I1242"/>
  <c r="I1230" s="1"/>
  <c r="F41" i="3" s="1"/>
  <c r="I815" i="1"/>
  <c r="I814" s="1"/>
  <c r="I813" s="1"/>
  <c r="I790" s="1"/>
  <c r="I789" s="1"/>
  <c r="I788" s="1"/>
  <c r="I773" s="1"/>
  <c r="K789" s="1"/>
  <c r="H743" i="2"/>
  <c r="H742" s="1"/>
  <c r="H732" s="1"/>
  <c r="I54" i="1"/>
  <c r="I575"/>
  <c r="I557" s="1"/>
  <c r="K577" s="1"/>
  <c r="I897"/>
  <c r="K899" s="1"/>
  <c r="H1348"/>
  <c r="H1347" s="1"/>
  <c r="H1346" s="1"/>
  <c r="H1345" s="1"/>
  <c r="H1341"/>
  <c r="H1340" s="1"/>
  <c r="H1338"/>
  <c r="H1335"/>
  <c r="H1332"/>
  <c r="H1331" s="1"/>
  <c r="H1329"/>
  <c r="H1328" s="1"/>
  <c r="H1326"/>
  <c r="H1325" s="1"/>
  <c r="H1321"/>
  <c r="H1319"/>
  <c r="H1309"/>
  <c r="H1308" s="1"/>
  <c r="H1305"/>
  <c r="H1304" s="1"/>
  <c r="H1303" s="1"/>
  <c r="H1301"/>
  <c r="H1300" s="1"/>
  <c r="H1292"/>
  <c r="H1291" s="1"/>
  <c r="H1290" s="1"/>
  <c r="H1289" s="1"/>
  <c r="H1284"/>
  <c r="H1282"/>
  <c r="H1279"/>
  <c r="H1278" s="1"/>
  <c r="H1276"/>
  <c r="H1272"/>
  <c r="H1270"/>
  <c r="H1268"/>
  <c r="H1267" s="1"/>
  <c r="H1264"/>
  <c r="H1258"/>
  <c r="H1252"/>
  <c r="H1249"/>
  <c r="H1248" s="1"/>
  <c r="H1247" s="1"/>
  <c r="H1245"/>
  <c r="H1240"/>
  <c r="H1236"/>
  <c r="H1235" s="1"/>
  <c r="H1232"/>
  <c r="H1231" s="1"/>
  <c r="H1227"/>
  <c r="H1226" s="1"/>
  <c r="H1225" s="1"/>
  <c r="H1224" s="1"/>
  <c r="H1223" s="1"/>
  <c r="H1221"/>
  <c r="H1220" s="1"/>
  <c r="H1218"/>
  <c r="H1215"/>
  <c r="H1213"/>
  <c r="H1204"/>
  <c r="H1196"/>
  <c r="H1195" s="1"/>
  <c r="H1194" s="1"/>
  <c r="H1193" s="1"/>
  <c r="H1192" s="1"/>
  <c r="H1191" s="1"/>
  <c r="H1189"/>
  <c r="H1187" s="1"/>
  <c r="H1186" s="1"/>
  <c r="H1185" s="1"/>
  <c r="H1180"/>
  <c r="H1178" s="1"/>
  <c r="H1175"/>
  <c r="H1174" s="1"/>
  <c r="H1173" s="1"/>
  <c r="H1165"/>
  <c r="H1164" s="1"/>
  <c r="H1163" s="1"/>
  <c r="H1169"/>
  <c r="H1168" s="1"/>
  <c r="H1167" s="1"/>
  <c r="H1157"/>
  <c r="H1156" s="1"/>
  <c r="H1150"/>
  <c r="H1148"/>
  <c r="H1143"/>
  <c r="H1140"/>
  <c r="H1139" s="1"/>
  <c r="H1136"/>
  <c r="H1133"/>
  <c r="H1120"/>
  <c r="H1119" s="1"/>
  <c r="H1117"/>
  <c r="H1116" s="1"/>
  <c r="H1112"/>
  <c r="H1107"/>
  <c r="H1098"/>
  <c r="H1097" s="1"/>
  <c r="H1096" s="1"/>
  <c r="H1093"/>
  <c r="H1092" s="1"/>
  <c r="H1090"/>
  <c r="H1089" s="1"/>
  <c r="H1074"/>
  <c r="H1073" s="1"/>
  <c r="H1062"/>
  <c r="H1061" s="1"/>
  <c r="H1059"/>
  <c r="H1058" s="1"/>
  <c r="H1039"/>
  <c r="H1036" s="1"/>
  <c r="H1028"/>
  <c r="H1024"/>
  <c r="H1021"/>
  <c r="H1018"/>
  <c r="H1015"/>
  <c r="H1014" s="1"/>
  <c r="H1008" s="1"/>
  <c r="H1006"/>
  <c r="H1004"/>
  <c r="H978"/>
  <c r="H977" s="1"/>
  <c r="H971"/>
  <c r="H969"/>
  <c r="H966" s="1"/>
  <c r="H946"/>
  <c r="H944"/>
  <c r="H942"/>
  <c r="H938"/>
  <c r="H936"/>
  <c r="H933"/>
  <c r="H929"/>
  <c r="H922"/>
  <c r="H921" s="1"/>
  <c r="H917" s="1"/>
  <c r="H915"/>
  <c r="H913"/>
  <c r="H903"/>
  <c r="H902" s="1"/>
  <c r="H891"/>
  <c r="H888"/>
  <c r="H885"/>
  <c r="H825"/>
  <c r="H824" s="1"/>
  <c r="H822"/>
  <c r="H821" s="1"/>
  <c r="H819"/>
  <c r="H818" s="1"/>
  <c r="H806"/>
  <c r="H805" s="1"/>
  <c r="H803"/>
  <c r="H802" s="1"/>
  <c r="H799"/>
  <c r="H798" s="1"/>
  <c r="H786"/>
  <c r="H785" s="1"/>
  <c r="H784" s="1"/>
  <c r="H783" s="1"/>
  <c r="H782" s="1"/>
  <c r="H781" s="1"/>
  <c r="H779"/>
  <c r="H778" s="1"/>
  <c r="H777" s="1"/>
  <c r="H776" s="1"/>
  <c r="H775" s="1"/>
  <c r="H774" s="1"/>
  <c r="H768"/>
  <c r="H766"/>
  <c r="H764"/>
  <c r="H761"/>
  <c r="H751"/>
  <c r="H750" s="1"/>
  <c r="H747"/>
  <c r="H746" s="1"/>
  <c r="H745" s="1"/>
  <c r="H742"/>
  <c r="H741" s="1"/>
  <c r="H729"/>
  <c r="H728" s="1"/>
  <c r="H727" s="1"/>
  <c r="H726" s="1"/>
  <c r="H725" s="1"/>
  <c r="H722"/>
  <c r="H721" s="1"/>
  <c r="H718"/>
  <c r="H715"/>
  <c r="H712"/>
  <c r="H707"/>
  <c r="H702"/>
  <c r="H701" s="1"/>
  <c r="H700" s="1"/>
  <c r="H698"/>
  <c r="H697" s="1"/>
  <c r="H696" s="1"/>
  <c r="H695" s="1"/>
  <c r="H693"/>
  <c r="H692" s="1"/>
  <c r="H691" s="1"/>
  <c r="H688"/>
  <c r="H687" s="1"/>
  <c r="H685"/>
  <c r="H684" s="1"/>
  <c r="H680"/>
  <c r="H679" s="1"/>
  <c r="H678" s="1"/>
  <c r="H675"/>
  <c r="H674" s="1"/>
  <c r="H670"/>
  <c r="H668"/>
  <c r="H666"/>
  <c r="H659"/>
  <c r="H656"/>
  <c r="H653"/>
  <c r="H650"/>
  <c r="H647"/>
  <c r="H644"/>
  <c r="H641"/>
  <c r="H638"/>
  <c r="H635"/>
  <c r="H632"/>
  <c r="H629"/>
  <c r="H626"/>
  <c r="H623"/>
  <c r="H620"/>
  <c r="H617"/>
  <c r="H614"/>
  <c r="H611"/>
  <c r="H605"/>
  <c r="H604" s="1"/>
  <c r="H600"/>
  <c r="H599" s="1"/>
  <c r="H598" s="1"/>
  <c r="H595"/>
  <c r="H594" s="1"/>
  <c r="H593" s="1"/>
  <c r="H592" s="1"/>
  <c r="H586"/>
  <c r="H585" s="1"/>
  <c r="H584" s="1"/>
  <c r="H581"/>
  <c r="H580" s="1"/>
  <c r="H579" s="1"/>
  <c r="H578" s="1"/>
  <c r="H577" s="1"/>
  <c r="H576" s="1"/>
  <c r="E44" i="3" s="1"/>
  <c r="H572" i="1"/>
  <c r="H571" s="1"/>
  <c r="H570" s="1"/>
  <c r="H569" s="1"/>
  <c r="H568" s="1"/>
  <c r="H558" s="1"/>
  <c r="H517"/>
  <c r="H516" s="1"/>
  <c r="H515" s="1"/>
  <c r="H513"/>
  <c r="H511"/>
  <c r="H507"/>
  <c r="H506" s="1"/>
  <c r="H504"/>
  <c r="H503" s="1"/>
  <c r="H502" s="1"/>
  <c r="H498"/>
  <c r="H496"/>
  <c r="H488"/>
  <c r="H487" s="1"/>
  <c r="H483"/>
  <c r="H482" s="1"/>
  <c r="H480"/>
  <c r="H479" s="1"/>
  <c r="H476"/>
  <c r="H474"/>
  <c r="H469"/>
  <c r="H468" s="1"/>
  <c r="H465"/>
  <c r="H463"/>
  <c r="H457"/>
  <c r="H456" s="1"/>
  <c r="H452"/>
  <c r="H451" s="1"/>
  <c r="H450" s="1"/>
  <c r="H448"/>
  <c r="H447" s="1"/>
  <c r="H445"/>
  <c r="H444" s="1"/>
  <c r="H443" s="1"/>
  <c r="H439"/>
  <c r="H438" s="1"/>
  <c r="H437" s="1"/>
  <c r="H436" s="1"/>
  <c r="H434"/>
  <c r="H433" s="1"/>
  <c r="H432" s="1"/>
  <c r="H410" s="1"/>
  <c r="H408"/>
  <c r="H406"/>
  <c r="H405" s="1"/>
  <c r="H402"/>
  <c r="H400"/>
  <c r="H393"/>
  <c r="H392" s="1"/>
  <c r="H391" s="1"/>
  <c r="H387"/>
  <c r="H386" s="1"/>
  <c r="H384"/>
  <c r="H383" s="1"/>
  <c r="H382" s="1"/>
  <c r="H380"/>
  <c r="H379" s="1"/>
  <c r="H377"/>
  <c r="H372"/>
  <c r="H371" s="1"/>
  <c r="H367"/>
  <c r="H366" s="1"/>
  <c r="H359"/>
  <c r="H357"/>
  <c r="H352"/>
  <c r="H350"/>
  <c r="H348"/>
  <c r="H342"/>
  <c r="H341" s="1"/>
  <c r="H340" s="1"/>
  <c r="H338"/>
  <c r="H335" s="1"/>
  <c r="H336"/>
  <c r="H328"/>
  <c r="H327" s="1"/>
  <c r="H325"/>
  <c r="H323"/>
  <c r="H318"/>
  <c r="H317" s="1"/>
  <c r="H316" s="1"/>
  <c r="H315" s="1"/>
  <c r="H312"/>
  <c r="H311" s="1"/>
  <c r="H309"/>
  <c r="H308" s="1"/>
  <c r="H302"/>
  <c r="H301" s="1"/>
  <c r="H300" s="1"/>
  <c r="H298"/>
  <c r="H296"/>
  <c r="H294" s="1"/>
  <c r="H290"/>
  <c r="H289" s="1"/>
  <c r="H286"/>
  <c r="H285" s="1"/>
  <c r="H282"/>
  <c r="H280"/>
  <c r="H271"/>
  <c r="H270" s="1"/>
  <c r="H268"/>
  <c r="H265" s="1"/>
  <c r="H263"/>
  <c r="H262" s="1"/>
  <c r="H260"/>
  <c r="H259" s="1"/>
  <c r="H258" s="1"/>
  <c r="H256"/>
  <c r="H254"/>
  <c r="H243"/>
  <c r="H242" s="1"/>
  <c r="H241" s="1"/>
  <c r="H239"/>
  <c r="H238"/>
  <c r="H236"/>
  <c r="H233"/>
  <c r="H230"/>
  <c r="H229" s="1"/>
  <c r="H227"/>
  <c r="H226" s="1"/>
  <c r="H220"/>
  <c r="H218" s="1"/>
  <c r="H216"/>
  <c r="H214" s="1"/>
  <c r="H208"/>
  <c r="H206"/>
  <c r="H191"/>
  <c r="H189"/>
  <c r="H186"/>
  <c r="H181"/>
  <c r="H179"/>
  <c r="H178"/>
  <c r="H177" s="1"/>
  <c r="H175"/>
  <c r="H174" s="1"/>
  <c r="H173" s="1"/>
  <c r="H171"/>
  <c r="H170" s="1"/>
  <c r="H169" s="1"/>
  <c r="H165"/>
  <c r="H163"/>
  <c r="H161"/>
  <c r="H151"/>
  <c r="H145"/>
  <c r="H144" s="1"/>
  <c r="H142"/>
  <c r="H141" s="1"/>
  <c r="H139"/>
  <c r="H138" s="1"/>
  <c r="H136"/>
  <c r="H134"/>
  <c r="H131"/>
  <c r="H130" s="1"/>
  <c r="H127"/>
  <c r="H126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8" i="1"/>
  <c r="H75"/>
  <c r="H74" s="1"/>
  <c r="H71"/>
  <c r="H70" s="1"/>
  <c r="H66"/>
  <c r="H65" s="1"/>
  <c r="H62"/>
  <c r="H61" s="1"/>
  <c r="H58"/>
  <c r="H57" s="1"/>
  <c r="H56" s="1"/>
  <c r="H26"/>
  <c r="H24"/>
  <c r="H21"/>
  <c r="H18"/>
  <c r="H14"/>
  <c r="F53" i="3"/>
  <c r="F52"/>
  <c r="F51"/>
  <c r="F48"/>
  <c r="F47"/>
  <c r="F46"/>
  <c r="F45"/>
  <c r="F44"/>
  <c r="F42"/>
  <c r="F39"/>
  <c r="F38"/>
  <c r="F36"/>
  <c r="F34"/>
  <c r="F32"/>
  <c r="F31"/>
  <c r="F29"/>
  <c r="F28"/>
  <c r="F27"/>
  <c r="F26"/>
  <c r="F24"/>
  <c r="F23"/>
  <c r="F22"/>
  <c r="F20"/>
  <c r="F19"/>
  <c r="F17"/>
  <c r="F16"/>
  <c r="F15"/>
  <c r="F14"/>
  <c r="F13"/>
  <c r="F12"/>
  <c r="F11"/>
  <c r="F10"/>
  <c r="E16"/>
  <c r="H950" i="2"/>
  <c r="H949" s="1"/>
  <c r="H944"/>
  <c r="H943"/>
  <c r="H941"/>
  <c r="H940"/>
  <c r="H937"/>
  <c r="H936"/>
  <c r="H935"/>
  <c r="H933"/>
  <c r="H932" s="1"/>
  <c r="H929"/>
  <c r="H928"/>
  <c r="H927"/>
  <c r="H926"/>
  <c r="H924"/>
  <c r="H922"/>
  <c r="H921" s="1"/>
  <c r="H920"/>
  <c r="H919" s="1"/>
  <c r="H918"/>
  <c r="H917"/>
  <c r="H915"/>
  <c r="H914" s="1"/>
  <c r="H913"/>
  <c r="H912"/>
  <c r="H910"/>
  <c r="H909"/>
  <c r="H908"/>
  <c r="H906"/>
  <c r="H905" s="1"/>
  <c r="H904" s="1"/>
  <c r="H903"/>
  <c r="H902" s="1"/>
  <c r="H901"/>
  <c r="H900" s="1"/>
  <c r="H897"/>
  <c r="H894"/>
  <c r="H893" s="1"/>
  <c r="H890" s="1"/>
  <c r="H888"/>
  <c r="H887" s="1"/>
  <c r="H886" s="1"/>
  <c r="H885"/>
  <c r="H884" s="1"/>
  <c r="H883"/>
  <c r="H882" s="1"/>
  <c r="H878"/>
  <c r="H877" s="1"/>
  <c r="H876"/>
  <c r="H875" s="1"/>
  <c r="H874"/>
  <c r="H873" s="1"/>
  <c r="H871"/>
  <c r="H870"/>
  <c r="H869" s="1"/>
  <c r="H868"/>
  <c r="H866"/>
  <c r="H864"/>
  <c r="H863" s="1"/>
  <c r="H862"/>
  <c r="H861"/>
  <c r="H859"/>
  <c r="H858"/>
  <c r="H853"/>
  <c r="H852"/>
  <c r="H850"/>
  <c r="H849"/>
  <c r="H846"/>
  <c r="H845" s="1"/>
  <c r="H844" s="1"/>
  <c r="H843" s="1"/>
  <c r="H841"/>
  <c r="H840" s="1"/>
  <c r="H834"/>
  <c r="H833" s="1"/>
  <c r="H828"/>
  <c r="H827" s="1"/>
  <c r="H823"/>
  <c r="H822"/>
  <c r="H819"/>
  <c r="H818" s="1"/>
  <c r="H817"/>
  <c r="H816" s="1"/>
  <c r="H815"/>
  <c r="H814"/>
  <c r="H810"/>
  <c r="H808" s="1"/>
  <c r="H807"/>
  <c r="H806" s="1"/>
  <c r="H805"/>
  <c r="H804" s="1"/>
  <c r="H798"/>
  <c r="H797" s="1"/>
  <c r="H796" s="1"/>
  <c r="H795" s="1"/>
  <c r="H794"/>
  <c r="H792" s="1"/>
  <c r="H791"/>
  <c r="H790"/>
  <c r="H785"/>
  <c r="H784" s="1"/>
  <c r="H783"/>
  <c r="H782"/>
  <c r="H777"/>
  <c r="H776" s="1"/>
  <c r="H775"/>
  <c r="H774" s="1"/>
  <c r="H773"/>
  <c r="H772" s="1"/>
  <c r="H770"/>
  <c r="H769" s="1"/>
  <c r="H768" s="1"/>
  <c r="H761"/>
  <c r="H760" s="1"/>
  <c r="H759" s="1"/>
  <c r="H755"/>
  <c r="H754" s="1"/>
  <c r="H753" s="1"/>
  <c r="H751"/>
  <c r="H750" s="1"/>
  <c r="H721"/>
  <c r="H720" s="1"/>
  <c r="H719" s="1"/>
  <c r="H718"/>
  <c r="H717" s="1"/>
  <c r="H716" s="1"/>
  <c r="H714"/>
  <c r="H713" s="1"/>
  <c r="H712" s="1"/>
  <c r="H683"/>
  <c r="H682"/>
  <c r="H679"/>
  <c r="H678" s="1"/>
  <c r="H677"/>
  <c r="H676"/>
  <c r="H674"/>
  <c r="H673"/>
  <c r="H669"/>
  <c r="H668"/>
  <c r="H666"/>
  <c r="H665"/>
  <c r="H659"/>
  <c r="H658"/>
  <c r="H655"/>
  <c r="H654" s="1"/>
  <c r="H651"/>
  <c r="H650"/>
  <c r="H634"/>
  <c r="H633"/>
  <c r="H632"/>
  <c r="H631"/>
  <c r="H630"/>
  <c r="H629"/>
  <c r="H626"/>
  <c r="H625"/>
  <c r="H624"/>
  <c r="H621"/>
  <c r="H620" s="1"/>
  <c r="H619" s="1"/>
  <c r="H618"/>
  <c r="H617"/>
  <c r="H616"/>
  <c r="H614"/>
  <c r="H613"/>
  <c r="H612"/>
  <c r="H611"/>
  <c r="H600"/>
  <c r="H599" s="1"/>
  <c r="H596" s="1"/>
  <c r="H591"/>
  <c r="H590"/>
  <c r="H588"/>
  <c r="H587"/>
  <c r="H586"/>
  <c r="H584"/>
  <c r="H583"/>
  <c r="H582"/>
  <c r="H580"/>
  <c r="H579"/>
  <c r="H578"/>
  <c r="H575"/>
  <c r="H574"/>
  <c r="H572"/>
  <c r="H571"/>
  <c r="H568"/>
  <c r="H567"/>
  <c r="H565"/>
  <c r="H564"/>
  <c r="H559"/>
  <c r="H558" s="1"/>
  <c r="H557"/>
  <c r="H546"/>
  <c r="H545" s="1"/>
  <c r="H544"/>
  <c r="H543" s="1"/>
  <c r="H542"/>
  <c r="H541" s="1"/>
  <c r="H540"/>
  <c r="H539" s="1"/>
  <c r="H538"/>
  <c r="H537" s="1"/>
  <c r="H505"/>
  <c r="H504" s="1"/>
  <c r="H500"/>
  <c r="H499"/>
  <c r="H498"/>
  <c r="H495"/>
  <c r="H494"/>
  <c r="H493"/>
  <c r="H491"/>
  <c r="H490"/>
  <c r="H482"/>
  <c r="H481" s="1"/>
  <c r="H480" s="1"/>
  <c r="H479"/>
  <c r="H478" s="1"/>
  <c r="H477"/>
  <c r="H469"/>
  <c r="H468" s="1"/>
  <c r="H467" s="1"/>
  <c r="H466"/>
  <c r="H465" s="1"/>
  <c r="H464" s="1"/>
  <c r="H463"/>
  <c r="H462" s="1"/>
  <c r="H461" s="1"/>
  <c r="H455"/>
  <c r="H454" s="1"/>
  <c r="H453"/>
  <c r="H452" s="1"/>
  <c r="H448"/>
  <c r="H447" s="1"/>
  <c r="H446"/>
  <c r="H445" s="1"/>
  <c r="H444"/>
  <c r="H443" s="1"/>
  <c r="H441"/>
  <c r="H440"/>
  <c r="H439"/>
  <c r="H436"/>
  <c r="H435" s="1"/>
  <c r="H434"/>
  <c r="H433"/>
  <c r="H428"/>
  <c r="H427" s="1"/>
  <c r="H426" s="1"/>
  <c r="H425"/>
  <c r="H424" s="1"/>
  <c r="H423"/>
  <c r="H422" s="1"/>
  <c r="H421"/>
  <c r="H420" s="1"/>
  <c r="H417"/>
  <c r="H416"/>
  <c r="H415" s="1"/>
  <c r="H412"/>
  <c r="H411" s="1"/>
  <c r="H410"/>
  <c r="H409" s="1"/>
  <c r="H406"/>
  <c r="H405" s="1"/>
  <c r="H404"/>
  <c r="H403" s="1"/>
  <c r="H402"/>
  <c r="H401" s="1"/>
  <c r="H398"/>
  <c r="H397" s="1"/>
  <c r="H396"/>
  <c r="H395" s="1"/>
  <c r="H386"/>
  <c r="H384" s="1"/>
  <c r="H383" s="1"/>
  <c r="H380"/>
  <c r="H379" s="1"/>
  <c r="H378" s="1"/>
  <c r="H377" s="1"/>
  <c r="H376"/>
  <c r="H375"/>
  <c r="H374"/>
  <c r="H370"/>
  <c r="H369" s="1"/>
  <c r="H368" s="1"/>
  <c r="H367" s="1"/>
  <c r="H366"/>
  <c r="H365"/>
  <c r="H364"/>
  <c r="H361"/>
  <c r="H360" s="1"/>
  <c r="H359" s="1"/>
  <c r="H358"/>
  <c r="H357" s="1"/>
  <c r="H356" s="1"/>
  <c r="H353"/>
  <c r="H352" s="1"/>
  <c r="H351" s="1"/>
  <c r="H350" s="1"/>
  <c r="H349"/>
  <c r="H348" s="1"/>
  <c r="H347" s="1"/>
  <c r="H346" s="1"/>
  <c r="H345"/>
  <c r="H344" s="1"/>
  <c r="H343" s="1"/>
  <c r="H342" s="1"/>
  <c r="H340"/>
  <c r="H339" s="1"/>
  <c r="H338" s="1"/>
  <c r="H337" s="1"/>
  <c r="H336"/>
  <c r="H335" s="1"/>
  <c r="H334"/>
  <c r="H333" s="1"/>
  <c r="H331"/>
  <c r="H330" s="1"/>
  <c r="H327"/>
  <c r="H326"/>
  <c r="H325" s="1"/>
  <c r="H324"/>
  <c r="H323" s="1"/>
  <c r="H316"/>
  <c r="H315"/>
  <c r="H308"/>
  <c r="H306"/>
  <c r="H305"/>
  <c r="H304"/>
  <c r="H301"/>
  <c r="H296"/>
  <c r="H293"/>
  <c r="H292" s="1"/>
  <c r="H291" s="1"/>
  <c r="H290"/>
  <c r="H288"/>
  <c r="H287"/>
  <c r="H285"/>
  <c r="H284" s="1"/>
  <c r="H283"/>
  <c r="H282"/>
  <c r="H278"/>
  <c r="H277" s="1"/>
  <c r="H276"/>
  <c r="H275" s="1"/>
  <c r="H274"/>
  <c r="H267"/>
  <c r="H266"/>
  <c r="H265"/>
  <c r="H262"/>
  <c r="H260"/>
  <c r="H259"/>
  <c r="H255"/>
  <c r="H254" s="1"/>
  <c r="H253"/>
  <c r="H248"/>
  <c r="H247" s="1"/>
  <c r="H246"/>
  <c r="H245"/>
  <c r="H243"/>
  <c r="H242" s="1"/>
  <c r="H240" s="1"/>
  <c r="H238"/>
  <c r="H236" s="1"/>
  <c r="H235" s="1"/>
  <c r="H231"/>
  <c r="H230" s="1"/>
  <c r="H229"/>
  <c r="H227"/>
  <c r="H226" s="1"/>
  <c r="H225"/>
  <c r="H222"/>
  <c r="H221" s="1"/>
  <c r="H220"/>
  <c r="H219" s="1"/>
  <c r="H211"/>
  <c r="H210" s="1"/>
  <c r="H209" s="1"/>
  <c r="H208" s="1"/>
  <c r="H207"/>
  <c r="H206" s="1"/>
  <c r="H205" s="1"/>
  <c r="H204" s="1"/>
  <c r="H203"/>
  <c r="H201"/>
  <c r="H200"/>
  <c r="H198"/>
  <c r="H197" s="1"/>
  <c r="H196"/>
  <c r="H195" s="1"/>
  <c r="H191"/>
  <c r="H190" s="1"/>
  <c r="H189"/>
  <c r="H188" s="1"/>
  <c r="H187" s="1"/>
  <c r="H186"/>
  <c r="H185" s="1"/>
  <c r="H184"/>
  <c r="H183" s="1"/>
  <c r="H181"/>
  <c r="H180" s="1"/>
  <c r="H178"/>
  <c r="H177"/>
  <c r="H173"/>
  <c r="H172" s="1"/>
  <c r="H171" s="1"/>
  <c r="H170"/>
  <c r="H169" s="1"/>
  <c r="H168"/>
  <c r="H167" s="1"/>
  <c r="H166"/>
  <c r="H164" s="1"/>
  <c r="H162"/>
  <c r="H161"/>
  <c r="H159"/>
  <c r="H157"/>
  <c r="H156" s="1"/>
  <c r="H155"/>
  <c r="H154"/>
  <c r="H152"/>
  <c r="H151"/>
  <c r="H150"/>
  <c r="H148"/>
  <c r="H147" s="1"/>
  <c r="H144"/>
  <c r="H141"/>
  <c r="H140"/>
  <c r="H137"/>
  <c r="H135" s="1"/>
  <c r="H134"/>
  <c r="H133" s="1"/>
  <c r="H132" s="1"/>
  <c r="H130"/>
  <c r="H129" s="1"/>
  <c r="H127"/>
  <c r="H126" s="1"/>
  <c r="H125" s="1"/>
  <c r="H123"/>
  <c r="H122" s="1"/>
  <c r="H120"/>
  <c r="H119"/>
  <c r="H118"/>
  <c r="H116"/>
  <c r="H112"/>
  <c r="H111" s="1"/>
  <c r="H109"/>
  <c r="H108"/>
  <c r="H105"/>
  <c r="H103" s="1"/>
  <c r="H102"/>
  <c r="H101"/>
  <c r="H99"/>
  <c r="H98"/>
  <c r="H95"/>
  <c r="H94"/>
  <c r="H92"/>
  <c r="H91"/>
  <c r="H89"/>
  <c r="H88"/>
  <c r="H86"/>
  <c r="H85"/>
  <c r="H83"/>
  <c r="H82"/>
  <c r="H80"/>
  <c r="H79"/>
  <c r="H75"/>
  <c r="H73"/>
  <c r="H72"/>
  <c r="H70"/>
  <c r="H69"/>
  <c r="H67"/>
  <c r="H66"/>
  <c r="H64"/>
  <c r="H63"/>
  <c r="H61"/>
  <c r="H60"/>
  <c r="H58"/>
  <c r="H57"/>
  <c r="H55"/>
  <c r="H54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G950"/>
  <c r="G949" s="1"/>
  <c r="G944"/>
  <c r="G943"/>
  <c r="G941"/>
  <c r="G937"/>
  <c r="G936"/>
  <c r="G935"/>
  <c r="G933"/>
  <c r="G932" s="1"/>
  <c r="G929"/>
  <c r="G928"/>
  <c r="G927"/>
  <c r="G926"/>
  <c r="G924"/>
  <c r="G922"/>
  <c r="G921" s="1"/>
  <c r="G920"/>
  <c r="G919" s="1"/>
  <c r="G918"/>
  <c r="G917"/>
  <c r="G915"/>
  <c r="G914" s="1"/>
  <c r="G913"/>
  <c r="G912"/>
  <c r="G910"/>
  <c r="G909"/>
  <c r="G908"/>
  <c r="G906"/>
  <c r="G905" s="1"/>
  <c r="G904" s="1"/>
  <c r="G903"/>
  <c r="G902" s="1"/>
  <c r="G901"/>
  <c r="G900" s="1"/>
  <c r="G897"/>
  <c r="G894"/>
  <c r="G893" s="1"/>
  <c r="G890" s="1"/>
  <c r="G888"/>
  <c r="G887" s="1"/>
  <c r="G886" s="1"/>
  <c r="G885"/>
  <c r="G884" s="1"/>
  <c r="G883"/>
  <c r="G882" s="1"/>
  <c r="G878"/>
  <c r="G877" s="1"/>
  <c r="G876"/>
  <c r="G875" s="1"/>
  <c r="G874"/>
  <c r="G873" s="1"/>
  <c r="G871"/>
  <c r="G868"/>
  <c r="G866"/>
  <c r="G864"/>
  <c r="G863" s="1"/>
  <c r="G862"/>
  <c r="G861"/>
  <c r="G859"/>
  <c r="G858"/>
  <c r="G853"/>
  <c r="G852"/>
  <c r="G850"/>
  <c r="G849"/>
  <c r="G846"/>
  <c r="G845" s="1"/>
  <c r="G844" s="1"/>
  <c r="G843" s="1"/>
  <c r="G841"/>
  <c r="G840" s="1"/>
  <c r="G834"/>
  <c r="G833" s="1"/>
  <c r="G828"/>
  <c r="G827" s="1"/>
  <c r="G823"/>
  <c r="G822"/>
  <c r="G819"/>
  <c r="G818" s="1"/>
  <c r="G817"/>
  <c r="G816" s="1"/>
  <c r="G815"/>
  <c r="G814"/>
  <c r="G810"/>
  <c r="G808" s="1"/>
  <c r="G807"/>
  <c r="G806" s="1"/>
  <c r="G805"/>
  <c r="G804" s="1"/>
  <c r="G798"/>
  <c r="G797" s="1"/>
  <c r="G796" s="1"/>
  <c r="G795" s="1"/>
  <c r="G794"/>
  <c r="G793" s="1"/>
  <c r="G791"/>
  <c r="G790"/>
  <c r="G785"/>
  <c r="G784" s="1"/>
  <c r="G783"/>
  <c r="G782"/>
  <c r="G777"/>
  <c r="G776" s="1"/>
  <c r="G775"/>
  <c r="G774" s="1"/>
  <c r="G773"/>
  <c r="G772" s="1"/>
  <c r="G770"/>
  <c r="G769" s="1"/>
  <c r="G768" s="1"/>
  <c r="G761"/>
  <c r="G760" s="1"/>
  <c r="G759" s="1"/>
  <c r="G755"/>
  <c r="G754" s="1"/>
  <c r="G753" s="1"/>
  <c r="G751"/>
  <c r="G750" s="1"/>
  <c r="G721"/>
  <c r="G720" s="1"/>
  <c r="G719" s="1"/>
  <c r="G718"/>
  <c r="G717" s="1"/>
  <c r="G716" s="1"/>
  <c r="G714"/>
  <c r="G713" s="1"/>
  <c r="G712" s="1"/>
  <c r="G683"/>
  <c r="G682"/>
  <c r="G679"/>
  <c r="G678" s="1"/>
  <c r="G677"/>
  <c r="G676"/>
  <c r="G674"/>
  <c r="G673"/>
  <c r="G669"/>
  <c r="G668"/>
  <c r="G666"/>
  <c r="G665"/>
  <c r="G659"/>
  <c r="G658"/>
  <c r="G655"/>
  <c r="G654" s="1"/>
  <c r="G651"/>
  <c r="G650"/>
  <c r="G634"/>
  <c r="G633"/>
  <c r="G632"/>
  <c r="G631"/>
  <c r="G630"/>
  <c r="G629"/>
  <c r="G626"/>
  <c r="G625"/>
  <c r="G624"/>
  <c r="G621"/>
  <c r="G620" s="1"/>
  <c r="G619" s="1"/>
  <c r="G618"/>
  <c r="G617"/>
  <c r="G616"/>
  <c r="G614"/>
  <c r="G613"/>
  <c r="G612"/>
  <c r="G611"/>
  <c r="G600"/>
  <c r="G599" s="1"/>
  <c r="G596" s="1"/>
  <c r="G591"/>
  <c r="G590"/>
  <c r="G588"/>
  <c r="G587"/>
  <c r="G586"/>
  <c r="G584"/>
  <c r="G583"/>
  <c r="G582"/>
  <c r="G580"/>
  <c r="G579"/>
  <c r="G578"/>
  <c r="G575"/>
  <c r="G574"/>
  <c r="G572"/>
  <c r="G571"/>
  <c r="G568"/>
  <c r="G567"/>
  <c r="G565"/>
  <c r="G564"/>
  <c r="G559"/>
  <c r="G558" s="1"/>
  <c r="G557"/>
  <c r="G546"/>
  <c r="G545" s="1"/>
  <c r="G544"/>
  <c r="G543" s="1"/>
  <c r="G542"/>
  <c r="G541" s="1"/>
  <c r="G540"/>
  <c r="G539" s="1"/>
  <c r="G538"/>
  <c r="G537" s="1"/>
  <c r="G505"/>
  <c r="G504" s="1"/>
  <c r="G500"/>
  <c r="G499"/>
  <c r="G498"/>
  <c r="G495"/>
  <c r="G494"/>
  <c r="G493"/>
  <c r="G491"/>
  <c r="G490"/>
  <c r="G482"/>
  <c r="G481" s="1"/>
  <c r="G480" s="1"/>
  <c r="G479"/>
  <c r="G478" s="1"/>
  <c r="G477"/>
  <c r="G469"/>
  <c r="G468" s="1"/>
  <c r="G467" s="1"/>
  <c r="G466"/>
  <c r="G465" s="1"/>
  <c r="G464" s="1"/>
  <c r="G463"/>
  <c r="G462" s="1"/>
  <c r="G461" s="1"/>
  <c r="G455"/>
  <c r="G454" s="1"/>
  <c r="G453"/>
  <c r="G452" s="1"/>
  <c r="G448"/>
  <c r="G447" s="1"/>
  <c r="G446"/>
  <c r="G445" s="1"/>
  <c r="G444"/>
  <c r="G443" s="1"/>
  <c r="G441"/>
  <c r="G440"/>
  <c r="G439"/>
  <c r="G436"/>
  <c r="G435" s="1"/>
  <c r="G434"/>
  <c r="G433"/>
  <c r="G428"/>
  <c r="G427" s="1"/>
  <c r="G426" s="1"/>
  <c r="G425"/>
  <c r="G424" s="1"/>
  <c r="G423"/>
  <c r="G422" s="1"/>
  <c r="G421"/>
  <c r="G420" s="1"/>
  <c r="G417"/>
  <c r="G416"/>
  <c r="G415" s="1"/>
  <c r="G412"/>
  <c r="G411" s="1"/>
  <c r="G410"/>
  <c r="G409" s="1"/>
  <c r="G406"/>
  <c r="G405" s="1"/>
  <c r="G404"/>
  <c r="G403" s="1"/>
  <c r="G402"/>
  <c r="G401" s="1"/>
  <c r="G398"/>
  <c r="G397" s="1"/>
  <c r="G396"/>
  <c r="G395" s="1"/>
  <c r="G386"/>
  <c r="G384" s="1"/>
  <c r="G383" s="1"/>
  <c r="G380"/>
  <c r="G379" s="1"/>
  <c r="G378" s="1"/>
  <c r="G377" s="1"/>
  <c r="G376"/>
  <c r="G375"/>
  <c r="G374"/>
  <c r="G370"/>
  <c r="G369" s="1"/>
  <c r="G368" s="1"/>
  <c r="G367" s="1"/>
  <c r="G366"/>
  <c r="G365"/>
  <c r="G364"/>
  <c r="G361"/>
  <c r="G360" s="1"/>
  <c r="G359" s="1"/>
  <c r="G358"/>
  <c r="G357" s="1"/>
  <c r="G356" s="1"/>
  <c r="G353"/>
  <c r="G352" s="1"/>
  <c r="G351" s="1"/>
  <c r="G350" s="1"/>
  <c r="G349"/>
  <c r="G348" s="1"/>
  <c r="G347" s="1"/>
  <c r="G346" s="1"/>
  <c r="G345"/>
  <c r="G344" s="1"/>
  <c r="G343" s="1"/>
  <c r="G342" s="1"/>
  <c r="G340"/>
  <c r="G339" s="1"/>
  <c r="G338" s="1"/>
  <c r="G337" s="1"/>
  <c r="G336"/>
  <c r="G335" s="1"/>
  <c r="G334"/>
  <c r="G333" s="1"/>
  <c r="G331"/>
  <c r="G330" s="1"/>
  <c r="G327"/>
  <c r="G326"/>
  <c r="G325" s="1"/>
  <c r="G324"/>
  <c r="G323" s="1"/>
  <c r="G316"/>
  <c r="G315"/>
  <c r="G308"/>
  <c r="G306"/>
  <c r="G305"/>
  <c r="G304"/>
  <c r="G301"/>
  <c r="G296"/>
  <c r="G293"/>
  <c r="G292" s="1"/>
  <c r="G291" s="1"/>
  <c r="G290"/>
  <c r="G288"/>
  <c r="G287"/>
  <c r="G285"/>
  <c r="G284" s="1"/>
  <c r="G283"/>
  <c r="G282"/>
  <c r="G278"/>
  <c r="G277" s="1"/>
  <c r="G276"/>
  <c r="G275" s="1"/>
  <c r="G274"/>
  <c r="G267"/>
  <c r="G266"/>
  <c r="G265"/>
  <c r="G262"/>
  <c r="G260"/>
  <c r="G259"/>
  <c r="G255"/>
  <c r="G254" s="1"/>
  <c r="G253"/>
  <c r="G248"/>
  <c r="G247" s="1"/>
  <c r="G246"/>
  <c r="G245"/>
  <c r="G243"/>
  <c r="G242" s="1"/>
  <c r="G240" s="1"/>
  <c r="G238"/>
  <c r="G236" s="1"/>
  <c r="G235" s="1"/>
  <c r="G231"/>
  <c r="G230" s="1"/>
  <c r="G229"/>
  <c r="G227"/>
  <c r="G226" s="1"/>
  <c r="G225"/>
  <c r="G222"/>
  <c r="G221" s="1"/>
  <c r="G220"/>
  <c r="G219" s="1"/>
  <c r="G211"/>
  <c r="G210" s="1"/>
  <c r="G209" s="1"/>
  <c r="G208" s="1"/>
  <c r="G207"/>
  <c r="G206" s="1"/>
  <c r="G205" s="1"/>
  <c r="G204" s="1"/>
  <c r="G203"/>
  <c r="G201"/>
  <c r="G200"/>
  <c r="G198"/>
  <c r="G197" s="1"/>
  <c r="G196"/>
  <c r="G195" s="1"/>
  <c r="G191"/>
  <c r="G190" s="1"/>
  <c r="G189"/>
  <c r="G188" s="1"/>
  <c r="G186"/>
  <c r="G185" s="1"/>
  <c r="G184"/>
  <c r="G183" s="1"/>
  <c r="G181"/>
  <c r="G180" s="1"/>
  <c r="G178"/>
  <c r="G177"/>
  <c r="G173"/>
  <c r="G172" s="1"/>
  <c r="G171" s="1"/>
  <c r="G170"/>
  <c r="G169" s="1"/>
  <c r="G168"/>
  <c r="G167" s="1"/>
  <c r="G166"/>
  <c r="G164" s="1"/>
  <c r="G162"/>
  <c r="G161"/>
  <c r="G159"/>
  <c r="G157"/>
  <c r="G156" s="1"/>
  <c r="G155"/>
  <c r="G154"/>
  <c r="G152"/>
  <c r="G151"/>
  <c r="G150"/>
  <c r="G148"/>
  <c r="G147" s="1"/>
  <c r="G144"/>
  <c r="G141"/>
  <c r="G140"/>
  <c r="G137"/>
  <c r="G136" s="1"/>
  <c r="G134"/>
  <c r="G133" s="1"/>
  <c r="G132" s="1"/>
  <c r="G130"/>
  <c r="G129" s="1"/>
  <c r="G127"/>
  <c r="G126" s="1"/>
  <c r="G125" s="1"/>
  <c r="G123"/>
  <c r="G122" s="1"/>
  <c r="G120"/>
  <c r="G119"/>
  <c r="G118"/>
  <c r="G116"/>
  <c r="G112"/>
  <c r="G111" s="1"/>
  <c r="G109"/>
  <c r="G108"/>
  <c r="G105"/>
  <c r="G103" s="1"/>
  <c r="G102"/>
  <c r="G101"/>
  <c r="G99"/>
  <c r="G98"/>
  <c r="G95"/>
  <c r="G94"/>
  <c r="G92"/>
  <c r="G91"/>
  <c r="G89"/>
  <c r="G88"/>
  <c r="G86"/>
  <c r="G85"/>
  <c r="G83"/>
  <c r="G82"/>
  <c r="G80"/>
  <c r="G79"/>
  <c r="G75"/>
  <c r="G73"/>
  <c r="G72"/>
  <c r="G70"/>
  <c r="G69"/>
  <c r="G67"/>
  <c r="G66"/>
  <c r="G64"/>
  <c r="G63"/>
  <c r="G61"/>
  <c r="G60"/>
  <c r="G58"/>
  <c r="G57"/>
  <c r="G55"/>
  <c r="G54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187" l="1"/>
  <c r="I1229" i="1"/>
  <c r="I1198" s="1"/>
  <c r="H205"/>
  <c r="G680" i="2"/>
  <c r="H680"/>
  <c r="H555"/>
  <c r="H547" s="1"/>
  <c r="H1057" i="1"/>
  <c r="H1056" s="1"/>
  <c r="H1055" s="1"/>
  <c r="G555" i="2"/>
  <c r="H665" i="1"/>
  <c r="H664" s="1"/>
  <c r="H663" s="1"/>
  <c r="G771" i="2"/>
  <c r="H771"/>
  <c r="H47"/>
  <c r="G896"/>
  <c r="G895" s="1"/>
  <c r="G47"/>
  <c r="H896"/>
  <c r="H895" s="1"/>
  <c r="G664"/>
  <c r="G663" s="1"/>
  <c r="H664"/>
  <c r="H663" s="1"/>
  <c r="H656"/>
  <c r="G656"/>
  <c r="H573"/>
  <c r="G573"/>
  <c r="G752"/>
  <c r="H752"/>
  <c r="H96"/>
  <c r="H115"/>
  <c r="H110" s="1"/>
  <c r="G115"/>
  <c r="G110" s="1"/>
  <c r="G96"/>
  <c r="H820"/>
  <c r="G25"/>
  <c r="H25"/>
  <c r="G820"/>
  <c r="G394"/>
  <c r="G388" s="1"/>
  <c r="G382" s="1"/>
  <c r="H394"/>
  <c r="H388" s="1"/>
  <c r="H382" s="1"/>
  <c r="H1318" i="1"/>
  <c r="H1312" s="1"/>
  <c r="H1307" s="1"/>
  <c r="H566" i="2"/>
  <c r="G566"/>
  <c r="H224"/>
  <c r="G224"/>
  <c r="G547"/>
  <c r="G556"/>
  <c r="H556"/>
  <c r="H347" i="1"/>
  <c r="G451" i="2"/>
  <c r="F50" i="3"/>
  <c r="F49" s="1"/>
  <c r="H451" i="2"/>
  <c r="G442"/>
  <c r="H356" i="1"/>
  <c r="H442" i="2"/>
  <c r="H143"/>
  <c r="H142" s="1"/>
  <c r="G143"/>
  <c r="G142" s="1"/>
  <c r="H150" i="1"/>
  <c r="H149" s="1"/>
  <c r="E19" i="3" s="1"/>
  <c r="G273" i="2"/>
  <c r="G268" s="1"/>
  <c r="G826"/>
  <c r="H273"/>
  <c r="H268" s="1"/>
  <c r="H826"/>
  <c r="H228"/>
  <c r="G940"/>
  <c r="G228"/>
  <c r="G400"/>
  <c r="H400"/>
  <c r="H1257" i="1"/>
  <c r="H1256" s="1"/>
  <c r="H1212"/>
  <c r="H1244"/>
  <c r="H1275"/>
  <c r="H1217"/>
  <c r="H1251"/>
  <c r="H1263"/>
  <c r="H1262" s="1"/>
  <c r="H1239"/>
  <c r="H1238" s="1"/>
  <c r="H1234" s="1"/>
  <c r="H1203"/>
  <c r="H1202" s="1"/>
  <c r="H225"/>
  <c r="G252" i="2"/>
  <c r="G249"/>
  <c r="H252"/>
  <c r="H249"/>
  <c r="G121"/>
  <c r="H760" i="1"/>
  <c r="H755" s="1"/>
  <c r="H121" i="2"/>
  <c r="H277" i="1"/>
  <c r="H276" s="1"/>
  <c r="H275" s="1"/>
  <c r="H274" s="1"/>
  <c r="G476" i="2"/>
  <c r="G473" s="1"/>
  <c r="G470" s="1"/>
  <c r="H476"/>
  <c r="H473" s="1"/>
  <c r="H470" s="1"/>
  <c r="H1177" i="1"/>
  <c r="H1172" s="1"/>
  <c r="H1179"/>
  <c r="G320" i="2"/>
  <c r="G319" s="1"/>
  <c r="H320"/>
  <c r="H319" s="1"/>
  <c r="H455" i="1"/>
  <c r="H13" i="2"/>
  <c r="H20"/>
  <c r="G13"/>
  <c r="G20"/>
  <c r="G9"/>
  <c r="G10"/>
  <c r="H9"/>
  <c r="H10"/>
  <c r="H330" i="1"/>
  <c r="H1142"/>
  <c r="K1200"/>
  <c r="I1353"/>
  <c r="G414" i="2"/>
  <c r="G628"/>
  <c r="G627" s="1"/>
  <c r="H628"/>
  <c r="H627" s="1"/>
  <c r="G14"/>
  <c r="H827" i="1"/>
  <c r="H414" i="2"/>
  <c r="G870"/>
  <c r="G869" s="1"/>
  <c r="H133" i="1"/>
  <c r="H293"/>
  <c r="H292" s="1"/>
  <c r="H284" s="1"/>
  <c r="E27" i="3" s="1"/>
  <c r="H495" i="1"/>
  <c r="H494" s="1"/>
  <c r="H486" s="1"/>
  <c r="H1003"/>
  <c r="H1281"/>
  <c r="H1299"/>
  <c r="H14" i="2"/>
  <c r="H924" i="1"/>
  <c r="G801" i="2"/>
  <c r="G800" s="1"/>
  <c r="H801"/>
  <c r="H800" s="1"/>
  <c r="K56" i="1"/>
  <c r="H59" i="2"/>
  <c r="F30" i="3"/>
  <c r="H675" i="2"/>
  <c r="H74"/>
  <c r="H1324" i="1"/>
  <c r="H1323" s="1"/>
  <c r="G53" i="2"/>
  <c r="G59"/>
  <c r="G139"/>
  <c r="G138" s="1"/>
  <c r="G489"/>
  <c r="G781"/>
  <c r="G780" s="1"/>
  <c r="G848"/>
  <c r="H31"/>
  <c r="H53"/>
  <c r="H257"/>
  <c r="H857"/>
  <c r="H188" i="1"/>
  <c r="H185" s="1"/>
  <c r="H252"/>
  <c r="H247" s="1"/>
  <c r="H374"/>
  <c r="H370" s="1"/>
  <c r="H369" s="1"/>
  <c r="E29" i="3" s="1"/>
  <c r="H399" i="1"/>
  <c r="H740"/>
  <c r="H149" i="2"/>
  <c r="H860"/>
  <c r="G672"/>
  <c r="G851"/>
  <c r="H78"/>
  <c r="H84"/>
  <c r="H90"/>
  <c r="H136"/>
  <c r="H332"/>
  <c r="H341"/>
  <c r="H1162" i="1"/>
  <c r="H591"/>
  <c r="H583" s="1"/>
  <c r="E45" i="3" s="1"/>
  <c r="G34" i="2"/>
  <c r="G40"/>
  <c r="G68"/>
  <c r="G107"/>
  <c r="G106" s="1"/>
  <c r="G264"/>
  <c r="G263" s="1"/>
  <c r="H68"/>
  <c r="H264"/>
  <c r="H263" s="1"/>
  <c r="H314"/>
  <c r="H313" s="1"/>
  <c r="H363"/>
  <c r="H362" s="1"/>
  <c r="H355" s="1"/>
  <c r="H497"/>
  <c r="H865"/>
  <c r="H942"/>
  <c r="H610" i="1"/>
  <c r="H603" s="1"/>
  <c r="H941"/>
  <c r="H940" s="1"/>
  <c r="H965"/>
  <c r="H1106"/>
  <c r="H1105" s="1"/>
  <c r="H1132"/>
  <c r="H1126" s="1"/>
  <c r="H801"/>
  <c r="H791" s="1"/>
  <c r="G81" i="2"/>
  <c r="G881"/>
  <c r="G880" s="1"/>
  <c r="H683" i="1"/>
  <c r="H912"/>
  <c r="H40" i="2"/>
  <c r="H65"/>
  <c r="H93"/>
  <c r="H218"/>
  <c r="H212" s="1"/>
  <c r="H300"/>
  <c r="H295" s="1"/>
  <c r="H672"/>
  <c r="H789"/>
  <c r="H788" s="1"/>
  <c r="H787" s="1"/>
  <c r="H848"/>
  <c r="H462" i="1"/>
  <c r="H461" s="1"/>
  <c r="H510"/>
  <c r="H509" s="1"/>
  <c r="H501" s="1"/>
  <c r="H500" s="1"/>
  <c r="H706"/>
  <c r="H705" s="1"/>
  <c r="H704" s="1"/>
  <c r="H884"/>
  <c r="H1017"/>
  <c r="G31" i="2"/>
  <c r="G93"/>
  <c r="G577"/>
  <c r="G907"/>
  <c r="H139"/>
  <c r="H138" s="1"/>
  <c r="H153"/>
  <c r="H589"/>
  <c r="H649"/>
  <c r="H813"/>
  <c r="G149"/>
  <c r="H37"/>
  <c r="H44"/>
  <c r="H43" s="1"/>
  <c r="H87"/>
  <c r="H107"/>
  <c r="H106" s="1"/>
  <c r="H432"/>
  <c r="G65"/>
  <c r="G84"/>
  <c r="G90"/>
  <c r="H373"/>
  <c r="H372" s="1"/>
  <c r="H371" s="1"/>
  <c r="H489"/>
  <c r="H570"/>
  <c r="H581"/>
  <c r="H793"/>
  <c r="H851"/>
  <c r="H907"/>
  <c r="F18" i="3"/>
  <c r="G563" i="2"/>
  <c r="G813"/>
  <c r="H100"/>
  <c r="H158"/>
  <c r="H199"/>
  <c r="H286"/>
  <c r="F40" i="3"/>
  <c r="F33"/>
  <c r="F43"/>
  <c r="G860" i="2"/>
  <c r="G865"/>
  <c r="H911"/>
  <c r="G911"/>
  <c r="H408"/>
  <c r="H176"/>
  <c r="H175" s="1"/>
  <c r="H438"/>
  <c r="H437" s="1"/>
  <c r="H563"/>
  <c r="H585"/>
  <c r="H610"/>
  <c r="H623"/>
  <c r="H622" s="1"/>
  <c r="H916"/>
  <c r="F21" i="3"/>
  <c r="H56" i="2"/>
  <c r="H71"/>
  <c r="H163"/>
  <c r="H34"/>
  <c r="H62"/>
  <c r="H81"/>
  <c r="H281"/>
  <c r="H280" s="1"/>
  <c r="H492"/>
  <c r="H577"/>
  <c r="H781"/>
  <c r="H780" s="1"/>
  <c r="H923"/>
  <c r="H934"/>
  <c r="F9" i="3"/>
  <c r="H615" i="2"/>
  <c r="H881"/>
  <c r="H880" s="1"/>
  <c r="F25" i="3"/>
  <c r="G74" i="2"/>
  <c r="G438"/>
  <c r="G437" s="1"/>
  <c r="G432"/>
  <c r="H1334" i="1"/>
  <c r="K520"/>
  <c r="G257" i="2"/>
  <c r="H473" i="1"/>
  <c r="H472" s="1"/>
  <c r="H471" s="1"/>
  <c r="H467" s="1"/>
  <c r="H442"/>
  <c r="G300" i="2"/>
  <c r="G295" s="1"/>
  <c r="H235" i="1"/>
  <c r="H232" s="1"/>
  <c r="H213"/>
  <c r="G182" i="2"/>
  <c r="G179" s="1"/>
  <c r="H160" i="1"/>
  <c r="H159" s="1"/>
  <c r="H158" s="1"/>
  <c r="H157" s="1"/>
  <c r="G934" i="2"/>
  <c r="G153"/>
  <c r="H93" i="1"/>
  <c r="E14" i="3"/>
  <c r="G923" i="2"/>
  <c r="H20" i="1"/>
  <c r="H13"/>
  <c r="H12" s="1"/>
  <c r="E11" i="3" s="1"/>
  <c r="H60" i="1"/>
  <c r="E12" i="3" s="1"/>
  <c r="H103" i="1"/>
  <c r="E10" i="3"/>
  <c r="E31"/>
  <c r="G135" i="2"/>
  <c r="G128" s="1"/>
  <c r="G71"/>
  <c r="G87"/>
  <c r="G218"/>
  <c r="G212" s="1"/>
  <c r="G281"/>
  <c r="G280" s="1"/>
  <c r="G314"/>
  <c r="G313" s="1"/>
  <c r="G332"/>
  <c r="G363"/>
  <c r="G362" s="1"/>
  <c r="G355" s="1"/>
  <c r="G408"/>
  <c r="G492"/>
  <c r="G585"/>
  <c r="G610"/>
  <c r="G649"/>
  <c r="G792"/>
  <c r="G916"/>
  <c r="H321" i="1"/>
  <c r="H320" s="1"/>
  <c r="H817"/>
  <c r="G37" i="2"/>
  <c r="G44"/>
  <c r="G43" s="1"/>
  <c r="G56"/>
  <c r="G62"/>
  <c r="G78"/>
  <c r="G100"/>
  <c r="G199"/>
  <c r="G570"/>
  <c r="G581"/>
  <c r="G675"/>
  <c r="G857"/>
  <c r="G942"/>
  <c r="G715"/>
  <c r="G684" s="1"/>
  <c r="G194"/>
  <c r="G286"/>
  <c r="G373"/>
  <c r="G372" s="1"/>
  <c r="G371" s="1"/>
  <c r="G419"/>
  <c r="G497"/>
  <c r="G536"/>
  <c r="G589"/>
  <c r="G615"/>
  <c r="G623"/>
  <c r="G622" s="1"/>
  <c r="G789"/>
  <c r="G788" s="1"/>
  <c r="G872"/>
  <c r="H478" i="1"/>
  <c r="H1188"/>
  <c r="H182" i="2"/>
  <c r="H179" s="1"/>
  <c r="H194"/>
  <c r="H419"/>
  <c r="H128"/>
  <c r="H715"/>
  <c r="H684" s="1"/>
  <c r="H872"/>
  <c r="H536"/>
  <c r="G341"/>
  <c r="G163"/>
  <c r="G176"/>
  <c r="G175" s="1"/>
  <c r="G158"/>
  <c r="H976" i="1" l="1"/>
  <c r="G854" i="2"/>
  <c r="H854"/>
  <c r="F57" i="3"/>
  <c r="I1358" i="1"/>
  <c r="F59" i="3"/>
  <c r="G486" i="2"/>
  <c r="H486"/>
  <c r="H899"/>
  <c r="G899"/>
  <c r="G24"/>
  <c r="H24"/>
  <c r="H184" i="1"/>
  <c r="E22" i="3" s="1"/>
  <c r="H901" i="1"/>
  <c r="H900" s="1"/>
  <c r="H1243"/>
  <c r="H1211"/>
  <c r="H1210" s="1"/>
  <c r="H1201" s="1"/>
  <c r="H1200" s="1"/>
  <c r="H201"/>
  <c r="E23" i="3" s="1"/>
  <c r="H1274" i="1"/>
  <c r="H812" i="2"/>
  <c r="G812"/>
  <c r="H975" i="1"/>
  <c r="H964" s="1"/>
  <c r="E35" i="3" s="1"/>
  <c r="H318" i="2"/>
  <c r="G318"/>
  <c r="H454" i="1"/>
  <c r="H441" s="1"/>
  <c r="H1125"/>
  <c r="H1124" s="1"/>
  <c r="E39" i="3" s="1"/>
  <c r="H89" i="1"/>
  <c r="H55" s="1"/>
  <c r="H731" i="2"/>
  <c r="H883" i="1"/>
  <c r="H882" s="1"/>
  <c r="E53" i="3" s="1"/>
  <c r="H816" i="1"/>
  <c r="G648" i="2"/>
  <c r="H648"/>
  <c r="H1161" i="1"/>
  <c r="H1095"/>
  <c r="H1088" s="1"/>
  <c r="E38" i="3" s="1"/>
  <c r="E51"/>
  <c r="H662" i="1"/>
  <c r="H602" s="1"/>
  <c r="H398"/>
  <c r="H397" s="1"/>
  <c r="E32" i="3" s="1"/>
  <c r="E30" s="1"/>
  <c r="H224" i="1"/>
  <c r="E24" i="3" s="1"/>
  <c r="H294" i="2"/>
  <c r="G256"/>
  <c r="H256"/>
  <c r="G767"/>
  <c r="H223"/>
  <c r="E52" i="3"/>
  <c r="G496" i="2"/>
  <c r="H496"/>
  <c r="G223"/>
  <c r="G239"/>
  <c r="G234" s="1"/>
  <c r="H739" i="1"/>
  <c r="H671" i="2"/>
  <c r="G847"/>
  <c r="H609"/>
  <c r="H608" s="1"/>
  <c r="H956"/>
  <c r="G146"/>
  <c r="H146"/>
  <c r="H431"/>
  <c r="G193"/>
  <c r="G192" s="1"/>
  <c r="G671"/>
  <c r="H847"/>
  <c r="H193"/>
  <c r="H192" s="1"/>
  <c r="G562"/>
  <c r="H485" i="1"/>
  <c r="H11"/>
  <c r="H10" s="1"/>
  <c r="H52" i="2"/>
  <c r="G609"/>
  <c r="G608" s="1"/>
  <c r="H562"/>
  <c r="H767"/>
  <c r="H766" s="1"/>
  <c r="G52"/>
  <c r="H407"/>
  <c r="G431"/>
  <c r="H279"/>
  <c r="H239"/>
  <c r="H234" s="1"/>
  <c r="H1298" i="1"/>
  <c r="G294" i="2"/>
  <c r="H314" i="1"/>
  <c r="E28" i="3" s="1"/>
  <c r="G407" i="2"/>
  <c r="G399" s="1"/>
  <c r="G279"/>
  <c r="H148" i="1"/>
  <c r="E20" i="3"/>
  <c r="E18" s="1"/>
  <c r="E26"/>
  <c r="G787" i="2"/>
  <c r="H1294" i="1" l="1"/>
  <c r="E42" i="3" s="1"/>
  <c r="G485" i="2"/>
  <c r="G484" s="1"/>
  <c r="H485"/>
  <c r="H484" s="1"/>
  <c r="H183" i="1"/>
  <c r="H1266"/>
  <c r="H1242" s="1"/>
  <c r="H1230" s="1"/>
  <c r="E36" i="3"/>
  <c r="H1199" i="1"/>
  <c r="E47" i="3"/>
  <c r="H670" i="2"/>
  <c r="E48" i="3"/>
  <c r="H815" i="1"/>
  <c r="H814" s="1"/>
  <c r="H813" s="1"/>
  <c r="H790" s="1"/>
  <c r="H789" s="1"/>
  <c r="E50" i="3" s="1"/>
  <c r="E49" s="1"/>
  <c r="G743" i="2"/>
  <c r="G742" s="1"/>
  <c r="G732" s="1"/>
  <c r="K11" i="1"/>
  <c r="E21" i="3"/>
  <c r="F60"/>
  <c r="H390" i="1"/>
  <c r="G766" i="2"/>
  <c r="G765" s="1"/>
  <c r="H575" i="1"/>
  <c r="H557" s="1"/>
  <c r="K576" s="1"/>
  <c r="H899"/>
  <c r="H23" i="2"/>
  <c r="E46" i="3"/>
  <c r="E17"/>
  <c r="E9" s="1"/>
  <c r="H765" i="2"/>
  <c r="H399"/>
  <c r="H354" s="1"/>
  <c r="G23"/>
  <c r="G354"/>
  <c r="E25" i="3"/>
  <c r="H273" i="1"/>
  <c r="H898" l="1"/>
  <c r="H897" s="1"/>
  <c r="K898" s="1"/>
  <c r="E41" i="3"/>
  <c r="E40" s="1"/>
  <c r="H1229" i="1"/>
  <c r="H1198" s="1"/>
  <c r="K1199" s="1"/>
  <c r="E43" i="3"/>
  <c r="H788" i="1"/>
  <c r="H773" s="1"/>
  <c r="K788" s="1"/>
  <c r="H954" i="2"/>
  <c r="H54" i="1"/>
  <c r="E34" i="3"/>
  <c r="E33" s="1"/>
  <c r="E57" l="1"/>
  <c r="H957" i="2"/>
  <c r="G731"/>
  <c r="G670" s="1"/>
  <c r="G954" s="1"/>
  <c r="K55" i="1"/>
  <c r="H1353"/>
  <c r="H1358" l="1"/>
  <c r="E59" i="3"/>
  <c r="E60" s="1"/>
  <c r="G956" i="2"/>
  <c r="G957" s="1"/>
  <c r="F248"/>
  <c r="F247" s="1"/>
  <c r="F244" s="1"/>
  <c r="G377" i="1"/>
  <c r="G375" s="1"/>
  <c r="F231" i="2"/>
  <c r="F230" s="1"/>
  <c r="G220" i="1"/>
  <c r="G218" s="1"/>
  <c r="F349" i="2" l="1"/>
  <c r="F348" s="1"/>
  <c r="F347" s="1"/>
  <c r="F346" s="1"/>
  <c r="F345"/>
  <c r="F344" s="1"/>
  <c r="F343" s="1"/>
  <c r="F342" s="1"/>
  <c r="G1240" i="1"/>
  <c r="G1236"/>
  <c r="G1235" s="1"/>
  <c r="G1239" l="1"/>
  <c r="G1238" s="1"/>
  <c r="G1234" s="1"/>
  <c r="F341" i="2"/>
  <c r="F220" l="1"/>
  <c r="F219" s="1"/>
  <c r="F222"/>
  <c r="F221" s="1"/>
  <c r="G338" i="1"/>
  <c r="G335" s="1"/>
  <c r="G330" l="1"/>
  <c r="F218" i="2"/>
  <c r="F212" s="1"/>
  <c r="G336" i="1"/>
  <c r="F170" i="2"/>
  <c r="F169" s="1"/>
  <c r="F168"/>
  <c r="F167" s="1"/>
  <c r="G325" i="1"/>
  <c r="G323"/>
  <c r="F243" i="2"/>
  <c r="F242" s="1"/>
  <c r="F240" s="1"/>
  <c r="G296" i="1"/>
  <c r="G294" s="1"/>
  <c r="F227" i="2"/>
  <c r="F226" s="1"/>
  <c r="G216" i="1"/>
  <c r="G214" s="1"/>
  <c r="F191" i="2"/>
  <c r="F190" s="1"/>
  <c r="G208" i="1"/>
  <c r="G321" l="1"/>
  <c r="F936" i="2"/>
  <c r="F937"/>
  <c r="F935"/>
  <c r="F934" l="1"/>
  <c r="F894" l="1"/>
  <c r="G268" i="1"/>
  <c r="G265" s="1"/>
  <c r="F807" i="2"/>
  <c r="F806" s="1"/>
  <c r="F805"/>
  <c r="F804" s="1"/>
  <c r="G476" i="1"/>
  <c r="G474"/>
  <c r="G473" l="1"/>
  <c r="G472" s="1"/>
  <c r="F331" i="2"/>
  <c r="F330" s="1"/>
  <c r="G384" i="1"/>
  <c r="G383" s="1"/>
  <c r="F479" i="2"/>
  <c r="F478" s="1"/>
  <c r="G434" i="1"/>
  <c r="G433" s="1"/>
  <c r="G432" s="1"/>
  <c r="G410" s="1"/>
  <c r="G367" l="1"/>
  <c r="F448" i="2"/>
  <c r="F447" s="1"/>
  <c r="F453"/>
  <c r="F455"/>
  <c r="F454" s="1"/>
  <c r="G352" i="1"/>
  <c r="G357"/>
  <c r="G359"/>
  <c r="F177" i="2"/>
  <c r="F305"/>
  <c r="F304"/>
  <c r="F326"/>
  <c r="F325" s="1"/>
  <c r="F324"/>
  <c r="F323" s="1"/>
  <c r="G282" i="1"/>
  <c r="G280"/>
  <c r="F130" i="2"/>
  <c r="F129" s="1"/>
  <c r="G233" i="1"/>
  <c r="F897" i="2"/>
  <c r="G142" i="1"/>
  <c r="G141" s="1"/>
  <c r="F316" i="2"/>
  <c r="F896" l="1"/>
  <c r="F895" s="1"/>
  <c r="G356" i="1"/>
  <c r="G277"/>
  <c r="G276" s="1"/>
  <c r="G275" s="1"/>
  <c r="F320" i="2"/>
  <c r="F319" s="1"/>
  <c r="F229" l="1"/>
  <c r="F228" s="1"/>
  <c r="F181" l="1"/>
  <c r="F180" s="1"/>
  <c r="G186" i="1"/>
  <c r="F293" i="2" l="1"/>
  <c r="F292" s="1"/>
  <c r="F291" s="1"/>
  <c r="G406" i="1"/>
  <c r="G405" s="1"/>
  <c r="F463" i="2" l="1"/>
  <c r="F462" s="1"/>
  <c r="F461" s="1"/>
  <c r="F452"/>
  <c r="F451" s="1"/>
  <c r="F446"/>
  <c r="F445" s="1"/>
  <c r="F444"/>
  <c r="F443" s="1"/>
  <c r="G366" i="1"/>
  <c r="G348"/>
  <c r="G350"/>
  <c r="G328"/>
  <c r="F166" i="2"/>
  <c r="F164" s="1"/>
  <c r="G320" i="1"/>
  <c r="F466" i="2"/>
  <c r="F465" s="1"/>
  <c r="F464" s="1"/>
  <c r="F469"/>
  <c r="F468" s="1"/>
  <c r="F467" s="1"/>
  <c r="G309" i="1"/>
  <c r="G308" s="1"/>
  <c r="G312"/>
  <c r="G311" s="1"/>
  <c r="G290"/>
  <c r="G286"/>
  <c r="F225" i="2"/>
  <c r="F224" s="1"/>
  <c r="F189"/>
  <c r="F188" s="1"/>
  <c r="F187" s="1"/>
  <c r="G206" i="1"/>
  <c r="G205" s="1"/>
  <c r="G213"/>
  <c r="G347" l="1"/>
  <c r="G201"/>
  <c r="F442" i="2"/>
  <c r="F163"/>
  <c r="F223"/>
  <c r="F871"/>
  <c r="G131" i="1"/>
  <c r="F144" i="2"/>
  <c r="G91" i="1"/>
  <c r="G90" s="1"/>
  <c r="F143" i="2" l="1"/>
  <c r="F142" s="1"/>
  <c r="F436"/>
  <c r="F276"/>
  <c r="F275" s="1"/>
  <c r="F278"/>
  <c r="F277" s="1"/>
  <c r="F274"/>
  <c r="F137"/>
  <c r="F136" s="1"/>
  <c r="G239" i="1"/>
  <c r="F273" i="2" l="1"/>
  <c r="F268" s="1"/>
  <c r="F105"/>
  <c r="F618" l="1"/>
  <c r="F616"/>
  <c r="F614"/>
  <c r="G1112" i="1"/>
  <c r="G1107"/>
  <c r="F306" i="2" l="1"/>
  <c r="G342" i="1"/>
  <c r="G341" s="1"/>
  <c r="G260" l="1"/>
  <c r="G259" l="1"/>
  <c r="G258" s="1"/>
  <c r="F425" i="2"/>
  <c r="F424" s="1"/>
  <c r="F423"/>
  <c r="G1227" i="1"/>
  <c r="G1226" s="1"/>
  <c r="G1225" s="1"/>
  <c r="G1224" s="1"/>
  <c r="G1223" s="1"/>
  <c r="G729"/>
  <c r="G728" s="1"/>
  <c r="G572"/>
  <c r="G571" s="1"/>
  <c r="G570" s="1"/>
  <c r="G569" s="1"/>
  <c r="G568" s="1"/>
  <c r="G558" s="1"/>
  <c r="F617" i="2"/>
  <c r="F615" l="1"/>
  <c r="F927" l="1"/>
  <c r="G87" i="1"/>
  <c r="G86" s="1"/>
  <c r="G85" s="1"/>
  <c r="D15" i="3" s="1"/>
  <c r="F941" i="2" l="1"/>
  <c r="F944"/>
  <c r="F666" l="1"/>
  <c r="F655"/>
  <c r="F654" s="1"/>
  <c r="F659"/>
  <c r="F626"/>
  <c r="F491"/>
  <c r="F611"/>
  <c r="G1196" i="1"/>
  <c r="G1195" s="1"/>
  <c r="G1194" s="1"/>
  <c r="G1193" s="1"/>
  <c r="G1192" s="1"/>
  <c r="G1191" s="1"/>
  <c r="G1148"/>
  <c r="G1150"/>
  <c r="G1098"/>
  <c r="G1097" s="1"/>
  <c r="G1096" s="1"/>
  <c r="G1120"/>
  <c r="F810" i="2" l="1"/>
  <c r="F808" s="1"/>
  <c r="F910" l="1"/>
  <c r="G14" i="1"/>
  <c r="F255" i="2" l="1"/>
  <c r="G340" i="1" l="1"/>
  <c r="F613" i="2"/>
  <c r="F559"/>
  <c r="F558" s="1"/>
  <c r="G1015" i="1"/>
  <c r="G1014" s="1"/>
  <c r="G1008" s="1"/>
  <c r="F499" i="2"/>
  <c r="F557"/>
  <c r="G922" i="1"/>
  <c r="G921" s="1"/>
  <c r="G917" s="1"/>
  <c r="F494" i="2"/>
  <c r="F555" l="1"/>
  <c r="F547" s="1"/>
  <c r="F556"/>
  <c r="F950" l="1"/>
  <c r="F949" s="1"/>
  <c r="G271" i="1"/>
  <c r="G270" s="1"/>
  <c r="F398" i="2" l="1"/>
  <c r="F397" s="1"/>
  <c r="G1321" i="1"/>
  <c r="F416" i="2"/>
  <c r="G1215" i="1"/>
  <c r="F794" i="2" l="1"/>
  <c r="F792" l="1"/>
  <c r="F793"/>
  <c r="F868"/>
  <c r="F254" l="1"/>
  <c r="F253" l="1"/>
  <c r="F249" s="1"/>
  <c r="G457" i="1"/>
  <c r="G456" s="1"/>
  <c r="G455" l="1"/>
  <c r="F634" i="2" l="1"/>
  <c r="G1074" i="1"/>
  <c r="G1073" s="1"/>
  <c r="F718" i="2" l="1"/>
  <c r="F714"/>
  <c r="F435" l="1"/>
  <c r="F361"/>
  <c r="F360" s="1"/>
  <c r="F359" s="1"/>
  <c r="G1338" i="1"/>
  <c r="G1249"/>
  <c r="G1248" s="1"/>
  <c r="G1247" l="1"/>
  <c r="F152" i="2" l="1"/>
  <c r="F150" l="1"/>
  <c r="F943"/>
  <c r="F942" s="1"/>
  <c r="F933"/>
  <c r="F932" s="1"/>
  <c r="F928"/>
  <c r="F926"/>
  <c r="F922"/>
  <c r="F921" s="1"/>
  <c r="F920"/>
  <c r="F919" s="1"/>
  <c r="F918"/>
  <c r="F917"/>
  <c r="F915"/>
  <c r="F914" s="1"/>
  <c r="F913"/>
  <c r="F912"/>
  <c r="F909"/>
  <c r="F908"/>
  <c r="F906"/>
  <c r="F905" s="1"/>
  <c r="F904" s="1"/>
  <c r="F903"/>
  <c r="F902" s="1"/>
  <c r="F888"/>
  <c r="F887" s="1"/>
  <c r="F886" s="1"/>
  <c r="F885"/>
  <c r="F884" s="1"/>
  <c r="F883"/>
  <c r="F882" s="1"/>
  <c r="F876"/>
  <c r="F875" s="1"/>
  <c r="F874"/>
  <c r="F873" s="1"/>
  <c r="F870"/>
  <c r="F869" s="1"/>
  <c r="F866"/>
  <c r="F865" s="1"/>
  <c r="F864"/>
  <c r="F863" s="1"/>
  <c r="F862"/>
  <c r="F861"/>
  <c r="F859"/>
  <c r="F858"/>
  <c r="F853"/>
  <c r="F852"/>
  <c r="F850"/>
  <c r="F849"/>
  <c r="F846"/>
  <c r="F845" s="1"/>
  <c r="F844" s="1"/>
  <c r="F843" s="1"/>
  <c r="F828"/>
  <c r="F827" s="1"/>
  <c r="F823"/>
  <c r="F822"/>
  <c r="F819"/>
  <c r="F818" s="1"/>
  <c r="F817"/>
  <c r="F816" s="1"/>
  <c r="F815"/>
  <c r="F814"/>
  <c r="F798"/>
  <c r="F797" s="1"/>
  <c r="F796" s="1"/>
  <c r="F795" s="1"/>
  <c r="F791"/>
  <c r="F790"/>
  <c r="F783"/>
  <c r="F782"/>
  <c r="F777"/>
  <c r="F776" s="1"/>
  <c r="F775"/>
  <c r="F774" s="1"/>
  <c r="F773"/>
  <c r="F772" s="1"/>
  <c r="F770"/>
  <c r="F769" s="1"/>
  <c r="F768" s="1"/>
  <c r="F755"/>
  <c r="F754" s="1"/>
  <c r="F753" s="1"/>
  <c r="F751"/>
  <c r="F750" s="1"/>
  <c r="F683"/>
  <c r="F682"/>
  <c r="F679"/>
  <c r="F678" s="1"/>
  <c r="F677"/>
  <c r="F676"/>
  <c r="F674"/>
  <c r="F673"/>
  <c r="F669"/>
  <c r="F668"/>
  <c r="F658"/>
  <c r="F656" s="1"/>
  <c r="F651"/>
  <c r="F633"/>
  <c r="F632"/>
  <c r="F631"/>
  <c r="F630"/>
  <c r="F629"/>
  <c r="F624"/>
  <c r="F612"/>
  <c r="F610" s="1"/>
  <c r="F600"/>
  <c r="F599" s="1"/>
  <c r="F596" s="1"/>
  <c r="F591"/>
  <c r="F587"/>
  <c r="F588"/>
  <c r="F586"/>
  <c r="F584"/>
  <c r="F582"/>
  <c r="F579"/>
  <c r="F580"/>
  <c r="F578"/>
  <c r="F575"/>
  <c r="F574"/>
  <c r="F572"/>
  <c r="F571"/>
  <c r="F568"/>
  <c r="F565"/>
  <c r="F564"/>
  <c r="F546"/>
  <c r="F545" s="1"/>
  <c r="F542"/>
  <c r="F541" s="1"/>
  <c r="F540"/>
  <c r="F539" s="1"/>
  <c r="F538"/>
  <c r="F537" s="1"/>
  <c r="F505"/>
  <c r="F504" s="1"/>
  <c r="F500"/>
  <c r="F498"/>
  <c r="F495"/>
  <c r="F493"/>
  <c r="F490"/>
  <c r="F489" s="1"/>
  <c r="F482"/>
  <c r="F481" s="1"/>
  <c r="F480" s="1"/>
  <c r="F477"/>
  <c r="F440"/>
  <c r="F441"/>
  <c r="F439"/>
  <c r="F434"/>
  <c r="F433"/>
  <c r="F428"/>
  <c r="F427" s="1"/>
  <c r="F426" s="1"/>
  <c r="F422"/>
  <c r="F421"/>
  <c r="F420" s="1"/>
  <c r="F412"/>
  <c r="F411" s="1"/>
  <c r="F410"/>
  <c r="F409" s="1"/>
  <c r="F404"/>
  <c r="F403" s="1"/>
  <c r="F402"/>
  <c r="F401" s="1"/>
  <c r="F396"/>
  <c r="F395" s="1"/>
  <c r="F394" s="1"/>
  <c r="F388" s="1"/>
  <c r="F386"/>
  <c r="F384" s="1"/>
  <c r="F383" s="1"/>
  <c r="F380"/>
  <c r="F379" s="1"/>
  <c r="F378" s="1"/>
  <c r="F377" s="1"/>
  <c r="F375"/>
  <c r="F376"/>
  <c r="F374"/>
  <c r="F370"/>
  <c r="F369" s="1"/>
  <c r="F368" s="1"/>
  <c r="F367" s="1"/>
  <c r="F365"/>
  <c r="F366"/>
  <c r="F364"/>
  <c r="F358"/>
  <c r="F357" s="1"/>
  <c r="F356" s="1"/>
  <c r="F353"/>
  <c r="F352" s="1"/>
  <c r="F351" s="1"/>
  <c r="F350" s="1"/>
  <c r="F340"/>
  <c r="F339" s="1"/>
  <c r="F338" s="1"/>
  <c r="F337" s="1"/>
  <c r="F336"/>
  <c r="F335" s="1"/>
  <c r="F334"/>
  <c r="F333" s="1"/>
  <c r="F315"/>
  <c r="F314" s="1"/>
  <c r="F313" s="1"/>
  <c r="F308"/>
  <c r="F301"/>
  <c r="F288"/>
  <c r="F290"/>
  <c r="F287"/>
  <c r="F285"/>
  <c r="F284" s="1"/>
  <c r="F283"/>
  <c r="F282"/>
  <c r="F266"/>
  <c r="F267"/>
  <c r="F265"/>
  <c r="F262"/>
  <c r="F260"/>
  <c r="F259"/>
  <c r="F246"/>
  <c r="F245"/>
  <c r="F238"/>
  <c r="F236" s="1"/>
  <c r="F235" s="1"/>
  <c r="F211"/>
  <c r="F210" s="1"/>
  <c r="F209" s="1"/>
  <c r="F208" s="1"/>
  <c r="F207"/>
  <c r="F206" s="1"/>
  <c r="F205" s="1"/>
  <c r="F204" s="1"/>
  <c r="F201"/>
  <c r="F203"/>
  <c r="F200"/>
  <c r="F198"/>
  <c r="F197" s="1"/>
  <c r="F196"/>
  <c r="F195" s="1"/>
  <c r="F186"/>
  <c r="F185" s="1"/>
  <c r="F184"/>
  <c r="F183" s="1"/>
  <c r="F178"/>
  <c r="F176" s="1"/>
  <c r="F173"/>
  <c r="F161"/>
  <c r="F162"/>
  <c r="F159"/>
  <c r="F157"/>
  <c r="F156" s="1"/>
  <c r="F155"/>
  <c r="F154"/>
  <c r="F151"/>
  <c r="F148"/>
  <c r="F147" s="1"/>
  <c r="F141"/>
  <c r="F140"/>
  <c r="F134"/>
  <c r="F133" s="1"/>
  <c r="F132" s="1"/>
  <c r="F127"/>
  <c r="F126" s="1"/>
  <c r="F125" s="1"/>
  <c r="F118"/>
  <c r="F119"/>
  <c r="F120"/>
  <c r="F116"/>
  <c r="F112"/>
  <c r="F111" s="1"/>
  <c r="F109"/>
  <c r="F108"/>
  <c r="F102"/>
  <c r="F101"/>
  <c r="F99"/>
  <c r="F98"/>
  <c r="F95"/>
  <c r="F94"/>
  <c r="F92"/>
  <c r="F91"/>
  <c r="F89"/>
  <c r="F88"/>
  <c r="F86"/>
  <c r="F85"/>
  <c r="F83"/>
  <c r="F82"/>
  <c r="F80"/>
  <c r="F79"/>
  <c r="F75"/>
  <c r="F73"/>
  <c r="F72"/>
  <c r="F70"/>
  <c r="F69"/>
  <c r="F67"/>
  <c r="F66"/>
  <c r="F64"/>
  <c r="F63"/>
  <c r="F61"/>
  <c r="F60"/>
  <c r="F58"/>
  <c r="F57"/>
  <c r="F55"/>
  <c r="F54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G1175" i="1"/>
  <c r="G1174" s="1"/>
  <c r="G1173" s="1"/>
  <c r="G1165"/>
  <c r="G1164" s="1"/>
  <c r="G1163" s="1"/>
  <c r="G1169"/>
  <c r="G1168" s="1"/>
  <c r="G1167" s="1"/>
  <c r="F665" i="2"/>
  <c r="G1143" i="1"/>
  <c r="G1140"/>
  <c r="G1139" s="1"/>
  <c r="F590" i="2"/>
  <c r="G1133" i="1"/>
  <c r="F625" i="2"/>
  <c r="F621"/>
  <c r="F620" s="1"/>
  <c r="F619" s="1"/>
  <c r="G1093" i="1"/>
  <c r="G1092" s="1"/>
  <c r="G1090"/>
  <c r="G1089" s="1"/>
  <c r="G1062"/>
  <c r="G1061" s="1"/>
  <c r="G1059"/>
  <c r="G1058" s="1"/>
  <c r="G1039"/>
  <c r="G1036" s="1"/>
  <c r="G1028"/>
  <c r="G1021"/>
  <c r="F567" i="2"/>
  <c r="F566" s="1"/>
  <c r="F544"/>
  <c r="F543" s="1"/>
  <c r="G1004" i="1"/>
  <c r="G969"/>
  <c r="G966" s="1"/>
  <c r="G971"/>
  <c r="G903"/>
  <c r="G902" s="1"/>
  <c r="G913"/>
  <c r="G1157"/>
  <c r="G1156" s="1"/>
  <c r="G1218"/>
  <c r="G1221"/>
  <c r="G1220" s="1"/>
  <c r="G1213"/>
  <c r="G891"/>
  <c r="G888"/>
  <c r="G885"/>
  <c r="G722"/>
  <c r="G721" s="1"/>
  <c r="G644"/>
  <c r="G127"/>
  <c r="G126" s="1"/>
  <c r="G71"/>
  <c r="G70" s="1"/>
  <c r="G105"/>
  <c r="G104" s="1"/>
  <c r="G256"/>
  <c r="G254"/>
  <c r="F327" i="2"/>
  <c r="F252"/>
  <c r="F901"/>
  <c r="F900" s="1"/>
  <c r="G1332" i="1"/>
  <c r="G1331" s="1"/>
  <c r="G1329"/>
  <c r="G1328" s="1"/>
  <c r="G1326"/>
  <c r="G1325" s="1"/>
  <c r="G1319"/>
  <c r="G1318" s="1"/>
  <c r="G1312" s="1"/>
  <c r="G439"/>
  <c r="G438" s="1"/>
  <c r="G437" s="1"/>
  <c r="G1341"/>
  <c r="G1340" s="1"/>
  <c r="G1335"/>
  <c r="G1292"/>
  <c r="G1291" s="1"/>
  <c r="G1290" s="1"/>
  <c r="G1289" s="1"/>
  <c r="G1284"/>
  <c r="G1282"/>
  <c r="G1279"/>
  <c r="G1278" s="1"/>
  <c r="G1276"/>
  <c r="F406" i="2"/>
  <c r="F405" s="1"/>
  <c r="G1268" i="1"/>
  <c r="G1204"/>
  <c r="F717" i="2"/>
  <c r="F716" s="1"/>
  <c r="F713"/>
  <c r="F712" s="1"/>
  <c r="G822" i="1"/>
  <c r="G821" s="1"/>
  <c r="G819"/>
  <c r="G818" s="1"/>
  <c r="F721" i="2"/>
  <c r="F720" s="1"/>
  <c r="F719" s="1"/>
  <c r="G803" i="1"/>
  <c r="G802" s="1"/>
  <c r="G799"/>
  <c r="G798" s="1"/>
  <c r="G768"/>
  <c r="G766"/>
  <c r="G764"/>
  <c r="G702"/>
  <c r="G701" s="1"/>
  <c r="G700" s="1"/>
  <c r="G408"/>
  <c r="G452"/>
  <c r="G451" s="1"/>
  <c r="G450" s="1"/>
  <c r="G263"/>
  <c r="G262" s="1"/>
  <c r="G387"/>
  <c r="G386" s="1"/>
  <c r="G933"/>
  <c r="F17" i="2"/>
  <c r="G727" i="1"/>
  <c r="G726" s="1"/>
  <c r="G725" s="1"/>
  <c r="G600"/>
  <c r="G599" s="1"/>
  <c r="G598" s="1"/>
  <c r="G1348"/>
  <c r="G1347" s="1"/>
  <c r="G1346" s="1"/>
  <c r="G1345" s="1"/>
  <c r="G507"/>
  <c r="G506" s="1"/>
  <c r="G511"/>
  <c r="G175"/>
  <c r="G174" s="1"/>
  <c r="G1270"/>
  <c r="G178"/>
  <c r="G177" s="1"/>
  <c r="G181"/>
  <c r="G504"/>
  <c r="G503" s="1"/>
  <c r="G502" s="1"/>
  <c r="G513"/>
  <c r="G302"/>
  <c r="G21"/>
  <c r="G374"/>
  <c r="G314"/>
  <c r="G586"/>
  <c r="G585" s="1"/>
  <c r="G584" s="1"/>
  <c r="G372"/>
  <c r="G371" s="1"/>
  <c r="F123" i="2"/>
  <c r="F122" s="1"/>
  <c r="F929"/>
  <c r="G227" i="1"/>
  <c r="G226" s="1"/>
  <c r="G151"/>
  <c r="G1301"/>
  <c r="G1300" s="1"/>
  <c r="G1232"/>
  <c r="G1231" s="1"/>
  <c r="G670"/>
  <c r="F893" i="2"/>
  <c r="F890" s="1"/>
  <c r="G1189" i="1"/>
  <c r="G1187" s="1"/>
  <c r="G1186" s="1"/>
  <c r="G1185" s="1"/>
  <c r="G445"/>
  <c r="G444" s="1"/>
  <c r="G443" s="1"/>
  <c r="G786"/>
  <c r="G785" s="1"/>
  <c r="G784" s="1"/>
  <c r="G783" s="1"/>
  <c r="G782" s="1"/>
  <c r="G781" s="1"/>
  <c r="G469"/>
  <c r="G468" s="1"/>
  <c r="G393"/>
  <c r="G392" s="1"/>
  <c r="G391" s="1"/>
  <c r="G779"/>
  <c r="G778" s="1"/>
  <c r="G777" s="1"/>
  <c r="G776" s="1"/>
  <c r="G775" s="1"/>
  <c r="G774" s="1"/>
  <c r="F15" i="2"/>
  <c r="G528" i="1"/>
  <c r="G527" s="1"/>
  <c r="G526" s="1"/>
  <c r="D16" i="3" s="1"/>
  <c r="G318" i="1"/>
  <c r="G317" s="1"/>
  <c r="G316" s="1"/>
  <c r="G315" s="1"/>
  <c r="G289"/>
  <c r="F878" i="2"/>
  <c r="F877" s="1"/>
  <c r="G139" i="1"/>
  <c r="G138" s="1"/>
  <c r="G26"/>
  <c r="G498"/>
  <c r="G285"/>
  <c r="G698"/>
  <c r="G697" s="1"/>
  <c r="G696" s="1"/>
  <c r="G695" s="1"/>
  <c r="F103" i="2"/>
  <c r="G659" i="1"/>
  <c r="F417" i="2"/>
  <c r="F415"/>
  <c r="G978" i="1"/>
  <c r="G977" s="1"/>
  <c r="G18"/>
  <c r="G13" s="1"/>
  <c r="G12" s="1"/>
  <c r="F841" i="2"/>
  <c r="F840" s="1"/>
  <c r="F834"/>
  <c r="F833" s="1"/>
  <c r="G483" i="1"/>
  <c r="G482" s="1"/>
  <c r="G480"/>
  <c r="G479" s="1"/>
  <c r="G685"/>
  <c r="G684" s="1"/>
  <c r="G1309"/>
  <c r="G1308" s="1"/>
  <c r="G1305"/>
  <c r="G1304" s="1"/>
  <c r="G1303" s="1"/>
  <c r="F135" i="2"/>
  <c r="G238" i="1"/>
  <c r="G144"/>
  <c r="G707"/>
  <c r="F296" i="2"/>
  <c r="G517" i="1"/>
  <c r="G516" s="1"/>
  <c r="G515" s="1"/>
  <c r="G471"/>
  <c r="G688"/>
  <c r="G687" s="1"/>
  <c r="G751"/>
  <c r="G750" s="1"/>
  <c r="G747"/>
  <c r="G746" s="1"/>
  <c r="G745" s="1"/>
  <c r="G742"/>
  <c r="G741" s="1"/>
  <c r="G718"/>
  <c r="G712"/>
  <c r="G715"/>
  <c r="G641"/>
  <c r="G638"/>
  <c r="G635"/>
  <c r="G632"/>
  <c r="G656"/>
  <c r="G653"/>
  <c r="G650"/>
  <c r="G647"/>
  <c r="G629"/>
  <c r="G626"/>
  <c r="G623"/>
  <c r="G620"/>
  <c r="G617"/>
  <c r="G614"/>
  <c r="G611"/>
  <c r="G605"/>
  <c r="G604" s="1"/>
  <c r="G382"/>
  <c r="G465"/>
  <c r="G463"/>
  <c r="G134"/>
  <c r="G78"/>
  <c r="G62"/>
  <c r="G61" s="1"/>
  <c r="G541"/>
  <c r="G540" s="1"/>
  <c r="G46"/>
  <c r="G929"/>
  <c r="G946"/>
  <c r="G944"/>
  <c r="G942"/>
  <c r="G915"/>
  <c r="G938"/>
  <c r="G936"/>
  <c r="G1245"/>
  <c r="G1252"/>
  <c r="G179"/>
  <c r="G243"/>
  <c r="G242" s="1"/>
  <c r="G241" s="1"/>
  <c r="G163"/>
  <c r="G161"/>
  <c r="G488"/>
  <c r="G487" s="1"/>
  <c r="G400"/>
  <c r="G327"/>
  <c r="G298"/>
  <c r="G191"/>
  <c r="G448"/>
  <c r="G447" s="1"/>
  <c r="G274"/>
  <c r="G236"/>
  <c r="G130"/>
  <c r="G109"/>
  <c r="G108" s="1"/>
  <c r="G83"/>
  <c r="G82" s="1"/>
  <c r="G81" s="1"/>
  <c r="D13" i="3" s="1"/>
  <c r="G75" i="1"/>
  <c r="G74" s="1"/>
  <c r="G537"/>
  <c r="G535"/>
  <c r="G532"/>
  <c r="F785" i="2"/>
  <c r="F784" s="1"/>
  <c r="G1264" i="1"/>
  <c r="G1258"/>
  <c r="G49"/>
  <c r="G24"/>
  <c r="G761"/>
  <c r="G693"/>
  <c r="G692" s="1"/>
  <c r="G691" s="1"/>
  <c r="G680"/>
  <c r="G679" s="1"/>
  <c r="G678" s="1"/>
  <c r="G675"/>
  <c r="G674" s="1"/>
  <c r="G668"/>
  <c r="G666"/>
  <c r="G595"/>
  <c r="G594" s="1"/>
  <c r="G593" s="1"/>
  <c r="G592" s="1"/>
  <c r="G581"/>
  <c r="G580" s="1"/>
  <c r="G579" s="1"/>
  <c r="G578" s="1"/>
  <c r="G577" s="1"/>
  <c r="G576" s="1"/>
  <c r="G496"/>
  <c r="G402"/>
  <c r="G99"/>
  <c r="G51"/>
  <c r="G136"/>
  <c r="G39"/>
  <c r="G380"/>
  <c r="G379" s="1"/>
  <c r="G42"/>
  <c r="G165"/>
  <c r="G66"/>
  <c r="G65" s="1"/>
  <c r="G523"/>
  <c r="G58"/>
  <c r="G171"/>
  <c r="G170" s="1"/>
  <c r="G169" s="1"/>
  <c r="G230"/>
  <c r="G229" s="1"/>
  <c r="G1006"/>
  <c r="F680" i="2" l="1"/>
  <c r="F664"/>
  <c r="F663" s="1"/>
  <c r="G1057" i="1"/>
  <c r="G1056" s="1"/>
  <c r="G1055" s="1"/>
  <c r="G665"/>
  <c r="G664" s="1"/>
  <c r="G663" s="1"/>
  <c r="F771" i="2"/>
  <c r="F47"/>
  <c r="F573"/>
  <c r="F96"/>
  <c r="F115"/>
  <c r="F110" s="1"/>
  <c r="F25"/>
  <c r="F820"/>
  <c r="G150" i="1"/>
  <c r="G149" s="1"/>
  <c r="D19" i="3" s="1"/>
  <c r="G225" i="1"/>
  <c r="F826" i="2"/>
  <c r="G1267" i="1"/>
  <c r="F400" i="2"/>
  <c r="G760" i="1"/>
  <c r="G755" s="1"/>
  <c r="G1251"/>
  <c r="G1257"/>
  <c r="G1256" s="1"/>
  <c r="G1244"/>
  <c r="G1275"/>
  <c r="G1217"/>
  <c r="G1263"/>
  <c r="G1262" s="1"/>
  <c r="G1203"/>
  <c r="G1202" s="1"/>
  <c r="G1212"/>
  <c r="F121" i="2"/>
  <c r="F13"/>
  <c r="F20"/>
  <c r="F9"/>
  <c r="F10"/>
  <c r="G467" i="1"/>
  <c r="G1142"/>
  <c r="F628" i="2"/>
  <c r="F627" s="1"/>
  <c r="F801"/>
  <c r="F800" s="1"/>
  <c r="G1334" i="1"/>
  <c r="G884"/>
  <c r="G531"/>
  <c r="G530" s="1"/>
  <c r="G522"/>
  <c r="G521" s="1"/>
  <c r="F128" i="2"/>
  <c r="G301" i="1"/>
  <c r="G300" s="1"/>
  <c r="G93"/>
  <c r="G57"/>
  <c r="G56" s="1"/>
  <c r="D10" i="3" s="1"/>
  <c r="G45" i="1"/>
  <c r="G44" s="1"/>
  <c r="G38"/>
  <c r="G37" s="1"/>
  <c r="G20"/>
  <c r="G173"/>
  <c r="F476" i="2"/>
  <c r="F473" s="1"/>
  <c r="F470" s="1"/>
  <c r="F916"/>
  <c r="F172"/>
  <c r="F171" s="1"/>
  <c r="G827" i="1"/>
  <c r="G510"/>
  <c r="G509" s="1"/>
  <c r="G501" s="1"/>
  <c r="G500" s="1"/>
  <c r="G103"/>
  <c r="G912"/>
  <c r="G1188"/>
  <c r="G252"/>
  <c r="G247" s="1"/>
  <c r="F281" i="2"/>
  <c r="F280" s="1"/>
  <c r="F14"/>
  <c r="F419"/>
  <c r="G188" i="1"/>
  <c r="G185" s="1"/>
  <c r="G184" s="1"/>
  <c r="G495"/>
  <c r="G442"/>
  <c r="F623" i="2"/>
  <c r="F622" s="1"/>
  <c r="G1299" i="1"/>
  <c r="F589" i="2"/>
  <c r="F907"/>
  <c r="G683" i="1"/>
  <c r="F93" i="2"/>
  <c r="F153"/>
  <c r="G610" i="1"/>
  <c r="G603" s="1"/>
  <c r="G1119"/>
  <c r="F497" i="2"/>
  <c r="F860"/>
  <c r="F139"/>
  <c r="F138" s="1"/>
  <c r="F84"/>
  <c r="G133" i="1"/>
  <c r="G399"/>
  <c r="G235"/>
  <c r="G232" s="1"/>
  <c r="G1117"/>
  <c r="G1116" s="1"/>
  <c r="F68" i="2"/>
  <c r="F286"/>
  <c r="F373"/>
  <c r="F372" s="1"/>
  <c r="F371" s="1"/>
  <c r="F44"/>
  <c r="F43" s="1"/>
  <c r="F53"/>
  <c r="F264"/>
  <c r="F263" s="1"/>
  <c r="F563"/>
  <c r="F872"/>
  <c r="F31"/>
  <c r="F37"/>
  <c r="F59"/>
  <c r="F65"/>
  <c r="F71"/>
  <c r="G1281" i="1"/>
  <c r="F34" i="2"/>
  <c r="F40"/>
  <c r="F81"/>
  <c r="F100"/>
  <c r="F56"/>
  <c r="F62"/>
  <c r="F182"/>
  <c r="F179" s="1"/>
  <c r="F881"/>
  <c r="F880" s="1"/>
  <c r="F911"/>
  <c r="F363"/>
  <c r="F362" s="1"/>
  <c r="F355" s="1"/>
  <c r="F194"/>
  <c r="F175"/>
  <c r="F74"/>
  <c r="F78"/>
  <c r="F90"/>
  <c r="F107"/>
  <c r="F106" s="1"/>
  <c r="F158"/>
  <c r="F199"/>
  <c r="F332"/>
  <c r="F318" s="1"/>
  <c r="F438"/>
  <c r="F437" s="1"/>
  <c r="F492"/>
  <c r="F585"/>
  <c r="F609"/>
  <c r="F781"/>
  <c r="F780" s="1"/>
  <c r="F789"/>
  <c r="F788" s="1"/>
  <c r="F787" s="1"/>
  <c r="G924" i="1"/>
  <c r="F408" i="2"/>
  <c r="F382"/>
  <c r="G1003" i="1"/>
  <c r="G1272"/>
  <c r="G1018"/>
  <c r="G1307"/>
  <c r="G591"/>
  <c r="G583" s="1"/>
  <c r="G706"/>
  <c r="G705" s="1"/>
  <c r="G704" s="1"/>
  <c r="G478"/>
  <c r="G1324"/>
  <c r="G1323" s="1"/>
  <c r="G1162"/>
  <c r="F414" i="2"/>
  <c r="F257"/>
  <c r="F715"/>
  <c r="F684" s="1"/>
  <c r="F851"/>
  <c r="F672"/>
  <c r="F857"/>
  <c r="F300"/>
  <c r="F295" s="1"/>
  <c r="F87"/>
  <c r="F570"/>
  <c r="F577"/>
  <c r="F923"/>
  <c r="F536"/>
  <c r="G436" i="1"/>
  <c r="G462"/>
  <c r="G461" s="1"/>
  <c r="G454" s="1"/>
  <c r="G806"/>
  <c r="G805" s="1"/>
  <c r="G801" s="1"/>
  <c r="G550"/>
  <c r="G549" s="1"/>
  <c r="G548" s="1"/>
  <c r="G547" s="1"/>
  <c r="G1136"/>
  <c r="G1132" s="1"/>
  <c r="G1126" s="1"/>
  <c r="F675" i="2"/>
  <c r="G740" i="1"/>
  <c r="F650" i="2"/>
  <c r="F649" s="1"/>
  <c r="G160" i="1"/>
  <c r="G159" s="1"/>
  <c r="G1106"/>
  <c r="F149" i="2"/>
  <c r="G941" i="1"/>
  <c r="G940" s="1"/>
  <c r="G293"/>
  <c r="G292" s="1"/>
  <c r="G965"/>
  <c r="F432" i="2"/>
  <c r="F813"/>
  <c r="F848"/>
  <c r="D44" i="3"/>
  <c r="G60" i="1"/>
  <c r="D12" i="3" s="1"/>
  <c r="D31"/>
  <c r="G370" i="1"/>
  <c r="F583" i="2"/>
  <c r="F581" s="1"/>
  <c r="G1024" i="1"/>
  <c r="F940" i="2"/>
  <c r="G1180" i="1"/>
  <c r="G825"/>
  <c r="G824" s="1"/>
  <c r="G817" s="1"/>
  <c r="F761" i="2"/>
  <c r="F760" s="1"/>
  <c r="F759" s="1"/>
  <c r="F854" l="1"/>
  <c r="F486"/>
  <c r="F899"/>
  <c r="F752"/>
  <c r="F731" s="1"/>
  <c r="F24"/>
  <c r="G1179" i="1"/>
  <c r="G1178"/>
  <c r="G1177" s="1"/>
  <c r="G1172" s="1"/>
  <c r="G901"/>
  <c r="G900" s="1"/>
  <c r="G1274"/>
  <c r="G1266" s="1"/>
  <c r="G1243"/>
  <c r="G1211"/>
  <c r="G1210" s="1"/>
  <c r="G1201" s="1"/>
  <c r="G1200" s="1"/>
  <c r="F812" i="2"/>
  <c r="G1125" i="1"/>
  <c r="G1124" s="1"/>
  <c r="G89"/>
  <c r="G55" s="1"/>
  <c r="G494"/>
  <c r="G883"/>
  <c r="G882" s="1"/>
  <c r="D53" i="3" s="1"/>
  <c r="G808" i="1"/>
  <c r="G791" s="1"/>
  <c r="G813"/>
  <c r="F648" i="2"/>
  <c r="G284" i="1"/>
  <c r="D27" i="3" s="1"/>
  <c r="G369" i="1"/>
  <c r="D29" i="3" s="1"/>
  <c r="F239" i="2"/>
  <c r="F234" s="1"/>
  <c r="F146"/>
  <c r="G520" i="1"/>
  <c r="G519" s="1"/>
  <c r="F847" i="2"/>
  <c r="F431"/>
  <c r="F671"/>
  <c r="G158" i="1"/>
  <c r="G157" s="1"/>
  <c r="G148" s="1"/>
  <c r="G224"/>
  <c r="D23" i="3"/>
  <c r="F294" i="2"/>
  <c r="F279"/>
  <c r="G398" i="1"/>
  <c r="G397" s="1"/>
  <c r="D32" i="3" s="1"/>
  <c r="D51"/>
  <c r="D22"/>
  <c r="G1105" i="1"/>
  <c r="G1017"/>
  <c r="G976" s="1"/>
  <c r="D52" i="3"/>
  <c r="F496" i="2"/>
  <c r="D45" i="3"/>
  <c r="F608" i="2"/>
  <c r="G662" i="1"/>
  <c r="G602" s="1"/>
  <c r="D14" i="3"/>
  <c r="F256" i="2"/>
  <c r="G1298" i="1"/>
  <c r="G739"/>
  <c r="D48" i="3" s="1"/>
  <c r="F193" i="2"/>
  <c r="F192" s="1"/>
  <c r="F767"/>
  <c r="F766" s="1"/>
  <c r="F52"/>
  <c r="F407"/>
  <c r="F399" s="1"/>
  <c r="F562"/>
  <c r="G11" i="1"/>
  <c r="D11" i="3"/>
  <c r="D26"/>
  <c r="G441" i="1"/>
  <c r="G1294" l="1"/>
  <c r="D42" i="3" s="1"/>
  <c r="F485" i="2"/>
  <c r="G10" i="1"/>
  <c r="K10" s="1"/>
  <c r="D39" i="3"/>
  <c r="K519" i="1"/>
  <c r="G1199"/>
  <c r="D36" i="3"/>
  <c r="F484" i="2"/>
  <c r="G486" i="1"/>
  <c r="G485" s="1"/>
  <c r="G975"/>
  <c r="G964" s="1"/>
  <c r="D35" i="3" s="1"/>
  <c r="F670" i="2"/>
  <c r="G790" i="1"/>
  <c r="G789" s="1"/>
  <c r="G788" s="1"/>
  <c r="D47" i="3"/>
  <c r="G1161" i="1"/>
  <c r="G1095"/>
  <c r="G1088" s="1"/>
  <c r="D38" i="3" s="1"/>
  <c r="G899" i="1"/>
  <c r="D34" i="3" s="1"/>
  <c r="F354" i="2"/>
  <c r="G1242" i="1"/>
  <c r="G1230" s="1"/>
  <c r="G1229" s="1"/>
  <c r="G183"/>
  <c r="D20" i="3"/>
  <c r="D18" s="1"/>
  <c r="D30"/>
  <c r="G390" i="1"/>
  <c r="D24" i="3"/>
  <c r="D21" s="1"/>
  <c r="D17"/>
  <c r="D9" s="1"/>
  <c r="G575" i="1"/>
  <c r="G557" s="1"/>
  <c r="K575" s="1"/>
  <c r="D46" i="3"/>
  <c r="G36" i="1"/>
  <c r="G35" s="1"/>
  <c r="K35" s="1"/>
  <c r="F23" i="2"/>
  <c r="D28" i="3"/>
  <c r="D25" s="1"/>
  <c r="G273" i="1"/>
  <c r="F765" i="2"/>
  <c r="G898" i="1" l="1"/>
  <c r="G897" s="1"/>
  <c r="K897" s="1"/>
  <c r="G1198"/>
  <c r="K1198" s="1"/>
  <c r="G773"/>
  <c r="K773" s="1"/>
  <c r="F954" i="2"/>
  <c r="D43" i="3"/>
  <c r="D50"/>
  <c r="D49" s="1"/>
  <c r="D41"/>
  <c r="D40" s="1"/>
  <c r="D33"/>
  <c r="G54" i="1"/>
  <c r="D57" i="3" l="1"/>
  <c r="G1353" i="1"/>
  <c r="D59" i="3" s="1"/>
  <c r="K54" i="1"/>
  <c r="G1358" l="1"/>
  <c r="F956" i="2"/>
  <c r="F957" s="1"/>
  <c r="D60" i="3"/>
</calcChain>
</file>

<file path=xl/sharedStrings.xml><?xml version="1.0" encoding="utf-8"?>
<sst xmlns="http://schemas.openxmlformats.org/spreadsheetml/2006/main" count="8995" uniqueCount="1068">
  <si>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</si>
  <si>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</si>
  <si>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</si>
  <si>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</si>
  <si>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</si>
  <si>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</si>
  <si>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</si>
  <si>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</si>
  <si>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</si>
  <si>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</si>
  <si>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</si>
  <si>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</si>
  <si>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</si>
  <si>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</si>
  <si>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</si>
  <si>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</si>
  <si>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</si>
  <si>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</si>
  <si>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</si>
  <si>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</si>
  <si>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</si>
  <si>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</si>
  <si>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</si>
  <si>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</si>
  <si>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</si>
  <si>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</si>
  <si>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</si>
  <si>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</si>
  <si>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</si>
  <si>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</si>
  <si>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</si>
  <si>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</si>
  <si>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</si>
  <si>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</si>
  <si>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</si>
  <si>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</si>
  <si>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</si>
  <si>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</si>
  <si>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</si>
  <si>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</si>
  <si>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</si>
  <si>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</si>
  <si>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</si>
  <si>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</si>
  <si>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</si>
  <si>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</si>
  <si>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</si>
  <si>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</si>
  <si>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</si>
  <si>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</si>
  <si>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</si>
  <si>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</si>
  <si>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</si>
  <si>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</si>
  <si>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</si>
  <si>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</si>
  <si>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</si>
  <si>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</si>
  <si>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</si>
  <si>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</si>
  <si>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</si>
  <si>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</si>
  <si>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</si>
  <si>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</si>
  <si>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</si>
  <si>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</si>
  <si>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</si>
  <si>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</si>
  <si>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</si>
  <si>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</si>
  <si>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</si>
  <si>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</si>
  <si>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</si>
  <si>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</si>
  <si>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</si>
  <si>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</si>
  <si>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</si>
  <si>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</si>
  <si>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</si>
  <si>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</si>
  <si>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</si>
  <si>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</si>
  <si>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</si>
  <si>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</si>
  <si>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</si>
  <si>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</si>
  <si>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</si>
  <si>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</si>
  <si>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</si>
  <si>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</si>
  <si>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</si>
  <si>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</si>
  <si>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</si>
  <si>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</si>
  <si>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</si>
  <si>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</si>
  <si>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</si>
  <si>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</si>
  <si>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</si>
  <si>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</si>
  <si>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</si>
  <si>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</si>
  <si>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</si>
  <si>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</si>
  <si>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</si>
  <si>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</si>
  <si>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</si>
  <si>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</si>
  <si>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</si>
  <si>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</si>
  <si>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</si>
  <si>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</si>
  <si>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</si>
  <si>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</si>
  <si>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</si>
  <si>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</si>
  <si>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</si>
  <si>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</si>
  <si>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</si>
  <si>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</si>
  <si>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</si>
  <si>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</si>
  <si>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</si>
  <si>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</si>
  <si>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</si>
  <si>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</si>
  <si>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</si>
  <si>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</si>
  <si>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</si>
  <si>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</si>
  <si>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</si>
  <si>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</si>
  <si>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</si>
  <si>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</si>
  <si>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</si>
  <si>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</si>
  <si>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</si>
  <si>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</si>
  <si>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</si>
  <si>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</si>
  <si>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</si>
  <si>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</si>
  <si>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</si>
  <si>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</si>
  <si>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</si>
  <si>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</si>
  <si>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</si>
  <si>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</si>
  <si>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</si>
  <si>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</si>
  <si>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</si>
  <si>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</si>
  <si>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</si>
  <si>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</si>
  <si>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</si>
  <si>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</si>
  <si>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</si>
  <si>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</si>
  <si>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</si>
  <si>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</si>
  <si>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</si>
  <si>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</si>
  <si>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</si>
  <si>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</si>
  <si>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</si>
  <si>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</si>
  <si>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</si>
  <si>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</si>
  <si>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</si>
  <si>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</si>
  <si>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</si>
  <si>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</si>
  <si>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</si>
  <si>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</si>
  <si>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</si>
  <si>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</si>
  <si>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</si>
  <si>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</si>
  <si>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</si>
  <si>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</si>
  <si>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</si>
  <si>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</si>
  <si>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</si>
  <si>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</si>
  <si>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</si>
  <si>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</si>
  <si>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</si>
  <si>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</si>
  <si>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</si>
  <si>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</si>
  <si>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</si>
  <si>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</si>
  <si>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</si>
  <si>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</si>
  <si>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</si>
  <si>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</si>
  <si>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</si>
  <si>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</si>
  <si>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</si>
  <si>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</si>
  <si>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</si>
  <si>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</si>
  <si>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</si>
  <si>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</si>
  <si>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</si>
  <si>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</si>
  <si>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</si>
  <si>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</si>
  <si>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</si>
  <si>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</si>
  <si>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</si>
  <si>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</si>
  <si>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</si>
  <si>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</si>
  <si>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</si>
  <si>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</si>
  <si>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</si>
  <si>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</si>
  <si>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</si>
  <si>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</si>
  <si>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</si>
  <si>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</si>
  <si>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</si>
  <si>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</si>
  <si>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</si>
  <si>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</si>
  <si>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</si>
  <si>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</si>
  <si>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</si>
  <si>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</si>
  <si>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</si>
  <si>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</si>
  <si>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</si>
  <si>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</si>
  <si>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</si>
  <si>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</si>
  <si>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</si>
  <si>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</si>
  <si>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</si>
  <si>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</si>
  <si>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</si>
  <si>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</si>
  <si>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</si>
  <si>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</si>
  <si>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</si>
  <si>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</si>
  <si>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</si>
  <si>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</si>
  <si>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</si>
  <si>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</si>
  <si>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</si>
  <si>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</si>
  <si>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</si>
  <si>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</si>
  <si>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</si>
  <si>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</si>
  <si>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</si>
  <si>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</si>
  <si>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</si>
  <si>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</si>
  <si>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</si>
  <si>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</si>
  <si>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</si>
  <si>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</si>
  <si>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</si>
  <si>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</si>
  <si>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</si>
  <si>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</si>
  <si>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</si>
  <si>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</si>
  <si>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</si>
  <si>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</si>
  <si>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</si>
  <si>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</si>
  <si>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</si>
  <si>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</si>
  <si>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</si>
  <si>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</si>
  <si>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</si>
  <si>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</si>
  <si>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</si>
  <si>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</si>
  <si>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</si>
  <si>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</si>
  <si>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</si>
  <si>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</si>
  <si>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</si>
  <si>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</si>
  <si>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</si>
  <si>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</si>
  <si>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</si>
  <si>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</si>
  <si>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</si>
  <si>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</si>
  <si>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</si>
  <si>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</si>
  <si>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</si>
  <si>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</si>
  <si>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</si>
  <si>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</si>
  <si>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</si>
  <si>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</si>
  <si>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</si>
  <si>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</si>
  <si>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</si>
  <si>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</si>
  <si>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</si>
  <si>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</si>
  <si>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</si>
  <si>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</si>
  <si>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</si>
  <si>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</si>
  <si>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</si>
  <si>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</si>
  <si>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</si>
  <si>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</si>
  <si>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</si>
  <si>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</si>
  <si>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</si>
  <si>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</si>
  <si>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</si>
  <si>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</si>
  <si>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</si>
  <si>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</si>
  <si>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</si>
  <si>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</si>
  <si>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</si>
  <si>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</si>
  <si>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</si>
  <si>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</si>
  <si>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</si>
  <si>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</si>
  <si>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</si>
  <si>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</si>
  <si>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</si>
  <si>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</si>
  <si>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</si>
  <si>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</si>
  <si>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</si>
  <si>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</si>
  <si>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</si>
  <si>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</si>
  <si>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</si>
  <si>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</si>
  <si>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</si>
  <si>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</si>
  <si>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</si>
  <si>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</si>
  <si>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</si>
  <si>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</si>
  <si>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</si>
  <si>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</si>
  <si>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</si>
  <si>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</si>
  <si>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</si>
  <si>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</si>
  <si>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</si>
  <si>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</si>
  <si>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</si>
  <si>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</si>
  <si>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</si>
  <si>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</si>
  <si>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</si>
  <si>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</si>
  <si>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</si>
  <si>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</si>
  <si>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</si>
  <si>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</si>
  <si>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</si>
  <si>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</si>
  <si>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</si>
  <si>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</si>
  <si>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</si>
  <si>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</si>
  <si>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</si>
  <si>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</si>
  <si>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</si>
  <si>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</si>
  <si>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</si>
  <si>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</si>
  <si>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</si>
  <si>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</si>
  <si>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</si>
  <si>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</si>
  <si>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</si>
  <si>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</si>
  <si>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</si>
  <si>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</si>
  <si>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</si>
  <si>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</si>
  <si>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</si>
  <si>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</si>
  <si>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</si>
  <si>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</si>
  <si>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</si>
  <si>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</si>
  <si>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</si>
  <si>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</si>
  <si>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</si>
  <si>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</si>
  <si>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</si>
  <si>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</si>
  <si>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</si>
  <si>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</si>
  <si>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</si>
  <si>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</si>
  <si>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</si>
  <si>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</si>
  <si>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</si>
  <si>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</si>
  <si>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</si>
  <si>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</si>
  <si>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</si>
  <si>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</si>
  <si>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</si>
  <si>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</si>
  <si>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</si>
  <si>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</si>
  <si>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</si>
  <si>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</si>
  <si>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</si>
  <si>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</si>
  <si>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</si>
  <si>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</si>
  <si>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</si>
  <si>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</si>
  <si>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</si>
  <si>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</si>
  <si>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</si>
  <si>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</si>
  <si>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</si>
  <si>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</si>
  <si>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</si>
  <si>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</si>
  <si>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</si>
  <si>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</si>
  <si>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</si>
  <si>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</si>
  <si>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</si>
  <si>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</si>
  <si>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</si>
  <si>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</si>
  <si>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</si>
  <si>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</si>
  <si>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</si>
  <si>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</si>
  <si>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</si>
  <si>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</si>
  <si>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</si>
  <si>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</si>
  <si>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</si>
  <si>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</si>
  <si>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</si>
  <si>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</si>
  <si>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</si>
  <si>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</si>
  <si>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</si>
  <si>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</si>
  <si>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</si>
  <si>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</si>
  <si>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</si>
  <si>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</si>
  <si>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</si>
  <si>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</si>
  <si>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</si>
  <si>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</si>
  <si>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</si>
  <si>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</si>
  <si>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</si>
  <si>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</si>
  <si>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</si>
  <si>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</si>
  <si>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</si>
  <si>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</si>
  <si>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</si>
  <si>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</si>
  <si>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</si>
  <si>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</si>
  <si>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</si>
  <si>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</si>
  <si>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</si>
  <si>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</si>
  <si>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</si>
  <si>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</si>
  <si>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</si>
  <si>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</si>
  <si>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</si>
  <si>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</si>
  <si>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</si>
  <si>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</si>
  <si>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</si>
  <si>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</si>
  <si>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</si>
  <si>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</si>
  <si>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</si>
  <si>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</si>
  <si>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</si>
  <si>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</si>
  <si>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</si>
  <si>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</si>
  <si>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</si>
  <si>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</si>
  <si>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</si>
  <si>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</si>
  <si>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</si>
  <si>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</si>
  <si>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</si>
  <si>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</si>
  <si>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</si>
  <si>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</si>
  <si>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</si>
  <si>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</si>
  <si>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</si>
  <si>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</si>
  <si>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</si>
  <si>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</si>
  <si>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</si>
  <si>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</si>
  <si>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</si>
  <si>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</si>
  <si>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</si>
  <si>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</si>
  <si>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</si>
  <si>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</si>
  <si>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</si>
  <si>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</si>
  <si>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</si>
  <si>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</si>
  <si>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</si>
  <si>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</si>
  <si>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</si>
  <si>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</si>
  <si>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</si>
  <si>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</si>
  <si>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</si>
  <si>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</si>
  <si>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</si>
  <si>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</si>
  <si>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</si>
  <si>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</si>
  <si>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</si>
  <si>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</si>
  <si>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</si>
  <si>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</si>
  <si>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</si>
  <si>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</si>
  <si>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</si>
  <si>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</si>
  <si>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</si>
  <si>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</si>
  <si>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</si>
  <si>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</si>
  <si>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</si>
  <si>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</si>
  <si>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</si>
  <si>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</si>
  <si>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</si>
  <si>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</si>
  <si>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</si>
  <si>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</si>
  <si>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</si>
  <si>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</si>
  <si>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</si>
  <si>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</si>
  <si>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</si>
  <si>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</si>
  <si>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</si>
  <si>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</si>
  <si>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</si>
  <si>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</si>
  <si>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</si>
  <si>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</si>
  <si>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</si>
  <si>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</si>
  <si>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</si>
  <si>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</si>
  <si>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</si>
  <si>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</si>
  <si>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</si>
  <si>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</si>
  <si>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</si>
  <si>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</si>
  <si>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</si>
  <si>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</si>
  <si>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</si>
  <si>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</si>
  <si>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</si>
  <si>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</si>
  <si>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</si>
  <si>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</si>
  <si>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</si>
  <si>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</si>
  <si>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</si>
  <si>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</si>
  <si>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</si>
  <si>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</si>
  <si>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</si>
  <si>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</si>
  <si>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</si>
  <si>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</si>
  <si>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</si>
  <si>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</si>
  <si>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</si>
  <si>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</si>
  <si>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</si>
  <si>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</si>
  <si>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</si>
  <si>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</si>
  <si>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</si>
  <si>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</si>
  <si>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</si>
  <si>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</si>
  <si>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</si>
  <si>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</si>
  <si>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</si>
  <si>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</si>
  <si>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</si>
  <si>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</si>
  <si>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</si>
  <si>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</si>
  <si>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</si>
  <si>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</si>
  <si>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</si>
  <si>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</si>
  <si>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</si>
  <si>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</si>
  <si>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</si>
  <si>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</si>
  <si>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</si>
  <si>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</si>
  <si>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</si>
  <si>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</si>
  <si>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</si>
  <si>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</si>
  <si>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</si>
  <si>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</si>
  <si>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</si>
  <si>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</si>
  <si>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</si>
  <si>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</si>
  <si>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</si>
  <si>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</si>
  <si>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</si>
  <si>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</si>
  <si>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</si>
  <si>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</si>
  <si>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</si>
  <si>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</si>
  <si>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</si>
  <si>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</si>
  <si>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</si>
  <si>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</si>
  <si>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</si>
  <si>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</si>
  <si>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</si>
  <si>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</si>
  <si>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</si>
  <si>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</si>
  <si>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</si>
  <si>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</si>
  <si>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</si>
  <si>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</si>
  <si>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</si>
  <si>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</si>
  <si>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</si>
  <si>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</si>
  <si>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</si>
  <si>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</si>
  <si>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</si>
  <si>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</si>
  <si>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</si>
  <si>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</si>
  <si>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</si>
  <si>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</si>
  <si>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</si>
  <si>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</si>
  <si>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</si>
  <si>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</si>
  <si>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</si>
  <si>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</si>
  <si>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</si>
  <si>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</si>
  <si>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</si>
  <si>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</si>
  <si>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</si>
  <si>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</si>
  <si>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</si>
  <si>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</si>
  <si>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</si>
  <si>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</si>
  <si>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</si>
  <si>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</si>
  <si>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</si>
  <si>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</si>
  <si>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</si>
  <si>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</si>
  <si>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</si>
  <si>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</si>
  <si>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</si>
  <si>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</si>
  <si>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</si>
  <si>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</si>
  <si>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</si>
  <si>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</si>
  <si>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</si>
  <si>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</si>
  <si>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</si>
  <si>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</si>
  <si>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</si>
  <si>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</si>
  <si>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</si>
  <si>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</si>
  <si>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</si>
  <si>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</si>
  <si>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</si>
  <si>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</si>
  <si>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</si>
  <si>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</si>
  <si>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</si>
  <si>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</si>
  <si>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</si>
  <si>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</si>
  <si>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</si>
  <si>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</si>
  <si>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</si>
  <si>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</si>
  <si>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</si>
  <si>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</si>
  <si>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</si>
  <si>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</si>
  <si>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</si>
  <si>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</si>
  <si>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</si>
  <si>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</si>
  <si>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</si>
  <si>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</si>
  <si>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</si>
  <si>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</si>
  <si>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</si>
  <si>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</si>
  <si>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</si>
  <si>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</si>
  <si>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</si>
  <si>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</si>
  <si>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</si>
  <si>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</si>
  <si>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</si>
  <si>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</si>
  <si>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</si>
  <si>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</si>
  <si>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</si>
  <si>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</si>
  <si>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</si>
  <si>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</si>
  <si>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</si>
  <si>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</si>
  <si>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</si>
  <si>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</si>
  <si>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</si>
  <si>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</si>
  <si>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</si>
  <si>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</si>
  <si>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</si>
  <si>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</si>
  <si>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</si>
  <si>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</si>
  <si>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</si>
  <si>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</si>
  <si>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</si>
  <si>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</si>
  <si>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</si>
  <si>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</si>
  <si>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</si>
  <si>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</si>
  <si>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</si>
  <si>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</si>
  <si>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</si>
  <si>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</si>
  <si>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</si>
  <si>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</si>
  <si>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</si>
  <si>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</si>
  <si>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</si>
  <si>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</si>
  <si>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</si>
  <si>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</si>
  <si>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</si>
  <si>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</si>
  <si>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</si>
  <si>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</si>
  <si>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</si>
  <si>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</si>
  <si>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</si>
  <si>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</si>
  <si>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</si>
  <si>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</si>
  <si>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</si>
  <si>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</si>
  <si>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</si>
  <si>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</si>
  <si>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</si>
  <si>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</si>
  <si>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</si>
  <si>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</si>
  <si>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</si>
  <si>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</si>
  <si>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</si>
  <si>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</si>
  <si>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</si>
  <si>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</si>
  <si>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</si>
  <si>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</si>
  <si>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</si>
  <si>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</si>
  <si>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</si>
  <si>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</si>
  <si>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</si>
  <si>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</si>
  <si>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</si>
  <si>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</si>
  <si>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</si>
  <si>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</si>
  <si>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</si>
  <si>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</si>
  <si>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</si>
  <si>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</si>
  <si>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</si>
  <si>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</si>
  <si>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</si>
  <si>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</si>
  <si>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</si>
  <si>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</si>
  <si>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</si>
  <si>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</si>
  <si>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</si>
  <si>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</si>
  <si>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</si>
  <si>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</si>
  <si>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</si>
  <si>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</si>
  <si>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</si>
  <si>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</si>
  <si>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</si>
  <si>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</si>
  <si>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</si>
  <si>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</si>
  <si>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</si>
  <si>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</si>
  <si>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</si>
  <si>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</si>
  <si>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</si>
  <si>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</si>
  <si>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</si>
  <si>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</si>
  <si>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</si>
  <si>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</si>
  <si>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</si>
  <si>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</si>
  <si>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</si>
  <si>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</si>
  <si>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</si>
  <si>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</si>
  <si>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</si>
  <si>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</si>
  <si>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</si>
  <si>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</si>
  <si>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</si>
  <si>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</si>
  <si>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</si>
  <si>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</si>
  <si>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</si>
  <si>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</si>
  <si>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</si>
  <si>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</si>
  <si>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</si>
  <si>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</si>
  <si>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</si>
  <si>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</si>
  <si>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</si>
  <si>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</si>
  <si>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</si>
  <si>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</si>
  <si>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</si>
  <si>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</si>
  <si>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82 0 23 L4140</t>
  </si>
  <si>
    <t>На оснащение многофункциональных центров в Миасском городском округе (софинансирование)</t>
  </si>
  <si>
    <t>99 0 02 99120</t>
  </si>
  <si>
    <t>79 4 Е1 51690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</si>
  <si>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</si>
  <si>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</si>
  <si>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</si>
  <si>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79 4 07 S4060</t>
  </si>
  <si>
    <t>82 0 23 64140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</si>
  <si>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</si>
  <si>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</si>
  <si>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</si>
  <si>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</si>
  <si>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</si>
  <si>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</si>
  <si>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</si>
  <si>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</si>
  <si>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51 0 07 61081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</si>
  <si>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</si>
  <si>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51 0 07 61082</t>
  </si>
  <si>
    <t>Организация мероприятий, проводимых в приютах для животных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</si>
  <si>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</si>
  <si>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</si>
  <si>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</si>
  <si>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</si>
  <si>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</si>
  <si>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</si>
  <si>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</si>
  <si>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</si>
  <si>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</si>
  <si>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</si>
  <si>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</si>
  <si>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</si>
  <si>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Приложение 4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</si>
  <si>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</si>
  <si>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</si>
  <si>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</si>
  <si>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</si>
  <si>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</si>
  <si>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</si>
  <si>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</si>
  <si>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</si>
  <si>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</si>
  <si>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</si>
  <si>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</si>
  <si>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</si>
  <si>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59 0 13 L6040</t>
  </si>
  <si>
    <t>Строительство и реконструкция автомобильных дорог общего пользования местного значения (софинансирование)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</si>
  <si>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</si>
  <si>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</si>
  <si>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60 3 00 S4090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</si>
  <si>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и местного бюджетов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</si>
  <si>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</si>
  <si>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</si>
  <si>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</si>
  <si>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</si>
  <si>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</si>
  <si>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</si>
  <si>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</si>
  <si>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Обновление и (или) капитально-восстановительный ремонт пассажирского подвижного состава общественного транспорта</t>
  </si>
  <si>
    <t>64 1 00 06100</t>
  </si>
  <si>
    <t>Обновление и (или) капитально-восстановительный ремонт пассажирского подвижного состава общественного транспорта (софинансирование) за счет средств местного бюджета</t>
  </si>
  <si>
    <t>64 1 00 S6100</t>
  </si>
  <si>
    <t>65 2 00 22030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</si>
  <si>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</si>
  <si>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</si>
  <si>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</si>
  <si>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</si>
  <si>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</si>
  <si>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0 00 5930F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</si>
  <si>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</si>
  <si>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</si>
  <si>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</si>
  <si>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82 0 22 00000</t>
  </si>
  <si>
    <t>82 0 22 73400</t>
  </si>
  <si>
    <t>Профессиональная подготовка, переподготовка и повышение квалификации</t>
  </si>
  <si>
    <t>56 0 07 S6050</t>
  </si>
  <si>
    <t>59 0 07 S6050</t>
  </si>
  <si>
    <t>60 2 07 S4060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</si>
  <si>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</si>
  <si>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</si>
  <si>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</si>
  <si>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</si>
  <si>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</si>
  <si>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</si>
  <si>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</si>
  <si>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</si>
  <si>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</si>
  <si>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</si>
  <si>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</si>
  <si>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</si>
  <si>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L3044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</si>
  <si>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</si>
  <si>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</si>
  <si>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</si>
  <si>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</si>
  <si>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</si>
  <si>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</si>
  <si>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</si>
  <si>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</si>
  <si>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29 1 00 5380F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</si>
  <si>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</si>
  <si>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</si>
  <si>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</si>
  <si>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</si>
  <si>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51 0 00 23000</t>
  </si>
  <si>
    <t>81 1 07 85055</t>
  </si>
  <si>
    <t>64 1 00 45010</t>
  </si>
  <si>
    <t>На выплату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</si>
  <si>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Единовременное пособие членам семьи умершего муниципального служащего</t>
  </si>
  <si>
    <t>79 4 07 43300</t>
  </si>
  <si>
    <t>79 4 24 42300</t>
  </si>
  <si>
    <t>Операции по управлению остатками средств на единых счетах бюджетов</t>
  </si>
  <si>
    <t>01  06  10  00  00  0000  000</t>
  </si>
  <si>
    <t>Иные источники внутреннего финансирования  дефицитов бюджетов</t>
  </si>
  <si>
    <t>Уменьшение прочих остатков денежных средств  бюджетов городских округов</t>
  </si>
  <si>
    <t>Уменьшение прочих остатков денежных средств бюджетов</t>
  </si>
  <si>
    <t>Уменьшение прочих остатков средств бюджетов</t>
  </si>
  <si>
    <t>Уменьшение остатков средств бюджетов</t>
  </si>
  <si>
    <t>Изменение остатков средств на счетах по учету  средств бюджетов</t>
  </si>
  <si>
    <t>01  05  00  00  00  0000  000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</si>
  <si>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</si>
  <si>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01  03  01  00  04  0000  810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</si>
  <si>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</si>
  <si>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01  03  01  00  00  0000  800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</si>
  <si>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</si>
  <si>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01  03  00  00  04  0000  710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</si>
  <si>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</si>
  <si>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01  03  00  00  00  0000  700</t>
  </si>
  <si>
    <t>Бюджетные кредиты от других бюджетов бюджетной  системы Российской Федерации в валюте Российской Федерации</t>
  </si>
  <si>
    <t>01  03  01  00  00  0000  000</t>
  </si>
  <si>
    <t>Бюджетные кредиты от других бюджетов бюджетной  системы Российской Федерации</t>
  </si>
  <si>
    <t>01  03  00  00  00  0000  000</t>
  </si>
  <si>
    <t>Погашение бюджетами городских округов кредитов от кредитных организаций в валюте Российской Федерации</t>
  </si>
  <si>
    <t>01  02  00  00  04  0000  810</t>
  </si>
  <si>
    <t>Погашение кредитов, предоставленных кредитными организациями в валюте Российской Федерации</t>
  </si>
  <si>
    <t>01  02  00  00  00  0000  800</t>
  </si>
  <si>
    <t>Получение кредитов от кредитных организаций бюджетами городских округов в валюте Российской Федерации</t>
  </si>
  <si>
    <t>01  02  00  00  04  0000  710</t>
  </si>
  <si>
    <t>Получение кредитов от кредитных организаций в валюте Российской Федерации</t>
  </si>
  <si>
    <t>01  02  00  00  00  0000  700</t>
  </si>
  <si>
    <t>Кредиты кредитных организаций в валюте Российской Федерации</t>
  </si>
  <si>
    <t>01  02  00  00  00  0000  000</t>
  </si>
  <si>
    <t>Источники внутреннего финансирования дефицита бюджетов</t>
  </si>
  <si>
    <t>01  00  00  00  00  0000  000</t>
  </si>
  <si>
    <t>Сумма на              2022 год</t>
  </si>
  <si>
    <t>Сумма на              2021 год</t>
  </si>
  <si>
    <t>Сумма на               2020 год</t>
  </si>
  <si>
    <t>Наименование источника средств</t>
  </si>
  <si>
    <t>Код бюджетной классификации РФ</t>
  </si>
  <si>
    <t>Источники 
внутреннего финансирования дефицита бюджета Миасского  городского округа 
на 2020 год  и на  плановый период 2021-2022 годов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</si>
  <si>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</si>
  <si>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</si>
  <si>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</si>
  <si>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</si>
  <si>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</si>
  <si>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</si>
  <si>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Муниципальная программа "Управление муниципальными финансами и муниципальным долгом в МГО "</t>
  </si>
  <si>
    <t>28 1 00 5380F</t>
  </si>
  <si>
    <t>Региональный проект «Информационная инфраструктура»</t>
  </si>
  <si>
    <t>79 4 D2 00000</t>
  </si>
  <si>
    <t xml:space="preserve">Развитие информационно-телекоммуникационной инфраструктуры объектов общеобразовательных организаций </t>
  </si>
  <si>
    <t>79 4 D2 60060</t>
  </si>
  <si>
    <t>60 2 13 S4050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</si>
  <si>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</si>
  <si>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</si>
  <si>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</si>
  <si>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</si>
  <si>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000 01 05 00 00 00 0000 500</t>
  </si>
  <si>
    <t>000 01 05 02 00 00 0000 500</t>
  </si>
  <si>
    <t>000 01 05 02 01 00 0000 510</t>
  </si>
  <si>
    <t>000 01 05 02 01 04 0000 510</t>
  </si>
  <si>
    <t>000 01 00 00 00 00 0000 600</t>
  </si>
  <si>
    <t>000 01 05 00 00 00 0000 600</t>
  </si>
  <si>
    <t>000 01 05 02 00 00 0000 600</t>
  </si>
  <si>
    <t>000 01 05 02 01 00 0000 610</t>
  </si>
  <si>
    <t>000 01 05 02 01 04 0000 610</t>
  </si>
  <si>
    <t>ПРИЛОЖЕНИЕ  5</t>
  </si>
  <si>
    <t>от 25.12.2020 г. №2</t>
  </si>
  <si>
    <t>ПРИЛОЖЕНИЕ 4</t>
  </si>
  <si>
    <t>ПРИЛОЖЕНИЕ 3</t>
  </si>
  <si>
    <t>к Решению Собрания</t>
  </si>
  <si>
    <t>ПРИЛОЖЕНИЕ  2</t>
  </si>
  <si>
    <t>от 25.12.2020 г.№2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</si>
</sst>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  <xf numFmtId="0" fontId="2" fillId="0" borderId="0"/>
    <xf numFmtId="0" fontId="14" fillId="0" borderId="0"/>
  </cellStyleXfs>
  <cellXfs count="159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4" fontId="12" fillId="0" borderId="0" xfId="0" applyNumberFormat="1" applyFont="1" applyFill="1"/>
    <xf numFmtId="4" fontId="3" fillId="0" borderId="0" xfId="0" applyNumberFormat="1" applyFont="1" applyFill="1"/>
    <xf numFmtId="164" fontId="3" fillId="0" borderId="0" xfId="6" applyFont="1" applyFill="1"/>
    <xf numFmtId="0" fontId="3" fillId="0" borderId="2" xfId="0" applyFont="1" applyFill="1" applyBorder="1" applyAlignment="1">
      <alignment horizontal="justify" wrapText="1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0" xfId="0" applyFont="1" applyFill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9" applyFont="1"/>
    <xf numFmtId="0" fontId="3" fillId="0" borderId="0" xfId="9" applyFont="1" applyAlignment="1"/>
    <xf numFmtId="49" fontId="3" fillId="0" borderId="0" xfId="9" applyNumberFormat="1" applyFont="1" applyAlignment="1">
      <alignment horizontal="left"/>
    </xf>
    <xf numFmtId="0" fontId="3" fillId="0" borderId="1" xfId="9" applyFont="1" applyBorder="1" applyAlignment="1"/>
    <xf numFmtId="0" fontId="3" fillId="2" borderId="1" xfId="9" applyFont="1" applyFill="1" applyBorder="1" applyAlignment="1">
      <alignment horizontal="justify" wrapText="1"/>
    </xf>
    <xf numFmtId="165" fontId="3" fillId="0" borderId="1" xfId="9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justify" vertical="justify"/>
    </xf>
    <xf numFmtId="165" fontId="3" fillId="2" borderId="1" xfId="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justify" wrapText="1"/>
    </xf>
    <xf numFmtId="0" fontId="3" fillId="2" borderId="4" xfId="0" applyFont="1" applyFill="1" applyBorder="1" applyAlignment="1">
      <alignment horizontal="justify" vertical="justify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1" xfId="10" applyFont="1" applyFill="1" applyBorder="1" applyAlignment="1">
      <alignment horizontal="justify" vertical="justify"/>
    </xf>
    <xf numFmtId="0" fontId="3" fillId="2" borderId="1" xfId="10" applyFont="1" applyFill="1" applyBorder="1" applyAlignment="1">
      <alignment horizontal="justify" vertical="center" wrapText="1"/>
    </xf>
    <xf numFmtId="0" fontId="15" fillId="0" borderId="0" xfId="9" applyFont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9" applyNumberFormat="1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3" fillId="0" borderId="0" xfId="9" applyFont="1" applyAlignment="1">
      <alignment horizontal="right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49" fontId="3" fillId="0" borderId="1" xfId="9" applyNumberFormat="1" applyFont="1" applyBorder="1" applyAlignment="1">
      <alignment horizontal="left" vertical="center" wrapText="1"/>
    </xf>
    <xf numFmtId="49" fontId="3" fillId="2" borderId="1" xfId="9" applyNumberFormat="1" applyFont="1" applyFill="1" applyBorder="1" applyAlignment="1">
      <alignment horizontal="left" vertical="center" wrapText="1"/>
    </xf>
    <xf numFmtId="49" fontId="3" fillId="0" borderId="1" xfId="9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0" fontId="3" fillId="0" borderId="6" xfId="9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3" fillId="0" borderId="5" xfId="9" applyFont="1" applyBorder="1" applyAlignment="1">
      <alignment horizontal="center" vertical="center" wrapText="1"/>
    </xf>
    <xf numFmtId="49" fontId="15" fillId="0" borderId="1" xfId="9" applyNumberFormat="1" applyFont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_Источники" xfId="10"/>
    <cellStyle name="Обычный_Приложение №1+№4" xfId="9"/>
    <cellStyle name="Финансовый" xfId="6" builtinId="3"/>
    <cellStyle name="Финансовый 2" xfId="8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62"/>
  <sheetViews>
    <sheetView zoomScaleNormal="100" workbookViewId="0">
      <selection activeCell="G5" sqref="G5"/>
    </sheetView>
  </sheetViews>
  <sheetFormatPr defaultRowHeight="15.75"/>
  <cols>
    <col min="1" max="1" width="71" style="85" customWidth="1"/>
    <col min="2" max="2" width="17.28515625" style="9" customWidth="1"/>
    <col min="3" max="3" width="9.42578125" style="7" customWidth="1"/>
    <col min="4" max="4" width="9.28515625" style="52" customWidth="1"/>
    <col min="5" max="5" width="8.7109375" style="52" customWidth="1"/>
    <col min="6" max="8" width="15.85546875" style="89" customWidth="1"/>
    <col min="9" max="16384" width="9.140625" style="52"/>
  </cols>
  <sheetData>
    <row r="1" spans="1:8">
      <c r="D1" s="8"/>
      <c r="E1" s="8"/>
      <c r="G1" s="8" t="s">
        <v>1066</v>
      </c>
    </row>
    <row r="2" spans="1:8">
      <c r="D2" s="8"/>
      <c r="E2" s="8"/>
      <c r="G2" s="8" t="s">
        <v>1065</v>
      </c>
    </row>
    <row r="3" spans="1:8">
      <c r="D3" s="8"/>
      <c r="E3" s="8"/>
      <c r="G3" s="8" t="s">
        <v>0</v>
      </c>
    </row>
    <row r="4" spans="1:8">
      <c r="D4" s="8"/>
      <c r="E4" s="8"/>
      <c r="G4" s="8" t="s">
        <v>1</v>
      </c>
    </row>
    <row r="5" spans="1:8">
      <c r="C5" s="9"/>
      <c r="D5" s="10"/>
      <c r="E5" s="10"/>
      <c r="G5" s="10" t="s">
        <v>1067</v>
      </c>
    </row>
    <row r="6" spans="1:8" ht="72.75" customHeight="1">
      <c r="A6" s="146" t="s">
        <v>747</v>
      </c>
      <c r="B6" s="146"/>
      <c r="C6" s="146"/>
      <c r="D6" s="146"/>
      <c r="E6" s="146"/>
      <c r="F6" s="146"/>
      <c r="G6" s="147"/>
      <c r="H6" s="147"/>
    </row>
    <row r="7" spans="1:8">
      <c r="A7" s="94"/>
      <c r="C7" s="9"/>
      <c r="D7" s="79"/>
      <c r="E7" s="79"/>
      <c r="F7" s="95"/>
      <c r="G7" s="95"/>
      <c r="H7" s="95" t="s">
        <v>528</v>
      </c>
    </row>
    <row r="8" spans="1:8" ht="63">
      <c r="A8" s="80" t="s">
        <v>158</v>
      </c>
      <c r="B8" s="13" t="s">
        <v>159</v>
      </c>
      <c r="C8" s="13" t="s">
        <v>160</v>
      </c>
      <c r="D8" s="13" t="s">
        <v>162</v>
      </c>
      <c r="E8" s="13" t="s">
        <v>163</v>
      </c>
      <c r="F8" s="17" t="s">
        <v>622</v>
      </c>
      <c r="G8" s="17" t="s">
        <v>739</v>
      </c>
      <c r="H8" s="17" t="s">
        <v>740</v>
      </c>
    </row>
    <row r="9" spans="1:8" s="87" customFormat="1" ht="31.5">
      <c r="A9" s="14" t="s">
        <v>532</v>
      </c>
      <c r="B9" s="20" t="s">
        <v>209</v>
      </c>
      <c r="C9" s="20"/>
      <c r="D9" s="28"/>
      <c r="E9" s="28"/>
      <c r="F9" s="29">
        <f>SUM(F11)</f>
        <v>29070.3</v>
      </c>
      <c r="G9" s="29">
        <f>SUM(G11)</f>
        <v>23424</v>
      </c>
      <c r="H9" s="29">
        <f>SUM(H11)</f>
        <v>23424</v>
      </c>
    </row>
    <row r="10" spans="1:8" s="87" customFormat="1" ht="31.5">
      <c r="A10" s="80" t="s">
        <v>869</v>
      </c>
      <c r="B10" s="22" t="s">
        <v>867</v>
      </c>
      <c r="C10" s="20"/>
      <c r="D10" s="28"/>
      <c r="E10" s="28"/>
      <c r="F10" s="72">
        <f>SUM(F11)</f>
        <v>29070.3</v>
      </c>
      <c r="G10" s="72">
        <f t="shared" ref="G10:H10" si="0">SUM(G11)</f>
        <v>23424</v>
      </c>
      <c r="H10" s="72">
        <f t="shared" si="0"/>
        <v>23424</v>
      </c>
    </row>
    <row r="11" spans="1:8" ht="47.25">
      <c r="A11" s="80" t="s">
        <v>404</v>
      </c>
      <c r="B11" s="44" t="s">
        <v>868</v>
      </c>
      <c r="C11" s="2"/>
      <c r="D11" s="2"/>
      <c r="E11" s="2"/>
      <c r="F11" s="72">
        <f>F12</f>
        <v>29070.3</v>
      </c>
      <c r="G11" s="72">
        <f>G12</f>
        <v>23424</v>
      </c>
      <c r="H11" s="72">
        <f>H12</f>
        <v>23424</v>
      </c>
    </row>
    <row r="12" spans="1:8">
      <c r="A12" s="80" t="s">
        <v>41</v>
      </c>
      <c r="B12" s="44" t="s">
        <v>868</v>
      </c>
      <c r="C12" s="2" t="s">
        <v>98</v>
      </c>
      <c r="D12" s="2" t="s">
        <v>30</v>
      </c>
      <c r="E12" s="2" t="s">
        <v>53</v>
      </c>
      <c r="F12" s="72">
        <f>SUM(Ведомственная!G1166)</f>
        <v>29070.3</v>
      </c>
      <c r="G12" s="72">
        <f>SUM(Ведомственная!H1166)</f>
        <v>23424</v>
      </c>
      <c r="H12" s="72">
        <f>SUM(Ведомственная!I1166)</f>
        <v>23424</v>
      </c>
    </row>
    <row r="13" spans="1:8" s="87" customFormat="1" ht="44.25" customHeight="1">
      <c r="A13" s="14" t="s">
        <v>533</v>
      </c>
      <c r="B13" s="96" t="s">
        <v>399</v>
      </c>
      <c r="C13" s="16"/>
      <c r="D13" s="15"/>
      <c r="E13" s="15"/>
      <c r="F13" s="19">
        <f>SUM(F21)</f>
        <v>23718.3</v>
      </c>
      <c r="G13" s="19">
        <f>SUM(G21)</f>
        <v>29718.3</v>
      </c>
      <c r="H13" s="19">
        <f>SUM(H21)</f>
        <v>29718.3</v>
      </c>
    </row>
    <row r="14" spans="1:8" ht="47.25" hidden="1">
      <c r="A14" s="80" t="s">
        <v>396</v>
      </c>
      <c r="B14" s="26" t="s">
        <v>458</v>
      </c>
      <c r="C14" s="13"/>
      <c r="D14" s="2"/>
      <c r="E14" s="2"/>
      <c r="F14" s="17">
        <f>SUM(F15)+F17</f>
        <v>0</v>
      </c>
      <c r="G14" s="17">
        <f>SUM(G15)+G17</f>
        <v>0</v>
      </c>
      <c r="H14" s="17">
        <f>SUM(H15)+H17</f>
        <v>0</v>
      </c>
    </row>
    <row r="15" spans="1:8" ht="63" hidden="1">
      <c r="A15" s="80" t="s">
        <v>460</v>
      </c>
      <c r="B15" s="26" t="s">
        <v>459</v>
      </c>
      <c r="C15" s="13"/>
      <c r="D15" s="2"/>
      <c r="E15" s="2"/>
      <c r="F15" s="17">
        <f>SUM(F16)</f>
        <v>0</v>
      </c>
      <c r="G15" s="17">
        <f>SUM(G16)</f>
        <v>0</v>
      </c>
      <c r="H15" s="17">
        <f>SUM(H16)</f>
        <v>0</v>
      </c>
    </row>
    <row r="16" spans="1:8" ht="31.5" hidden="1">
      <c r="A16" s="80" t="s">
        <v>228</v>
      </c>
      <c r="B16" s="26" t="s">
        <v>459</v>
      </c>
      <c r="C16" s="13">
        <v>600</v>
      </c>
      <c r="D16" s="2" t="s">
        <v>112</v>
      </c>
      <c r="E16" s="2" t="s">
        <v>33</v>
      </c>
      <c r="F16" s="17"/>
      <c r="G16" s="17"/>
      <c r="H16" s="17"/>
    </row>
    <row r="17" spans="1:8" ht="94.5" hidden="1">
      <c r="A17" s="80" t="s">
        <v>494</v>
      </c>
      <c r="B17" s="26" t="s">
        <v>495</v>
      </c>
      <c r="C17" s="13"/>
      <c r="D17" s="2"/>
      <c r="E17" s="2"/>
      <c r="F17" s="17">
        <f>SUM(F18:F19)</f>
        <v>0</v>
      </c>
      <c r="G17" s="17">
        <f>SUM(G18:G19)</f>
        <v>0</v>
      </c>
      <c r="H17" s="17">
        <f>SUM(H18:H19)</f>
        <v>0</v>
      </c>
    </row>
    <row r="18" spans="1:8" ht="31.5" hidden="1">
      <c r="A18" s="80" t="s">
        <v>51</v>
      </c>
      <c r="B18" s="26" t="s">
        <v>495</v>
      </c>
      <c r="C18" s="13">
        <v>200</v>
      </c>
      <c r="D18" s="2" t="s">
        <v>112</v>
      </c>
      <c r="E18" s="2" t="s">
        <v>33</v>
      </c>
      <c r="F18" s="17"/>
      <c r="G18" s="17"/>
      <c r="H18" s="17"/>
    </row>
    <row r="19" spans="1:8" ht="31.5" hidden="1">
      <c r="A19" s="80" t="s">
        <v>228</v>
      </c>
      <c r="B19" s="26" t="s">
        <v>495</v>
      </c>
      <c r="C19" s="13">
        <v>600</v>
      </c>
      <c r="D19" s="2" t="s">
        <v>112</v>
      </c>
      <c r="E19" s="2" t="s">
        <v>33</v>
      </c>
      <c r="F19" s="17"/>
      <c r="G19" s="17"/>
      <c r="H19" s="17"/>
    </row>
    <row r="20" spans="1:8" ht="31.5">
      <c r="A20" s="80" t="s">
        <v>872</v>
      </c>
      <c r="B20" s="26" t="s">
        <v>870</v>
      </c>
      <c r="C20" s="13"/>
      <c r="D20" s="2"/>
      <c r="E20" s="2"/>
      <c r="F20" s="17">
        <f>SUM(F21)</f>
        <v>23718.3</v>
      </c>
      <c r="G20" s="17">
        <f t="shared" ref="G20:H20" si="1">SUM(G21)</f>
        <v>29718.3</v>
      </c>
      <c r="H20" s="17">
        <f t="shared" si="1"/>
        <v>29718.3</v>
      </c>
    </row>
    <row r="21" spans="1:8" ht="78.75">
      <c r="A21" s="80" t="s">
        <v>405</v>
      </c>
      <c r="B21" s="44" t="s">
        <v>871</v>
      </c>
      <c r="C21" s="2"/>
      <c r="D21" s="2"/>
      <c r="E21" s="2"/>
      <c r="F21" s="72">
        <f>F22</f>
        <v>23718.3</v>
      </c>
      <c r="G21" s="72">
        <f>G22</f>
        <v>29718.3</v>
      </c>
      <c r="H21" s="72">
        <f>H22</f>
        <v>29718.3</v>
      </c>
    </row>
    <row r="22" spans="1:8">
      <c r="A22" s="80" t="s">
        <v>41</v>
      </c>
      <c r="B22" s="44" t="s">
        <v>871</v>
      </c>
      <c r="C22" s="2">
        <v>300</v>
      </c>
      <c r="D22" s="2" t="s">
        <v>30</v>
      </c>
      <c r="E22" s="2" t="s">
        <v>12</v>
      </c>
      <c r="F22" s="72">
        <f>SUM(Ведомственная!G1176)</f>
        <v>23718.3</v>
      </c>
      <c r="G22" s="72">
        <f>SUM(Ведомственная!H1176)</f>
        <v>29718.3</v>
      </c>
      <c r="H22" s="72">
        <f>SUM(Ведомственная!I1176)</f>
        <v>29718.3</v>
      </c>
    </row>
    <row r="23" spans="1:8" s="87" customFormat="1" ht="31.5">
      <c r="A23" s="14" t="s">
        <v>509</v>
      </c>
      <c r="B23" s="28" t="s">
        <v>363</v>
      </c>
      <c r="C23" s="28"/>
      <c r="D23" s="28"/>
      <c r="E23" s="28"/>
      <c r="F23" s="29">
        <f>SUM(F24)+F110+F52</f>
        <v>1144334.7999999998</v>
      </c>
      <c r="G23" s="29">
        <f>SUM(G24)+G110+G52</f>
        <v>1193403.1000000001</v>
      </c>
      <c r="H23" s="29">
        <f>SUM(H24)+H110+H52</f>
        <v>1221875.4000000001</v>
      </c>
    </row>
    <row r="24" spans="1:8">
      <c r="A24" s="80" t="s">
        <v>406</v>
      </c>
      <c r="B24" s="81" t="s">
        <v>364</v>
      </c>
      <c r="C24" s="81"/>
      <c r="D24" s="81"/>
      <c r="E24" s="81"/>
      <c r="F24" s="72">
        <f>SUM(F25+F31+F34+F37+F40+F43+F47)+F50</f>
        <v>348845.7</v>
      </c>
      <c r="G24" s="72">
        <f t="shared" ref="G24:H24" si="2">SUM(G25+G31+G34+G37+G40+G43+G47)+G50</f>
        <v>340886.50000000006</v>
      </c>
      <c r="H24" s="72">
        <f t="shared" si="2"/>
        <v>348543</v>
      </c>
    </row>
    <row r="25" spans="1:8" ht="47.25">
      <c r="A25" s="80" t="s">
        <v>389</v>
      </c>
      <c r="B25" s="22" t="s">
        <v>582</v>
      </c>
      <c r="C25" s="22"/>
      <c r="D25" s="81"/>
      <c r="E25" s="81"/>
      <c r="F25" s="72">
        <f>SUM(F26:F30)</f>
        <v>80463.900000000009</v>
      </c>
      <c r="G25" s="72">
        <f t="shared" ref="G25:H25" si="3">SUM(G26:G30)</f>
        <v>79241.900000000009</v>
      </c>
      <c r="H25" s="72">
        <f t="shared" si="3"/>
        <v>80286</v>
      </c>
    </row>
    <row r="26" spans="1:8" ht="63">
      <c r="A26" s="80" t="s">
        <v>50</v>
      </c>
      <c r="B26" s="22" t="s">
        <v>582</v>
      </c>
      <c r="C26" s="22">
        <v>100</v>
      </c>
      <c r="D26" s="81" t="s">
        <v>30</v>
      </c>
      <c r="E26" s="81" t="s">
        <v>12</v>
      </c>
      <c r="F26" s="72">
        <f>SUM(Ведомственная!G708)</f>
        <v>55792</v>
      </c>
      <c r="G26" s="72">
        <f>SUM(Ведомственная!H708)</f>
        <v>53110.3</v>
      </c>
      <c r="H26" s="72">
        <f>SUM(Ведомственная!I708)</f>
        <v>53110.3</v>
      </c>
    </row>
    <row r="27" spans="1:8" ht="31.5">
      <c r="A27" s="80" t="s">
        <v>51</v>
      </c>
      <c r="B27" s="22" t="s">
        <v>582</v>
      </c>
      <c r="C27" s="22">
        <v>200</v>
      </c>
      <c r="D27" s="81" t="s">
        <v>112</v>
      </c>
      <c r="E27" s="81" t="s">
        <v>168</v>
      </c>
      <c r="F27" s="72">
        <f>SUM(Ведомственная!G561)</f>
        <v>38.799999999999997</v>
      </c>
      <c r="G27" s="72">
        <f>SUM(Ведомственная!H561)</f>
        <v>0</v>
      </c>
      <c r="H27" s="72">
        <f>SUM(Ведомственная!I561)</f>
        <v>0</v>
      </c>
    </row>
    <row r="28" spans="1:8" ht="31.5">
      <c r="A28" s="80" t="s">
        <v>51</v>
      </c>
      <c r="B28" s="22" t="s">
        <v>582</v>
      </c>
      <c r="C28" s="22">
        <v>200</v>
      </c>
      <c r="D28" s="81" t="s">
        <v>30</v>
      </c>
      <c r="E28" s="81" t="s">
        <v>12</v>
      </c>
      <c r="F28" s="72">
        <f>SUM(Ведомственная!G709)</f>
        <v>23878</v>
      </c>
      <c r="G28" s="72">
        <f>SUM(Ведомственная!H709)</f>
        <v>25239.8</v>
      </c>
      <c r="H28" s="72">
        <f>SUM(Ведомственная!I709)</f>
        <v>26287.200000000001</v>
      </c>
    </row>
    <row r="29" spans="1:8">
      <c r="A29" s="80" t="s">
        <v>41</v>
      </c>
      <c r="B29" s="22" t="s">
        <v>582</v>
      </c>
      <c r="C29" s="22">
        <v>200</v>
      </c>
      <c r="D29" s="81" t="s">
        <v>30</v>
      </c>
      <c r="E29" s="81" t="s">
        <v>12</v>
      </c>
      <c r="F29" s="72">
        <f>SUM(Ведомственная!G710)</f>
        <v>94.3</v>
      </c>
      <c r="G29" s="72">
        <f>SUM(Ведомственная!H710)</f>
        <v>250.1</v>
      </c>
      <c r="H29" s="72">
        <f>SUM(Ведомственная!I710)</f>
        <v>258.2</v>
      </c>
    </row>
    <row r="30" spans="1:8">
      <c r="A30" s="80" t="s">
        <v>21</v>
      </c>
      <c r="B30" s="22" t="s">
        <v>582</v>
      </c>
      <c r="C30" s="22">
        <v>800</v>
      </c>
      <c r="D30" s="81" t="s">
        <v>30</v>
      </c>
      <c r="E30" s="81" t="s">
        <v>12</v>
      </c>
      <c r="F30" s="72">
        <f>SUM(Ведомственная!G711)</f>
        <v>660.8</v>
      </c>
      <c r="G30" s="72">
        <f>SUM(Ведомственная!H711)</f>
        <v>641.70000000000005</v>
      </c>
      <c r="H30" s="72">
        <f>SUM(Ведомственная!I711)</f>
        <v>630.29999999999995</v>
      </c>
    </row>
    <row r="31" spans="1:8" ht="31.5">
      <c r="A31" s="80" t="s">
        <v>394</v>
      </c>
      <c r="B31" s="22" t="s">
        <v>586</v>
      </c>
      <c r="C31" s="22"/>
      <c r="D31" s="81"/>
      <c r="E31" s="81"/>
      <c r="F31" s="72">
        <f>F32+F33</f>
        <v>7077.8</v>
      </c>
      <c r="G31" s="72">
        <f>G32+G33</f>
        <v>6102.0999999999995</v>
      </c>
      <c r="H31" s="72">
        <f>H32+H33</f>
        <v>6102.0999999999995</v>
      </c>
    </row>
    <row r="32" spans="1:8" ht="63">
      <c r="A32" s="80" t="s">
        <v>50</v>
      </c>
      <c r="B32" s="22" t="s">
        <v>586</v>
      </c>
      <c r="C32" s="22">
        <v>100</v>
      </c>
      <c r="D32" s="81" t="s">
        <v>30</v>
      </c>
      <c r="E32" s="81" t="s">
        <v>77</v>
      </c>
      <c r="F32" s="72">
        <f>SUM(Ведомственная!G743)</f>
        <v>7077.8</v>
      </c>
      <c r="G32" s="72">
        <f>SUM(Ведомственная!H743)</f>
        <v>5522.7</v>
      </c>
      <c r="H32" s="72">
        <f>SUM(Ведомственная!I743)</f>
        <v>5522.7</v>
      </c>
    </row>
    <row r="33" spans="1:8" ht="31.5">
      <c r="A33" s="80" t="s">
        <v>51</v>
      </c>
      <c r="B33" s="22" t="s">
        <v>586</v>
      </c>
      <c r="C33" s="22">
        <v>200</v>
      </c>
      <c r="D33" s="81" t="s">
        <v>30</v>
      </c>
      <c r="E33" s="81" t="s">
        <v>77</v>
      </c>
      <c r="F33" s="72">
        <f>SUM(Ведомственная!G744)</f>
        <v>0</v>
      </c>
      <c r="G33" s="72">
        <f>SUM(Ведомственная!H744)</f>
        <v>579.4</v>
      </c>
      <c r="H33" s="72">
        <f>SUM(Ведомственная!I744)</f>
        <v>579.4</v>
      </c>
    </row>
    <row r="34" spans="1:8" ht="94.5">
      <c r="A34" s="80" t="s">
        <v>392</v>
      </c>
      <c r="B34" s="22" t="s">
        <v>583</v>
      </c>
      <c r="C34" s="22"/>
      <c r="D34" s="81"/>
      <c r="E34" s="81"/>
      <c r="F34" s="72">
        <f>F35+F36</f>
        <v>90119.8</v>
      </c>
      <c r="G34" s="72">
        <f>G35+G36</f>
        <v>87730.9</v>
      </c>
      <c r="H34" s="72">
        <f>H35+H36</f>
        <v>88098.200000000012</v>
      </c>
    </row>
    <row r="35" spans="1:8" ht="31.5">
      <c r="A35" s="80" t="s">
        <v>51</v>
      </c>
      <c r="B35" s="22" t="s">
        <v>583</v>
      </c>
      <c r="C35" s="22">
        <v>200</v>
      </c>
      <c r="D35" s="81" t="s">
        <v>30</v>
      </c>
      <c r="E35" s="81" t="s">
        <v>12</v>
      </c>
      <c r="F35" s="72">
        <f>SUM(Ведомственная!G713)</f>
        <v>1329.3</v>
      </c>
      <c r="G35" s="72">
        <f>SUM(Ведомственная!H713)</f>
        <v>1296.2</v>
      </c>
      <c r="H35" s="72">
        <f>SUM(Ведомственная!I713)</f>
        <v>1301.5999999999999</v>
      </c>
    </row>
    <row r="36" spans="1:8">
      <c r="A36" s="80" t="s">
        <v>41</v>
      </c>
      <c r="B36" s="22" t="s">
        <v>583</v>
      </c>
      <c r="C36" s="22">
        <v>300</v>
      </c>
      <c r="D36" s="81" t="s">
        <v>30</v>
      </c>
      <c r="E36" s="81" t="s">
        <v>12</v>
      </c>
      <c r="F36" s="72">
        <f>SUM(Ведомственная!G714)</f>
        <v>88790.5</v>
      </c>
      <c r="G36" s="72">
        <f>SUM(Ведомственная!H714)</f>
        <v>86434.7</v>
      </c>
      <c r="H36" s="72">
        <f>SUM(Ведомственная!I714)</f>
        <v>86796.6</v>
      </c>
    </row>
    <row r="37" spans="1:8" ht="31.5">
      <c r="A37" s="80" t="s">
        <v>390</v>
      </c>
      <c r="B37" s="22" t="s">
        <v>584</v>
      </c>
      <c r="C37" s="22"/>
      <c r="D37" s="81"/>
      <c r="E37" s="81"/>
      <c r="F37" s="72">
        <f>F38+F39</f>
        <v>55225.599999999999</v>
      </c>
      <c r="G37" s="72">
        <f>G38+G39</f>
        <v>58058.6</v>
      </c>
      <c r="H37" s="72">
        <f>H38+H39</f>
        <v>60381</v>
      </c>
    </row>
    <row r="38" spans="1:8" ht="31.5">
      <c r="A38" s="80" t="s">
        <v>51</v>
      </c>
      <c r="B38" s="22" t="s">
        <v>584</v>
      </c>
      <c r="C38" s="22">
        <v>200</v>
      </c>
      <c r="D38" s="81" t="s">
        <v>30</v>
      </c>
      <c r="E38" s="81" t="s">
        <v>12</v>
      </c>
      <c r="F38" s="72">
        <f>SUM(Ведомственная!G716)</f>
        <v>830.2</v>
      </c>
      <c r="G38" s="72">
        <f>SUM(Ведомственная!H716)</f>
        <v>863.6</v>
      </c>
      <c r="H38" s="72">
        <f>SUM(Ведомственная!I716)</f>
        <v>898.3</v>
      </c>
    </row>
    <row r="39" spans="1:8">
      <c r="A39" s="80" t="s">
        <v>41</v>
      </c>
      <c r="B39" s="22" t="s">
        <v>584</v>
      </c>
      <c r="C39" s="22">
        <v>300</v>
      </c>
      <c r="D39" s="81" t="s">
        <v>30</v>
      </c>
      <c r="E39" s="81" t="s">
        <v>12</v>
      </c>
      <c r="F39" s="72">
        <f>SUM(Ведомственная!G717)</f>
        <v>54395.4</v>
      </c>
      <c r="G39" s="72">
        <f>SUM(Ведомственная!H717)</f>
        <v>57195</v>
      </c>
      <c r="H39" s="72">
        <f>SUM(Ведомственная!I717)</f>
        <v>59482.7</v>
      </c>
    </row>
    <row r="40" spans="1:8" ht="63">
      <c r="A40" s="80" t="s">
        <v>393</v>
      </c>
      <c r="B40" s="22" t="s">
        <v>585</v>
      </c>
      <c r="C40" s="22"/>
      <c r="D40" s="81"/>
      <c r="E40" s="81"/>
      <c r="F40" s="72">
        <f>F41+F42</f>
        <v>22412.800000000003</v>
      </c>
      <c r="G40" s="72">
        <f>G41+G42</f>
        <v>20659</v>
      </c>
      <c r="H40" s="72">
        <f>H41+H42</f>
        <v>21485.4</v>
      </c>
    </row>
    <row r="41" spans="1:8" ht="31.5">
      <c r="A41" s="80" t="s">
        <v>51</v>
      </c>
      <c r="B41" s="22" t="s">
        <v>585</v>
      </c>
      <c r="C41" s="22">
        <v>200</v>
      </c>
      <c r="D41" s="81" t="s">
        <v>30</v>
      </c>
      <c r="E41" s="81" t="s">
        <v>12</v>
      </c>
      <c r="F41" s="72">
        <f>SUM(Ведомственная!G719)</f>
        <v>332.9</v>
      </c>
      <c r="G41" s="72">
        <f>SUM(Ведомственная!H719)</f>
        <v>308.10000000000002</v>
      </c>
      <c r="H41" s="72">
        <f>SUM(Ведомственная!I719)</f>
        <v>320.39999999999998</v>
      </c>
    </row>
    <row r="42" spans="1:8">
      <c r="A42" s="80" t="s">
        <v>41</v>
      </c>
      <c r="B42" s="22" t="s">
        <v>585</v>
      </c>
      <c r="C42" s="22">
        <v>300</v>
      </c>
      <c r="D42" s="81" t="s">
        <v>30</v>
      </c>
      <c r="E42" s="81" t="s">
        <v>12</v>
      </c>
      <c r="F42" s="72">
        <f>SUM(Ведомственная!G720)</f>
        <v>22079.9</v>
      </c>
      <c r="G42" s="72">
        <f>SUM(Ведомственная!H720)</f>
        <v>20350.900000000001</v>
      </c>
      <c r="H42" s="72">
        <f>SUM(Ведомственная!I720)</f>
        <v>21165</v>
      </c>
    </row>
    <row r="43" spans="1:8" ht="31.5">
      <c r="A43" s="80" t="s">
        <v>923</v>
      </c>
      <c r="B43" s="22" t="s">
        <v>591</v>
      </c>
      <c r="C43" s="22"/>
      <c r="D43" s="81"/>
      <c r="E43" s="81"/>
      <c r="F43" s="72">
        <f>SUM(F44)</f>
        <v>4093.4</v>
      </c>
      <c r="G43" s="72">
        <f>SUM(G44)</f>
        <v>4791.7</v>
      </c>
      <c r="H43" s="72">
        <f>SUM(H44)</f>
        <v>4791.7</v>
      </c>
    </row>
    <row r="44" spans="1:8" ht="47.25">
      <c r="A44" s="80" t="s">
        <v>391</v>
      </c>
      <c r="B44" s="22" t="s">
        <v>592</v>
      </c>
      <c r="C44" s="22"/>
      <c r="D44" s="81"/>
      <c r="E44" s="81"/>
      <c r="F44" s="72">
        <f>F45+F46</f>
        <v>4093.4</v>
      </c>
      <c r="G44" s="72">
        <f>G45+G46</f>
        <v>4791.7</v>
      </c>
      <c r="H44" s="72">
        <f>H45+H46</f>
        <v>4791.7</v>
      </c>
    </row>
    <row r="45" spans="1:8" ht="31.5">
      <c r="A45" s="80" t="s">
        <v>51</v>
      </c>
      <c r="B45" s="22" t="s">
        <v>592</v>
      </c>
      <c r="C45" s="22">
        <v>200</v>
      </c>
      <c r="D45" s="81" t="s">
        <v>30</v>
      </c>
      <c r="E45" s="81" t="s">
        <v>12</v>
      </c>
      <c r="F45" s="72">
        <f>SUM(Ведомственная!G723)</f>
        <v>59.5</v>
      </c>
      <c r="G45" s="72">
        <f>SUM(Ведомственная!H723)</f>
        <v>71.7</v>
      </c>
      <c r="H45" s="72">
        <f>SUM(Ведомственная!I723)</f>
        <v>71.7</v>
      </c>
    </row>
    <row r="46" spans="1:8">
      <c r="A46" s="80" t="s">
        <v>41</v>
      </c>
      <c r="B46" s="22" t="s">
        <v>592</v>
      </c>
      <c r="C46" s="22">
        <v>300</v>
      </c>
      <c r="D46" s="81" t="s">
        <v>30</v>
      </c>
      <c r="E46" s="81" t="s">
        <v>12</v>
      </c>
      <c r="F46" s="72">
        <f>SUM(Ведомственная!G724)</f>
        <v>4033.9</v>
      </c>
      <c r="G46" s="72">
        <f>SUM(Ведомственная!H724)</f>
        <v>4720</v>
      </c>
      <c r="H46" s="72">
        <f>SUM(Ведомственная!I724)</f>
        <v>4720</v>
      </c>
    </row>
    <row r="47" spans="1:8" ht="126">
      <c r="A47" s="80" t="s">
        <v>373</v>
      </c>
      <c r="B47" s="81" t="s">
        <v>563</v>
      </c>
      <c r="C47" s="22"/>
      <c r="D47" s="81"/>
      <c r="E47" s="81"/>
      <c r="F47" s="72">
        <f>SUM(F48:F49)</f>
        <v>81298.8</v>
      </c>
      <c r="G47" s="72">
        <f t="shared" ref="G47:H47" si="4">SUM(G48:G49)</f>
        <v>84302.3</v>
      </c>
      <c r="H47" s="72">
        <f t="shared" si="4"/>
        <v>87398.6</v>
      </c>
    </row>
    <row r="48" spans="1:8" ht="31.5">
      <c r="A48" s="80" t="s">
        <v>51</v>
      </c>
      <c r="B48" s="81" t="s">
        <v>563</v>
      </c>
      <c r="C48" s="22">
        <v>200</v>
      </c>
      <c r="D48" s="81" t="s">
        <v>30</v>
      </c>
      <c r="E48" s="81" t="s">
        <v>53</v>
      </c>
      <c r="F48" s="72">
        <f>SUM(Ведомственная!G606)</f>
        <v>58.1</v>
      </c>
      <c r="G48" s="72">
        <f>SUM(Ведомственная!H606)</f>
        <v>71.099999999999994</v>
      </c>
      <c r="H48" s="72">
        <f>SUM(Ведомственная!I606)</f>
        <v>82</v>
      </c>
    </row>
    <row r="49" spans="1:8">
      <c r="A49" s="80" t="s">
        <v>41</v>
      </c>
      <c r="B49" s="81" t="s">
        <v>563</v>
      </c>
      <c r="C49" s="22">
        <v>300</v>
      </c>
      <c r="D49" s="81" t="s">
        <v>30</v>
      </c>
      <c r="E49" s="81" t="s">
        <v>53</v>
      </c>
      <c r="F49" s="72">
        <f>SUM(Ведомственная!G607)</f>
        <v>81240.7</v>
      </c>
      <c r="G49" s="72">
        <f>SUM(Ведомственная!H607)</f>
        <v>84231.2</v>
      </c>
      <c r="H49" s="72">
        <f>SUM(Ведомственная!I607)</f>
        <v>87316.6</v>
      </c>
    </row>
    <row r="50" spans="1:8" ht="141.75">
      <c r="A50" s="80" t="s">
        <v>985</v>
      </c>
      <c r="B50" s="81" t="s">
        <v>984</v>
      </c>
      <c r="C50" s="22"/>
      <c r="D50" s="81"/>
      <c r="E50" s="81"/>
      <c r="F50" s="72">
        <f>SUM(F51)</f>
        <v>8153.6</v>
      </c>
      <c r="G50" s="72">
        <f t="shared" ref="G50:H50" si="5">SUM(G51)</f>
        <v>0</v>
      </c>
      <c r="H50" s="72">
        <f t="shared" si="5"/>
        <v>0</v>
      </c>
    </row>
    <row r="51" spans="1:8">
      <c r="A51" s="80" t="s">
        <v>41</v>
      </c>
      <c r="B51" s="81" t="s">
        <v>984</v>
      </c>
      <c r="C51" s="22">
        <v>300</v>
      </c>
      <c r="D51" s="81" t="s">
        <v>30</v>
      </c>
      <c r="E51" s="81" t="s">
        <v>53</v>
      </c>
      <c r="F51" s="72">
        <f>SUM(Ведомственная!G609)</f>
        <v>8153.6</v>
      </c>
      <c r="G51" s="72"/>
      <c r="H51" s="72"/>
    </row>
    <row r="52" spans="1:8" ht="31.5">
      <c r="A52" s="80" t="s">
        <v>374</v>
      </c>
      <c r="B52" s="81" t="s">
        <v>375</v>
      </c>
      <c r="C52" s="22"/>
      <c r="D52" s="81"/>
      <c r="E52" s="81"/>
      <c r="F52" s="72">
        <f>SUM(F53+F56+F59+F62+F65+F68+F71+F74+F78+F81+F84+F87+F90+F93+F96+F100+F103+F106)</f>
        <v>686770.19999999984</v>
      </c>
      <c r="G52" s="72">
        <f>SUM(G53+G56+G59+G62+G65+G68+G71+G74+G78+G81+G84+G87+G90+G93+G96+G100+G103+G106)</f>
        <v>752014.90000000014</v>
      </c>
      <c r="H52" s="72">
        <f>SUM(H53+H56+H59+H62+H65+H68+H71+H74+H78+H81+H84+H87+H90+H93+H96+H100+H103+H106)</f>
        <v>772407.00000000012</v>
      </c>
    </row>
    <row r="53" spans="1:8" ht="47.25">
      <c r="A53" s="80" t="s">
        <v>601</v>
      </c>
      <c r="B53" s="81" t="s">
        <v>564</v>
      </c>
      <c r="C53" s="22"/>
      <c r="D53" s="81"/>
      <c r="E53" s="81"/>
      <c r="F53" s="72">
        <f>F54+F55</f>
        <v>181700.8</v>
      </c>
      <c r="G53" s="72">
        <f>G54+G55</f>
        <v>199658</v>
      </c>
      <c r="H53" s="72">
        <f>H54+H55</f>
        <v>207644.3</v>
      </c>
    </row>
    <row r="54" spans="1:8" ht="31.5">
      <c r="A54" s="80" t="s">
        <v>51</v>
      </c>
      <c r="B54" s="81" t="s">
        <v>564</v>
      </c>
      <c r="C54" s="22">
        <v>200</v>
      </c>
      <c r="D54" s="81" t="s">
        <v>30</v>
      </c>
      <c r="E54" s="81" t="s">
        <v>53</v>
      </c>
      <c r="F54" s="72">
        <f>SUM(Ведомственная!G612)</f>
        <v>2756.8</v>
      </c>
      <c r="G54" s="72">
        <f>SUM(Ведомственная!H612)</f>
        <v>2973.3</v>
      </c>
      <c r="H54" s="72">
        <f>SUM(Ведомственная!I612)</f>
        <v>3092.5</v>
      </c>
    </row>
    <row r="55" spans="1:8">
      <c r="A55" s="80" t="s">
        <v>41</v>
      </c>
      <c r="B55" s="81" t="s">
        <v>564</v>
      </c>
      <c r="C55" s="22">
        <v>300</v>
      </c>
      <c r="D55" s="81" t="s">
        <v>30</v>
      </c>
      <c r="E55" s="81" t="s">
        <v>53</v>
      </c>
      <c r="F55" s="72">
        <f>SUM(Ведомственная!G613)</f>
        <v>178944</v>
      </c>
      <c r="G55" s="72">
        <f>SUM(Ведомственная!H613)</f>
        <v>196684.7</v>
      </c>
      <c r="H55" s="72">
        <f>SUM(Ведомственная!I613)</f>
        <v>204551.8</v>
      </c>
    </row>
    <row r="56" spans="1:8" ht="47.25">
      <c r="A56" s="80" t="s">
        <v>376</v>
      </c>
      <c r="B56" s="81" t="s">
        <v>565</v>
      </c>
      <c r="C56" s="81"/>
      <c r="D56" s="81"/>
      <c r="E56" s="81"/>
      <c r="F56" s="72">
        <f>F57+F58</f>
        <v>8935.4</v>
      </c>
      <c r="G56" s="72">
        <f>G57+G58</f>
        <v>9648.5</v>
      </c>
      <c r="H56" s="72">
        <f>H57+H58</f>
        <v>10018.799999999999</v>
      </c>
    </row>
    <row r="57" spans="1:8" ht="31.5">
      <c r="A57" s="80" t="s">
        <v>51</v>
      </c>
      <c r="B57" s="81" t="s">
        <v>565</v>
      </c>
      <c r="C57" s="81" t="s">
        <v>90</v>
      </c>
      <c r="D57" s="81" t="s">
        <v>30</v>
      </c>
      <c r="E57" s="81" t="s">
        <v>53</v>
      </c>
      <c r="F57" s="72">
        <f>SUM(Ведомственная!G615)</f>
        <v>138.6</v>
      </c>
      <c r="G57" s="72">
        <f>SUM(Ведомственная!H615)</f>
        <v>143.9</v>
      </c>
      <c r="H57" s="72">
        <f>SUM(Ведомственная!I615)</f>
        <v>149.30000000000001</v>
      </c>
    </row>
    <row r="58" spans="1:8">
      <c r="A58" s="80" t="s">
        <v>41</v>
      </c>
      <c r="B58" s="81" t="s">
        <v>565</v>
      </c>
      <c r="C58" s="81" t="s">
        <v>98</v>
      </c>
      <c r="D58" s="81" t="s">
        <v>30</v>
      </c>
      <c r="E58" s="81" t="s">
        <v>53</v>
      </c>
      <c r="F58" s="72">
        <f>SUM(Ведомственная!G616)</f>
        <v>8796.7999999999993</v>
      </c>
      <c r="G58" s="72">
        <f>SUM(Ведомственная!H616)</f>
        <v>9504.6</v>
      </c>
      <c r="H58" s="72">
        <f>SUM(Ведомственная!I616)</f>
        <v>9869.5</v>
      </c>
    </row>
    <row r="59" spans="1:8" ht="47.25">
      <c r="A59" s="80" t="s">
        <v>377</v>
      </c>
      <c r="B59" s="81" t="s">
        <v>566</v>
      </c>
      <c r="C59" s="81"/>
      <c r="D59" s="81"/>
      <c r="E59" s="81"/>
      <c r="F59" s="72">
        <f>F60+F61</f>
        <v>122205.4</v>
      </c>
      <c r="G59" s="72">
        <f>G60+G61</f>
        <v>125715.40000000001</v>
      </c>
      <c r="H59" s="72">
        <f>H60+H61</f>
        <v>125715.40000000001</v>
      </c>
    </row>
    <row r="60" spans="1:8" ht="31.5">
      <c r="A60" s="80" t="s">
        <v>51</v>
      </c>
      <c r="B60" s="81" t="s">
        <v>566</v>
      </c>
      <c r="C60" s="81" t="s">
        <v>90</v>
      </c>
      <c r="D60" s="81" t="s">
        <v>30</v>
      </c>
      <c r="E60" s="81" t="s">
        <v>53</v>
      </c>
      <c r="F60" s="72">
        <f>SUM(Ведомственная!G618)</f>
        <v>1821.5</v>
      </c>
      <c r="G60" s="72">
        <f>SUM(Ведомственная!H618)</f>
        <v>1870.6</v>
      </c>
      <c r="H60" s="72">
        <f>SUM(Ведомственная!I618)</f>
        <v>1870.6</v>
      </c>
    </row>
    <row r="61" spans="1:8">
      <c r="A61" s="80" t="s">
        <v>41</v>
      </c>
      <c r="B61" s="81" t="s">
        <v>566</v>
      </c>
      <c r="C61" s="81" t="s">
        <v>98</v>
      </c>
      <c r="D61" s="81" t="s">
        <v>30</v>
      </c>
      <c r="E61" s="81" t="s">
        <v>53</v>
      </c>
      <c r="F61" s="72">
        <f>SUM(Ведомственная!G619)</f>
        <v>120383.9</v>
      </c>
      <c r="G61" s="72">
        <f>SUM(Ведомственная!H619)</f>
        <v>123844.8</v>
      </c>
      <c r="H61" s="72">
        <f>SUM(Ведомственная!I619)</f>
        <v>123844.8</v>
      </c>
    </row>
    <row r="62" spans="1:8" ht="63">
      <c r="A62" s="80" t="s">
        <v>378</v>
      </c>
      <c r="B62" s="81" t="s">
        <v>567</v>
      </c>
      <c r="C62" s="81"/>
      <c r="D62" s="81"/>
      <c r="E62" s="81"/>
      <c r="F62" s="72">
        <f>F63+F64</f>
        <v>324.7</v>
      </c>
      <c r="G62" s="72">
        <f>G63+G64</f>
        <v>443.90000000000003</v>
      </c>
      <c r="H62" s="72">
        <f>H63+H64</f>
        <v>461.7</v>
      </c>
    </row>
    <row r="63" spans="1:8" ht="31.5">
      <c r="A63" s="80" t="s">
        <v>51</v>
      </c>
      <c r="B63" s="81" t="s">
        <v>567</v>
      </c>
      <c r="C63" s="81" t="s">
        <v>90</v>
      </c>
      <c r="D63" s="81" t="s">
        <v>30</v>
      </c>
      <c r="E63" s="81" t="s">
        <v>53</v>
      </c>
      <c r="F63" s="72">
        <f>SUM(Ведомственная!G621)</f>
        <v>4.9000000000000004</v>
      </c>
      <c r="G63" s="72">
        <f>SUM(Ведомственная!H621)</f>
        <v>6.8</v>
      </c>
      <c r="H63" s="72">
        <f>SUM(Ведомственная!I621)</f>
        <v>7.2</v>
      </c>
    </row>
    <row r="64" spans="1:8">
      <c r="A64" s="80" t="s">
        <v>41</v>
      </c>
      <c r="B64" s="81" t="s">
        <v>567</v>
      </c>
      <c r="C64" s="81" t="s">
        <v>98</v>
      </c>
      <c r="D64" s="81" t="s">
        <v>30</v>
      </c>
      <c r="E64" s="81" t="s">
        <v>53</v>
      </c>
      <c r="F64" s="72">
        <f>SUM(Ведомственная!G622)</f>
        <v>319.8</v>
      </c>
      <c r="G64" s="72">
        <f>SUM(Ведомственная!H622)</f>
        <v>437.1</v>
      </c>
      <c r="H64" s="72">
        <f>SUM(Ведомственная!I622)</f>
        <v>454.5</v>
      </c>
    </row>
    <row r="65" spans="1:8" ht="63">
      <c r="A65" s="80" t="s">
        <v>379</v>
      </c>
      <c r="B65" s="81" t="s">
        <v>568</v>
      </c>
      <c r="C65" s="81"/>
      <c r="D65" s="81"/>
      <c r="E65" s="81"/>
      <c r="F65" s="72">
        <f>F66+F67</f>
        <v>18.400000000000002</v>
      </c>
      <c r="G65" s="72">
        <f>G66+G67</f>
        <v>46.6</v>
      </c>
      <c r="H65" s="72">
        <f>H66+H67</f>
        <v>46.6</v>
      </c>
    </row>
    <row r="66" spans="1:8" ht="31.5">
      <c r="A66" s="80" t="s">
        <v>51</v>
      </c>
      <c r="B66" s="81" t="s">
        <v>568</v>
      </c>
      <c r="C66" s="81" t="s">
        <v>90</v>
      </c>
      <c r="D66" s="81" t="s">
        <v>30</v>
      </c>
      <c r="E66" s="81" t="s">
        <v>53</v>
      </c>
      <c r="F66" s="72">
        <f>SUM(Ведомственная!G624)</f>
        <v>0.3</v>
      </c>
      <c r="G66" s="72">
        <f>SUM(Ведомственная!H624)</f>
        <v>0.7</v>
      </c>
      <c r="H66" s="72">
        <f>SUM(Ведомственная!I624)</f>
        <v>0.7</v>
      </c>
    </row>
    <row r="67" spans="1:8">
      <c r="A67" s="80" t="s">
        <v>41</v>
      </c>
      <c r="B67" s="81" t="s">
        <v>568</v>
      </c>
      <c r="C67" s="81" t="s">
        <v>98</v>
      </c>
      <c r="D67" s="81" t="s">
        <v>30</v>
      </c>
      <c r="E67" s="81" t="s">
        <v>53</v>
      </c>
      <c r="F67" s="72">
        <f>SUM(Ведомственная!G625)</f>
        <v>18.100000000000001</v>
      </c>
      <c r="G67" s="72">
        <f>SUM(Ведомственная!H625)</f>
        <v>45.9</v>
      </c>
      <c r="H67" s="72">
        <f>SUM(Ведомственная!I625)</f>
        <v>45.9</v>
      </c>
    </row>
    <row r="68" spans="1:8" ht="63">
      <c r="A68" s="80" t="s">
        <v>380</v>
      </c>
      <c r="B68" s="81" t="s">
        <v>569</v>
      </c>
      <c r="C68" s="81"/>
      <c r="D68" s="81"/>
      <c r="E68" s="81"/>
      <c r="F68" s="72">
        <f>F69+F70</f>
        <v>6945.5999999999995</v>
      </c>
      <c r="G68" s="72">
        <f>G69+G70</f>
        <v>3947.6</v>
      </c>
      <c r="H68" s="72">
        <f>H69+H70</f>
        <v>4408.5999999999995</v>
      </c>
    </row>
    <row r="69" spans="1:8" ht="31.5">
      <c r="A69" s="80" t="s">
        <v>51</v>
      </c>
      <c r="B69" s="81" t="s">
        <v>569</v>
      </c>
      <c r="C69" s="81" t="s">
        <v>90</v>
      </c>
      <c r="D69" s="81" t="s">
        <v>30</v>
      </c>
      <c r="E69" s="81" t="s">
        <v>53</v>
      </c>
      <c r="F69" s="72">
        <f>SUM(Ведомственная!G627)</f>
        <v>563.20000000000005</v>
      </c>
      <c r="G69" s="72">
        <f>SUM(Ведомственная!H627)</f>
        <v>606.4</v>
      </c>
      <c r="H69" s="72">
        <f>SUM(Ведомственная!I627)</f>
        <v>606.4</v>
      </c>
    </row>
    <row r="70" spans="1:8">
      <c r="A70" s="80" t="s">
        <v>41</v>
      </c>
      <c r="B70" s="81" t="s">
        <v>569</v>
      </c>
      <c r="C70" s="81" t="s">
        <v>98</v>
      </c>
      <c r="D70" s="81" t="s">
        <v>30</v>
      </c>
      <c r="E70" s="81" t="s">
        <v>53</v>
      </c>
      <c r="F70" s="72">
        <f>SUM(Ведомственная!G628)</f>
        <v>6382.4</v>
      </c>
      <c r="G70" s="72">
        <f>SUM(Ведомственная!H628)</f>
        <v>3341.2</v>
      </c>
      <c r="H70" s="72">
        <f>SUM(Ведомственная!I628)</f>
        <v>3802.2</v>
      </c>
    </row>
    <row r="71" spans="1:8" ht="47.25">
      <c r="A71" s="80" t="s">
        <v>395</v>
      </c>
      <c r="B71" s="81" t="s">
        <v>570</v>
      </c>
      <c r="C71" s="81"/>
      <c r="D71" s="81"/>
      <c r="E71" s="81"/>
      <c r="F71" s="72">
        <f>F72+F73</f>
        <v>208375.7</v>
      </c>
      <c r="G71" s="72">
        <f>G72+G73</f>
        <v>240689.4</v>
      </c>
      <c r="H71" s="72">
        <f>H72+H73</f>
        <v>251679.8</v>
      </c>
    </row>
    <row r="72" spans="1:8" ht="31.5">
      <c r="A72" s="80" t="s">
        <v>51</v>
      </c>
      <c r="B72" s="81" t="s">
        <v>570</v>
      </c>
      <c r="C72" s="81" t="s">
        <v>90</v>
      </c>
      <c r="D72" s="81" t="s">
        <v>30</v>
      </c>
      <c r="E72" s="81" t="s">
        <v>53</v>
      </c>
      <c r="F72" s="72">
        <f>SUM(Ведомственная!G630)</f>
        <v>2678.2</v>
      </c>
      <c r="G72" s="72">
        <f>SUM(Ведомственная!H630)</f>
        <v>3578.5</v>
      </c>
      <c r="H72" s="72">
        <f>SUM(Ведомственная!I630)</f>
        <v>3744.4</v>
      </c>
    </row>
    <row r="73" spans="1:8">
      <c r="A73" s="80" t="s">
        <v>41</v>
      </c>
      <c r="B73" s="81" t="s">
        <v>570</v>
      </c>
      <c r="C73" s="81" t="s">
        <v>98</v>
      </c>
      <c r="D73" s="81" t="s">
        <v>30</v>
      </c>
      <c r="E73" s="81" t="s">
        <v>53</v>
      </c>
      <c r="F73" s="72">
        <f>SUM(Ведомственная!G631)</f>
        <v>205697.5</v>
      </c>
      <c r="G73" s="72">
        <f>SUM(Ведомственная!H631)</f>
        <v>237110.9</v>
      </c>
      <c r="H73" s="72">
        <f>SUM(Ведомственная!I631)</f>
        <v>247935.4</v>
      </c>
    </row>
    <row r="74" spans="1:8" ht="47.25">
      <c r="A74" s="80" t="s">
        <v>386</v>
      </c>
      <c r="B74" s="81" t="s">
        <v>571</v>
      </c>
      <c r="C74" s="81"/>
      <c r="D74" s="81"/>
      <c r="E74" s="81"/>
      <c r="F74" s="72">
        <f>SUM(F75:F77)</f>
        <v>9058.1999999999989</v>
      </c>
      <c r="G74" s="72">
        <f>SUM(G75:G77)</f>
        <v>8942.1000000000022</v>
      </c>
      <c r="H74" s="72">
        <f>SUM(H75:H77)</f>
        <v>9299.7999999999993</v>
      </c>
    </row>
    <row r="75" spans="1:8" ht="31.5">
      <c r="A75" s="80" t="s">
        <v>51</v>
      </c>
      <c r="B75" s="81" t="s">
        <v>571</v>
      </c>
      <c r="C75" s="81" t="s">
        <v>90</v>
      </c>
      <c r="D75" s="81" t="s">
        <v>30</v>
      </c>
      <c r="E75" s="81" t="s">
        <v>53</v>
      </c>
      <c r="F75" s="72">
        <f>SUM(Ведомственная!G633)</f>
        <v>44.9</v>
      </c>
      <c r="G75" s="72">
        <f>SUM(Ведомственная!H633)</f>
        <v>45.7</v>
      </c>
      <c r="H75" s="72">
        <f>SUM(Ведомственная!I633)</f>
        <v>47.5</v>
      </c>
    </row>
    <row r="76" spans="1:8">
      <c r="A76" s="80" t="s">
        <v>41</v>
      </c>
      <c r="B76" s="81" t="s">
        <v>571</v>
      </c>
      <c r="C76" s="81" t="s">
        <v>98</v>
      </c>
      <c r="D76" s="81" t="s">
        <v>30</v>
      </c>
      <c r="E76" s="81" t="s">
        <v>53</v>
      </c>
      <c r="F76" s="72">
        <f>SUM(Ведомственная!G634+Ведомственная!G1170+Ведомственная!G1350)</f>
        <v>8498.9</v>
      </c>
      <c r="G76" s="72">
        <f>SUM(Ведомственная!H634+Ведомственная!H1170+Ведомственная!H1350)</f>
        <v>8265.8000000000011</v>
      </c>
      <c r="H76" s="72">
        <f>SUM(Ведомственная!I634+Ведомственная!I1170+Ведомственная!I1350)</f>
        <v>8758</v>
      </c>
    </row>
    <row r="77" spans="1:8" ht="31.5">
      <c r="A77" s="80" t="s">
        <v>120</v>
      </c>
      <c r="B77" s="81" t="s">
        <v>571</v>
      </c>
      <c r="C77" s="81" t="s">
        <v>121</v>
      </c>
      <c r="D77" s="81" t="s">
        <v>30</v>
      </c>
      <c r="E77" s="81" t="s">
        <v>53</v>
      </c>
      <c r="F77" s="72">
        <f>SUM(Ведомственная!G1171)+Ведомственная!G1351</f>
        <v>514.4</v>
      </c>
      <c r="G77" s="72">
        <f>SUM(Ведомственная!H1171)+Ведомственная!H1351</f>
        <v>630.6</v>
      </c>
      <c r="H77" s="72">
        <f>SUM(Ведомственная!I1171)+Ведомственная!I1351</f>
        <v>494.3</v>
      </c>
    </row>
    <row r="78" spans="1:8" ht="63">
      <c r="A78" s="80" t="s">
        <v>387</v>
      </c>
      <c r="B78" s="81" t="s">
        <v>572</v>
      </c>
      <c r="C78" s="81"/>
      <c r="D78" s="81"/>
      <c r="E78" s="81"/>
      <c r="F78" s="72">
        <f>F79+F80</f>
        <v>1943.2</v>
      </c>
      <c r="G78" s="72">
        <f>G79+G80</f>
        <v>1969</v>
      </c>
      <c r="H78" s="72">
        <f>H79+H80</f>
        <v>2047.7</v>
      </c>
    </row>
    <row r="79" spans="1:8" ht="31.5">
      <c r="A79" s="80" t="s">
        <v>51</v>
      </c>
      <c r="B79" s="81" t="s">
        <v>572</v>
      </c>
      <c r="C79" s="81" t="s">
        <v>90</v>
      </c>
      <c r="D79" s="81" t="s">
        <v>30</v>
      </c>
      <c r="E79" s="81" t="s">
        <v>53</v>
      </c>
      <c r="F79" s="72">
        <f>SUM(Ведомственная!G636)</f>
        <v>32.299999999999997</v>
      </c>
      <c r="G79" s="72">
        <f>SUM(Ведомственная!H636)</f>
        <v>34.799999999999997</v>
      </c>
      <c r="H79" s="72">
        <f>SUM(Ведомственная!I636)</f>
        <v>36.200000000000003</v>
      </c>
    </row>
    <row r="80" spans="1:8">
      <c r="A80" s="80" t="s">
        <v>41</v>
      </c>
      <c r="B80" s="81" t="s">
        <v>572</v>
      </c>
      <c r="C80" s="81" t="s">
        <v>98</v>
      </c>
      <c r="D80" s="81" t="s">
        <v>30</v>
      </c>
      <c r="E80" s="81" t="s">
        <v>53</v>
      </c>
      <c r="F80" s="72">
        <f>SUM(Ведомственная!G637)</f>
        <v>1910.9</v>
      </c>
      <c r="G80" s="72">
        <f>SUM(Ведомственная!H637)</f>
        <v>1934.2</v>
      </c>
      <c r="H80" s="72">
        <f>SUM(Ведомственная!I637)</f>
        <v>2011.5</v>
      </c>
    </row>
    <row r="81" spans="1:8" ht="31.5">
      <c r="A81" s="80" t="s">
        <v>388</v>
      </c>
      <c r="B81" s="81" t="s">
        <v>573</v>
      </c>
      <c r="C81" s="81"/>
      <c r="D81" s="81"/>
      <c r="E81" s="81"/>
      <c r="F81" s="72">
        <f>F82+F83</f>
        <v>21.1</v>
      </c>
      <c r="G81" s="72">
        <f>G82+G83</f>
        <v>21.1</v>
      </c>
      <c r="H81" s="72">
        <f>H82+H83</f>
        <v>21.1</v>
      </c>
    </row>
    <row r="82" spans="1:8" ht="31.5">
      <c r="A82" s="80" t="s">
        <v>51</v>
      </c>
      <c r="B82" s="81" t="s">
        <v>573</v>
      </c>
      <c r="C82" s="81" t="s">
        <v>90</v>
      </c>
      <c r="D82" s="81" t="s">
        <v>30</v>
      </c>
      <c r="E82" s="81" t="s">
        <v>53</v>
      </c>
      <c r="F82" s="72">
        <f>SUM(Ведомственная!G639)</f>
        <v>0.3</v>
      </c>
      <c r="G82" s="72">
        <f>SUM(Ведомственная!H639)</f>
        <v>0.3</v>
      </c>
      <c r="H82" s="72">
        <f>SUM(Ведомственная!I639)</f>
        <v>0.3</v>
      </c>
    </row>
    <row r="83" spans="1:8">
      <c r="A83" s="80" t="s">
        <v>41</v>
      </c>
      <c r="B83" s="81" t="s">
        <v>573</v>
      </c>
      <c r="C83" s="81" t="s">
        <v>98</v>
      </c>
      <c r="D83" s="81" t="s">
        <v>30</v>
      </c>
      <c r="E83" s="81" t="s">
        <v>53</v>
      </c>
      <c r="F83" s="72">
        <f>SUM(Ведомственная!G640)</f>
        <v>20.8</v>
      </c>
      <c r="G83" s="72">
        <f>SUM(Ведомственная!H640)</f>
        <v>20.8</v>
      </c>
      <c r="H83" s="72">
        <f>SUM(Ведомственная!I640)</f>
        <v>20.8</v>
      </c>
    </row>
    <row r="84" spans="1:8" ht="94.5">
      <c r="A84" s="80" t="s">
        <v>510</v>
      </c>
      <c r="B84" s="81" t="s">
        <v>574</v>
      </c>
      <c r="C84" s="81"/>
      <c r="D84" s="81"/>
      <c r="E84" s="81"/>
      <c r="F84" s="72">
        <f>F85+F86</f>
        <v>11009.7</v>
      </c>
      <c r="G84" s="72">
        <f>G85+G86</f>
        <v>707.30000000000007</v>
      </c>
      <c r="H84" s="72">
        <f>H85+H86</f>
        <v>707.30000000000007</v>
      </c>
    </row>
    <row r="85" spans="1:8" ht="31.5">
      <c r="A85" s="80" t="s">
        <v>51</v>
      </c>
      <c r="B85" s="81" t="s">
        <v>574</v>
      </c>
      <c r="C85" s="81" t="s">
        <v>90</v>
      </c>
      <c r="D85" s="81" t="s">
        <v>30</v>
      </c>
      <c r="E85" s="81" t="s">
        <v>53</v>
      </c>
      <c r="F85" s="72">
        <f>SUM(Ведомственная!G642)</f>
        <v>134.19999999999999</v>
      </c>
      <c r="G85" s="72">
        <f>SUM(Ведомственная!H642)</f>
        <v>8.6</v>
      </c>
      <c r="H85" s="72">
        <f>SUM(Ведомственная!I642)</f>
        <v>8.6</v>
      </c>
    </row>
    <row r="86" spans="1:8">
      <c r="A86" s="80" t="s">
        <v>41</v>
      </c>
      <c r="B86" s="81" t="s">
        <v>574</v>
      </c>
      <c r="C86" s="81" t="s">
        <v>98</v>
      </c>
      <c r="D86" s="81" t="s">
        <v>30</v>
      </c>
      <c r="E86" s="81" t="s">
        <v>53</v>
      </c>
      <c r="F86" s="72">
        <f>SUM(Ведомственная!G643)</f>
        <v>10875.5</v>
      </c>
      <c r="G86" s="72">
        <f>SUM(Ведомственная!H643)</f>
        <v>698.7</v>
      </c>
      <c r="H86" s="72">
        <f>SUM(Ведомственная!I643)</f>
        <v>698.7</v>
      </c>
    </row>
    <row r="87" spans="1:8" ht="63">
      <c r="A87" s="80" t="s">
        <v>575</v>
      </c>
      <c r="B87" s="81" t="s">
        <v>576</v>
      </c>
      <c r="C87" s="81"/>
      <c r="D87" s="81"/>
      <c r="E87" s="81"/>
      <c r="F87" s="72">
        <f>SUM(F88:F89)</f>
        <v>111</v>
      </c>
      <c r="G87" s="72">
        <f>SUM(G88:G89)</f>
        <v>0</v>
      </c>
      <c r="H87" s="72">
        <f>SUM(H88:H89)</f>
        <v>0</v>
      </c>
    </row>
    <row r="88" spans="1:8" ht="31.5">
      <c r="A88" s="80" t="s">
        <v>51</v>
      </c>
      <c r="B88" s="81" t="s">
        <v>576</v>
      </c>
      <c r="C88" s="81" t="s">
        <v>90</v>
      </c>
      <c r="D88" s="81" t="s">
        <v>30</v>
      </c>
      <c r="E88" s="81" t="s">
        <v>53</v>
      </c>
      <c r="F88" s="72">
        <f>SUM(Ведомственная!G645)</f>
        <v>1.8</v>
      </c>
      <c r="G88" s="72">
        <f>SUM(Ведомственная!H645)</f>
        <v>0</v>
      </c>
      <c r="H88" s="72">
        <f>SUM(Ведомственная!I645)</f>
        <v>0</v>
      </c>
    </row>
    <row r="89" spans="1:8">
      <c r="A89" s="80" t="s">
        <v>41</v>
      </c>
      <c r="B89" s="81" t="s">
        <v>576</v>
      </c>
      <c r="C89" s="81" t="s">
        <v>98</v>
      </c>
      <c r="D89" s="81" t="s">
        <v>30</v>
      </c>
      <c r="E89" s="81" t="s">
        <v>53</v>
      </c>
      <c r="F89" s="72">
        <f>SUM(Ведомственная!G646)</f>
        <v>109.2</v>
      </c>
      <c r="G89" s="72">
        <f>SUM(Ведомственная!H646)</f>
        <v>0</v>
      </c>
      <c r="H89" s="72">
        <f>SUM(Ведомственная!I646)</f>
        <v>0</v>
      </c>
    </row>
    <row r="90" spans="1:8" ht="47.25">
      <c r="A90" s="80" t="s">
        <v>382</v>
      </c>
      <c r="B90" s="81" t="s">
        <v>577</v>
      </c>
      <c r="C90" s="81"/>
      <c r="D90" s="81"/>
      <c r="E90" s="81"/>
      <c r="F90" s="72">
        <f>F91+F92</f>
        <v>1880.8999999999999</v>
      </c>
      <c r="G90" s="72">
        <f>G91+G92</f>
        <v>1875.8</v>
      </c>
      <c r="H90" s="72">
        <f>H91+H92</f>
        <v>1875.8</v>
      </c>
    </row>
    <row r="91" spans="1:8" ht="31.5">
      <c r="A91" s="80" t="s">
        <v>51</v>
      </c>
      <c r="B91" s="81" t="s">
        <v>577</v>
      </c>
      <c r="C91" s="81" t="s">
        <v>90</v>
      </c>
      <c r="D91" s="81" t="s">
        <v>30</v>
      </c>
      <c r="E91" s="81" t="s">
        <v>53</v>
      </c>
      <c r="F91" s="72">
        <f>SUM(Ведомственная!G648)</f>
        <v>27.8</v>
      </c>
      <c r="G91" s="72">
        <f>SUM(Ведомственная!H648)</f>
        <v>27.7</v>
      </c>
      <c r="H91" s="72">
        <f>SUM(Ведомственная!I648)</f>
        <v>27.7</v>
      </c>
    </row>
    <row r="92" spans="1:8">
      <c r="A92" s="80" t="s">
        <v>41</v>
      </c>
      <c r="B92" s="81" t="s">
        <v>577</v>
      </c>
      <c r="C92" s="81" t="s">
        <v>98</v>
      </c>
      <c r="D92" s="81" t="s">
        <v>30</v>
      </c>
      <c r="E92" s="81" t="s">
        <v>53</v>
      </c>
      <c r="F92" s="72">
        <f>SUM(Ведомственная!G649)</f>
        <v>1853.1</v>
      </c>
      <c r="G92" s="72">
        <f>SUM(Ведомственная!H649)</f>
        <v>1848.1</v>
      </c>
      <c r="H92" s="72">
        <f>SUM(Ведомственная!I649)</f>
        <v>1848.1</v>
      </c>
    </row>
    <row r="93" spans="1:8" ht="47.25">
      <c r="A93" s="80" t="s">
        <v>383</v>
      </c>
      <c r="B93" s="81" t="s">
        <v>578</v>
      </c>
      <c r="C93" s="81"/>
      <c r="D93" s="81"/>
      <c r="E93" s="81"/>
      <c r="F93" s="72">
        <f>F94+F95</f>
        <v>14782.699999999999</v>
      </c>
      <c r="G93" s="72">
        <f>G94+G95</f>
        <v>14771.4</v>
      </c>
      <c r="H93" s="72">
        <f>H94+H95</f>
        <v>15362.3</v>
      </c>
    </row>
    <row r="94" spans="1:8" ht="31.5">
      <c r="A94" s="80" t="s">
        <v>51</v>
      </c>
      <c r="B94" s="81" t="s">
        <v>578</v>
      </c>
      <c r="C94" s="81" t="s">
        <v>90</v>
      </c>
      <c r="D94" s="81" t="s">
        <v>30</v>
      </c>
      <c r="E94" s="81" t="s">
        <v>53</v>
      </c>
      <c r="F94" s="72">
        <f>SUM(Ведомственная!G651)</f>
        <v>217.9</v>
      </c>
      <c r="G94" s="72">
        <f>SUM(Ведомственная!H651)</f>
        <v>221.4</v>
      </c>
      <c r="H94" s="72">
        <f>SUM(Ведомственная!I651)</f>
        <v>230.3</v>
      </c>
    </row>
    <row r="95" spans="1:8">
      <c r="A95" s="80" t="s">
        <v>41</v>
      </c>
      <c r="B95" s="81" t="s">
        <v>578</v>
      </c>
      <c r="C95" s="81" t="s">
        <v>98</v>
      </c>
      <c r="D95" s="81" t="s">
        <v>30</v>
      </c>
      <c r="E95" s="81" t="s">
        <v>53</v>
      </c>
      <c r="F95" s="72">
        <f>SUM(Ведомственная!G652)</f>
        <v>14564.8</v>
      </c>
      <c r="G95" s="72">
        <f>SUM(Ведомственная!H652)</f>
        <v>14550</v>
      </c>
      <c r="H95" s="72">
        <f>SUM(Ведомственная!I652)</f>
        <v>15132</v>
      </c>
    </row>
    <row r="96" spans="1:8" ht="31.5">
      <c r="A96" s="80" t="s">
        <v>384</v>
      </c>
      <c r="B96" s="81" t="s">
        <v>579</v>
      </c>
      <c r="C96" s="81"/>
      <c r="D96" s="81"/>
      <c r="E96" s="81"/>
      <c r="F96" s="72">
        <f>F98+F99+F97</f>
        <v>97999.099999999991</v>
      </c>
      <c r="G96" s="72">
        <f t="shared" ref="G96:H96" si="6">G98+G99+G97</f>
        <v>122082.8</v>
      </c>
      <c r="H96" s="72">
        <f t="shared" si="6"/>
        <v>122082.8</v>
      </c>
    </row>
    <row r="97" spans="1:8" ht="31.5">
      <c r="A97" s="80" t="s">
        <v>51</v>
      </c>
      <c r="B97" s="81" t="s">
        <v>579</v>
      </c>
      <c r="C97" s="81" t="s">
        <v>90</v>
      </c>
      <c r="D97" s="81" t="s">
        <v>112</v>
      </c>
      <c r="E97" s="81" t="s">
        <v>168</v>
      </c>
      <c r="F97" s="72">
        <f>SUM(Ведомственная!G563)</f>
        <v>3.7</v>
      </c>
      <c r="G97" s="72">
        <f>SUM(Ведомственная!H563)</f>
        <v>0</v>
      </c>
      <c r="H97" s="72">
        <f>SUM(Ведомственная!I563)</f>
        <v>0</v>
      </c>
    </row>
    <row r="98" spans="1:8" ht="31.5">
      <c r="A98" s="80" t="s">
        <v>51</v>
      </c>
      <c r="B98" s="81" t="s">
        <v>579</v>
      </c>
      <c r="C98" s="81" t="s">
        <v>90</v>
      </c>
      <c r="D98" s="81" t="s">
        <v>30</v>
      </c>
      <c r="E98" s="81" t="s">
        <v>53</v>
      </c>
      <c r="F98" s="72">
        <f>SUM(Ведомственная!G654)</f>
        <v>2503.4</v>
      </c>
      <c r="G98" s="72">
        <f>SUM(Ведомственная!H654)</f>
        <v>2507</v>
      </c>
      <c r="H98" s="72">
        <f>SUM(Ведомственная!I654)</f>
        <v>2507</v>
      </c>
    </row>
    <row r="99" spans="1:8">
      <c r="A99" s="80" t="s">
        <v>41</v>
      </c>
      <c r="B99" s="81" t="s">
        <v>579</v>
      </c>
      <c r="C99" s="81" t="s">
        <v>98</v>
      </c>
      <c r="D99" s="81" t="s">
        <v>30</v>
      </c>
      <c r="E99" s="81" t="s">
        <v>53</v>
      </c>
      <c r="F99" s="72">
        <f>SUM(Ведомственная!G655)</f>
        <v>95492</v>
      </c>
      <c r="G99" s="72">
        <f>SUM(Ведомственная!H655)</f>
        <v>119575.8</v>
      </c>
      <c r="H99" s="72">
        <f>SUM(Ведомственная!I655)</f>
        <v>119575.8</v>
      </c>
    </row>
    <row r="100" spans="1:8" ht="94.5">
      <c r="A100" s="80" t="s">
        <v>385</v>
      </c>
      <c r="B100" s="81" t="s">
        <v>580</v>
      </c>
      <c r="C100" s="81"/>
      <c r="D100" s="81"/>
      <c r="E100" s="81"/>
      <c r="F100" s="72">
        <f>F101+F102</f>
        <v>50.8</v>
      </c>
      <c r="G100" s="72">
        <f>G101+G102</f>
        <v>50.8</v>
      </c>
      <c r="H100" s="72">
        <f>H101+H102</f>
        <v>50.8</v>
      </c>
    </row>
    <row r="101" spans="1:8" ht="31.5">
      <c r="A101" s="80" t="s">
        <v>51</v>
      </c>
      <c r="B101" s="81" t="s">
        <v>580</v>
      </c>
      <c r="C101" s="81" t="s">
        <v>90</v>
      </c>
      <c r="D101" s="81" t="s">
        <v>30</v>
      </c>
      <c r="E101" s="81" t="s">
        <v>53</v>
      </c>
      <c r="F101" s="72">
        <f>SUM(Ведомственная!G657)</f>
        <v>0.8</v>
      </c>
      <c r="G101" s="72">
        <f>SUM(Ведомственная!H657)</f>
        <v>0.8</v>
      </c>
      <c r="H101" s="72">
        <f>SUM(Ведомственная!I657)</f>
        <v>0.8</v>
      </c>
    </row>
    <row r="102" spans="1:8">
      <c r="A102" s="80" t="s">
        <v>41</v>
      </c>
      <c r="B102" s="81" t="s">
        <v>580</v>
      </c>
      <c r="C102" s="81" t="s">
        <v>98</v>
      </c>
      <c r="D102" s="81" t="s">
        <v>30</v>
      </c>
      <c r="E102" s="81" t="s">
        <v>53</v>
      </c>
      <c r="F102" s="72">
        <f>SUM(Ведомственная!G658)</f>
        <v>50</v>
      </c>
      <c r="G102" s="72">
        <f>SUM(Ведомственная!H658)</f>
        <v>50</v>
      </c>
      <c r="H102" s="72">
        <f>SUM(Ведомственная!I658)</f>
        <v>50</v>
      </c>
    </row>
    <row r="103" spans="1:8" ht="31.5">
      <c r="A103" s="80" t="s">
        <v>546</v>
      </c>
      <c r="B103" s="81" t="s">
        <v>581</v>
      </c>
      <c r="C103" s="81"/>
      <c r="D103" s="81"/>
      <c r="E103" s="81"/>
      <c r="F103" s="72">
        <f>SUM(F104:F105)</f>
        <v>16042.1</v>
      </c>
      <c r="G103" s="72">
        <f>SUM(G104:G105)</f>
        <v>16790.099999999999</v>
      </c>
      <c r="H103" s="72">
        <f>SUM(H104:H105)</f>
        <v>16329.1</v>
      </c>
    </row>
    <row r="104" spans="1:8" ht="31.5" hidden="1">
      <c r="A104" s="80" t="s">
        <v>51</v>
      </c>
      <c r="B104" s="81" t="s">
        <v>442</v>
      </c>
      <c r="C104" s="81" t="s">
        <v>90</v>
      </c>
      <c r="D104" s="81" t="s">
        <v>30</v>
      </c>
      <c r="E104" s="81" t="s">
        <v>53</v>
      </c>
      <c r="F104" s="72"/>
      <c r="G104" s="72"/>
      <c r="H104" s="72"/>
    </row>
    <row r="105" spans="1:8">
      <c r="A105" s="80" t="s">
        <v>41</v>
      </c>
      <c r="B105" s="81" t="s">
        <v>581</v>
      </c>
      <c r="C105" s="81" t="s">
        <v>98</v>
      </c>
      <c r="D105" s="81" t="s">
        <v>30</v>
      </c>
      <c r="E105" s="81" t="s">
        <v>53</v>
      </c>
      <c r="F105" s="72">
        <f>SUM(Ведомственная!G661)</f>
        <v>16042.1</v>
      </c>
      <c r="G105" s="72">
        <f>SUM(Ведомственная!H661)</f>
        <v>16790.099999999999</v>
      </c>
      <c r="H105" s="72">
        <f>SUM(Ведомственная!I661)</f>
        <v>16329.1</v>
      </c>
    </row>
    <row r="106" spans="1:8" ht="63">
      <c r="A106" s="80" t="s">
        <v>589</v>
      </c>
      <c r="B106" s="81" t="s">
        <v>588</v>
      </c>
      <c r="C106" s="81"/>
      <c r="D106" s="81"/>
      <c r="E106" s="81"/>
      <c r="F106" s="72">
        <f>SUM(F107)</f>
        <v>5365.4</v>
      </c>
      <c r="G106" s="72">
        <f>SUM(G107)</f>
        <v>4655.1000000000004</v>
      </c>
      <c r="H106" s="72">
        <f>SUM(H107)</f>
        <v>4655.1000000000004</v>
      </c>
    </row>
    <row r="107" spans="1:8" ht="47.25">
      <c r="A107" s="80" t="s">
        <v>395</v>
      </c>
      <c r="B107" s="81" t="s">
        <v>587</v>
      </c>
      <c r="C107" s="22"/>
      <c r="D107" s="81"/>
      <c r="E107" s="81"/>
      <c r="F107" s="72">
        <f>F108+F109</f>
        <v>5365.4</v>
      </c>
      <c r="G107" s="72">
        <f>G108+G109</f>
        <v>4655.1000000000004</v>
      </c>
      <c r="H107" s="72">
        <f>H108+H109</f>
        <v>4655.1000000000004</v>
      </c>
    </row>
    <row r="108" spans="1:8" ht="63">
      <c r="A108" s="80" t="s">
        <v>50</v>
      </c>
      <c r="B108" s="81" t="s">
        <v>587</v>
      </c>
      <c r="C108" s="22">
        <v>100</v>
      </c>
      <c r="D108" s="81" t="s">
        <v>30</v>
      </c>
      <c r="E108" s="81" t="s">
        <v>77</v>
      </c>
      <c r="F108" s="72">
        <f>SUM(Ведомственная!G748)</f>
        <v>5358.5</v>
      </c>
      <c r="G108" s="72">
        <f>SUM(Ведомственная!H748)</f>
        <v>4020.3</v>
      </c>
      <c r="H108" s="72">
        <f>SUM(Ведомственная!I748)</f>
        <v>4020.3</v>
      </c>
    </row>
    <row r="109" spans="1:8" ht="31.5">
      <c r="A109" s="80" t="s">
        <v>51</v>
      </c>
      <c r="B109" s="81" t="s">
        <v>587</v>
      </c>
      <c r="C109" s="22">
        <v>200</v>
      </c>
      <c r="D109" s="81" t="s">
        <v>30</v>
      </c>
      <c r="E109" s="81" t="s">
        <v>77</v>
      </c>
      <c r="F109" s="72">
        <f>SUM(Ведомственная!G749)</f>
        <v>6.9</v>
      </c>
      <c r="G109" s="72">
        <f>SUM(Ведомственная!H749)</f>
        <v>634.79999999999995</v>
      </c>
      <c r="H109" s="72">
        <f>SUM(Ведомственная!I749)</f>
        <v>634.79999999999995</v>
      </c>
    </row>
    <row r="110" spans="1:8" ht="47.25">
      <c r="A110" s="80" t="s">
        <v>369</v>
      </c>
      <c r="B110" s="81" t="s">
        <v>370</v>
      </c>
      <c r="C110" s="22"/>
      <c r="D110" s="81"/>
      <c r="E110" s="81"/>
      <c r="F110" s="72">
        <f>SUM(F111)+F115</f>
        <v>108718.9</v>
      </c>
      <c r="G110" s="72">
        <f>SUM(G111)+G115</f>
        <v>100501.70000000001</v>
      </c>
      <c r="H110" s="72">
        <f>SUM(H111)+H115</f>
        <v>100925.4</v>
      </c>
    </row>
    <row r="111" spans="1:8" ht="31.5">
      <c r="A111" s="80" t="s">
        <v>397</v>
      </c>
      <c r="B111" s="22" t="s">
        <v>590</v>
      </c>
      <c r="C111" s="22"/>
      <c r="D111" s="81"/>
      <c r="E111" s="81"/>
      <c r="F111" s="72">
        <f>F112+F113+F114</f>
        <v>21971</v>
      </c>
      <c r="G111" s="72">
        <f>G112+G113+G114</f>
        <v>19083</v>
      </c>
      <c r="H111" s="72">
        <f>H112+H113+H114</f>
        <v>19083</v>
      </c>
    </row>
    <row r="112" spans="1:8" ht="63">
      <c r="A112" s="80" t="s">
        <v>50</v>
      </c>
      <c r="B112" s="22" t="s">
        <v>590</v>
      </c>
      <c r="C112" s="22">
        <v>100</v>
      </c>
      <c r="D112" s="81" t="s">
        <v>30</v>
      </c>
      <c r="E112" s="81" t="s">
        <v>77</v>
      </c>
      <c r="F112" s="72">
        <f>SUM(Ведомственная!G752)</f>
        <v>21971</v>
      </c>
      <c r="G112" s="72">
        <f>SUM(Ведомственная!H752)</f>
        <v>19083</v>
      </c>
      <c r="H112" s="72">
        <f>SUM(Ведомственная!I752)</f>
        <v>19083</v>
      </c>
    </row>
    <row r="113" spans="1:8" ht="31.5" hidden="1">
      <c r="A113" s="80" t="s">
        <v>51</v>
      </c>
      <c r="B113" s="22" t="s">
        <v>398</v>
      </c>
      <c r="C113" s="22">
        <v>200</v>
      </c>
      <c r="D113" s="81" t="s">
        <v>30</v>
      </c>
      <c r="E113" s="81" t="s">
        <v>77</v>
      </c>
      <c r="F113" s="72"/>
      <c r="G113" s="72"/>
      <c r="H113" s="72"/>
    </row>
    <row r="114" spans="1:8" hidden="1">
      <c r="A114" s="80" t="s">
        <v>21</v>
      </c>
      <c r="B114" s="22" t="s">
        <v>398</v>
      </c>
      <c r="C114" s="22">
        <v>800</v>
      </c>
      <c r="D114" s="81" t="s">
        <v>30</v>
      </c>
      <c r="E114" s="81" t="s">
        <v>77</v>
      </c>
      <c r="F114" s="72"/>
      <c r="G114" s="72"/>
      <c r="H114" s="72"/>
    </row>
    <row r="115" spans="1:8" ht="31.5">
      <c r="A115" s="80" t="s">
        <v>371</v>
      </c>
      <c r="B115" s="81" t="s">
        <v>562</v>
      </c>
      <c r="C115" s="22"/>
      <c r="D115" s="81"/>
      <c r="E115" s="81"/>
      <c r="F115" s="72">
        <f>SUM(F116:F120)</f>
        <v>86747.9</v>
      </c>
      <c r="G115" s="72">
        <f t="shared" ref="G115:H115" si="7">SUM(G116:G120)</f>
        <v>81418.700000000012</v>
      </c>
      <c r="H115" s="72">
        <f t="shared" si="7"/>
        <v>81842.399999999994</v>
      </c>
    </row>
    <row r="116" spans="1:8" ht="63">
      <c r="A116" s="80" t="s">
        <v>50</v>
      </c>
      <c r="B116" s="81" t="s">
        <v>562</v>
      </c>
      <c r="C116" s="22">
        <v>100</v>
      </c>
      <c r="D116" s="81" t="s">
        <v>30</v>
      </c>
      <c r="E116" s="81" t="s">
        <v>43</v>
      </c>
      <c r="F116" s="72">
        <f>SUM(Ведомственная!G587)</f>
        <v>74615.899999999994</v>
      </c>
      <c r="G116" s="72">
        <f>SUM(Ведомственная!H587)</f>
        <v>71029.8</v>
      </c>
      <c r="H116" s="72">
        <f>SUM(Ведомственная!I587)</f>
        <v>71029.8</v>
      </c>
    </row>
    <row r="117" spans="1:8" ht="31.5">
      <c r="A117" s="80" t="s">
        <v>51</v>
      </c>
      <c r="B117" s="81" t="s">
        <v>562</v>
      </c>
      <c r="C117" s="22">
        <v>200</v>
      </c>
      <c r="D117" s="81" t="s">
        <v>112</v>
      </c>
      <c r="E117" s="81" t="s">
        <v>168</v>
      </c>
      <c r="F117" s="72">
        <f>SUM(Ведомственная!G565)</f>
        <v>22.4</v>
      </c>
      <c r="G117" s="72">
        <f>SUM(Ведомственная!H565)</f>
        <v>0</v>
      </c>
      <c r="H117" s="72">
        <f>SUM(Ведомственная!I565)</f>
        <v>0</v>
      </c>
    </row>
    <row r="118" spans="1:8" ht="31.5">
      <c r="A118" s="80" t="s">
        <v>51</v>
      </c>
      <c r="B118" s="81" t="s">
        <v>562</v>
      </c>
      <c r="C118" s="22">
        <v>200</v>
      </c>
      <c r="D118" s="81" t="s">
        <v>30</v>
      </c>
      <c r="E118" s="81" t="s">
        <v>43</v>
      </c>
      <c r="F118" s="72">
        <f>SUM(Ведомственная!G588)</f>
        <v>11754.5</v>
      </c>
      <c r="G118" s="72">
        <f>SUM(Ведомственная!H588)</f>
        <v>10171.799999999999</v>
      </c>
      <c r="H118" s="72">
        <f>SUM(Ведомственная!I588)</f>
        <v>10603.7</v>
      </c>
    </row>
    <row r="119" spans="1:8" ht="19.5" customHeight="1">
      <c r="A119" s="80" t="s">
        <v>41</v>
      </c>
      <c r="B119" s="81" t="s">
        <v>562</v>
      </c>
      <c r="C119" s="22">
        <v>300</v>
      </c>
      <c r="D119" s="81" t="s">
        <v>30</v>
      </c>
      <c r="E119" s="81" t="s">
        <v>43</v>
      </c>
      <c r="F119" s="72">
        <f>SUM(Ведомственная!G589)</f>
        <v>129.5</v>
      </c>
      <c r="G119" s="72">
        <f>SUM(Ведомственная!H589)</f>
        <v>0</v>
      </c>
      <c r="H119" s="72">
        <f>SUM(Ведомственная!I589)</f>
        <v>0</v>
      </c>
    </row>
    <row r="120" spans="1:8">
      <c r="A120" s="80" t="s">
        <v>21</v>
      </c>
      <c r="B120" s="81" t="s">
        <v>562</v>
      </c>
      <c r="C120" s="22">
        <v>800</v>
      </c>
      <c r="D120" s="81" t="s">
        <v>30</v>
      </c>
      <c r="E120" s="81" t="s">
        <v>43</v>
      </c>
      <c r="F120" s="72">
        <f>SUM(Ведомственная!G590)</f>
        <v>225.6</v>
      </c>
      <c r="G120" s="72">
        <f>SUM(Ведомственная!H590)</f>
        <v>217.1</v>
      </c>
      <c r="H120" s="72">
        <f>SUM(Ведомственная!I590)</f>
        <v>208.9</v>
      </c>
    </row>
    <row r="121" spans="1:8" s="87" customFormat="1" ht="47.25">
      <c r="A121" s="14" t="s">
        <v>637</v>
      </c>
      <c r="B121" s="20" t="s">
        <v>638</v>
      </c>
      <c r="C121" s="20"/>
      <c r="D121" s="28"/>
      <c r="E121" s="28"/>
      <c r="F121" s="29">
        <f>SUM(F125)+F122</f>
        <v>823.1</v>
      </c>
      <c r="G121" s="29">
        <f t="shared" ref="G121:H121" si="8">SUM(G125)+G122</f>
        <v>1500</v>
      </c>
      <c r="H121" s="29">
        <f t="shared" si="8"/>
        <v>1500</v>
      </c>
    </row>
    <row r="122" spans="1:8">
      <c r="A122" s="18" t="s">
        <v>34</v>
      </c>
      <c r="B122" s="22" t="s">
        <v>913</v>
      </c>
      <c r="C122" s="22"/>
      <c r="D122" s="81"/>
      <c r="E122" s="81"/>
      <c r="F122" s="72">
        <f t="shared" ref="F122:H123" si="9">SUM(F123)</f>
        <v>823.1</v>
      </c>
      <c r="G122" s="72">
        <f t="shared" si="9"/>
        <v>0</v>
      </c>
      <c r="H122" s="72">
        <f t="shared" si="9"/>
        <v>0</v>
      </c>
    </row>
    <row r="123" spans="1:8" ht="31.5">
      <c r="A123" s="80" t="s">
        <v>478</v>
      </c>
      <c r="B123" s="22" t="s">
        <v>914</v>
      </c>
      <c r="C123" s="22"/>
      <c r="D123" s="81"/>
      <c r="E123" s="81"/>
      <c r="F123" s="72">
        <f t="shared" si="9"/>
        <v>823.1</v>
      </c>
      <c r="G123" s="72">
        <f t="shared" si="9"/>
        <v>0</v>
      </c>
      <c r="H123" s="72">
        <f t="shared" si="9"/>
        <v>0</v>
      </c>
    </row>
    <row r="124" spans="1:8">
      <c r="A124" s="80" t="s">
        <v>21</v>
      </c>
      <c r="B124" s="22" t="s">
        <v>914</v>
      </c>
      <c r="C124" s="22">
        <v>200</v>
      </c>
      <c r="D124" s="81" t="s">
        <v>12</v>
      </c>
      <c r="E124" s="81" t="s">
        <v>23</v>
      </c>
      <c r="F124" s="72">
        <f>SUM(Ведомственная!G228)</f>
        <v>823.1</v>
      </c>
      <c r="G124" s="72">
        <f>SUM(Ведомственная!H228)</f>
        <v>0</v>
      </c>
      <c r="H124" s="72">
        <f>SUM(Ведомственная!I228)</f>
        <v>0</v>
      </c>
    </row>
    <row r="125" spans="1:8" ht="47.25">
      <c r="A125" s="80" t="s">
        <v>17</v>
      </c>
      <c r="B125" s="81" t="s">
        <v>875</v>
      </c>
      <c r="C125" s="22"/>
      <c r="D125" s="81"/>
      <c r="E125" s="81"/>
      <c r="F125" s="72">
        <f t="shared" ref="F125:H126" si="10">SUM(F126)</f>
        <v>0</v>
      </c>
      <c r="G125" s="72">
        <f t="shared" si="10"/>
        <v>1500</v>
      </c>
      <c r="H125" s="72">
        <f t="shared" si="10"/>
        <v>1500</v>
      </c>
    </row>
    <row r="126" spans="1:8" ht="31.5">
      <c r="A126" s="80" t="s">
        <v>233</v>
      </c>
      <c r="B126" s="81" t="s">
        <v>874</v>
      </c>
      <c r="C126" s="81"/>
      <c r="D126" s="81"/>
      <c r="E126" s="81"/>
      <c r="F126" s="72">
        <f t="shared" si="10"/>
        <v>0</v>
      </c>
      <c r="G126" s="72">
        <f t="shared" si="10"/>
        <v>1500</v>
      </c>
      <c r="H126" s="72">
        <f t="shared" si="10"/>
        <v>1500</v>
      </c>
    </row>
    <row r="127" spans="1:8">
      <c r="A127" s="80" t="s">
        <v>21</v>
      </c>
      <c r="B127" s="81" t="s">
        <v>874</v>
      </c>
      <c r="C127" s="81" t="s">
        <v>95</v>
      </c>
      <c r="D127" s="81" t="s">
        <v>12</v>
      </c>
      <c r="E127" s="81" t="s">
        <v>23</v>
      </c>
      <c r="F127" s="72">
        <f>SUM(Ведомственная!G231)</f>
        <v>0</v>
      </c>
      <c r="G127" s="72">
        <f>SUM(Ведомственная!H231)</f>
        <v>1500</v>
      </c>
      <c r="H127" s="72">
        <f>SUM(Ведомственная!I231)</f>
        <v>1500</v>
      </c>
    </row>
    <row r="128" spans="1:8" ht="35.25" customHeight="1">
      <c r="A128" s="97" t="s">
        <v>639</v>
      </c>
      <c r="B128" s="28" t="s">
        <v>231</v>
      </c>
      <c r="C128" s="22"/>
      <c r="D128" s="81"/>
      <c r="E128" s="81"/>
      <c r="F128" s="29">
        <f>SUM(F129+F132+F135)</f>
        <v>4412</v>
      </c>
      <c r="G128" s="29">
        <f>SUM(G129+G132+G135)</f>
        <v>4100</v>
      </c>
      <c r="H128" s="29">
        <f>SUM(H129+H132+H135)</f>
        <v>4100</v>
      </c>
    </row>
    <row r="129" spans="1:8" ht="35.25" customHeight="1">
      <c r="A129" s="80" t="s">
        <v>97</v>
      </c>
      <c r="B129" s="81" t="s">
        <v>709</v>
      </c>
      <c r="C129" s="22"/>
      <c r="D129" s="81"/>
      <c r="E129" s="81"/>
      <c r="F129" s="72">
        <f>SUM(F130:F131)</f>
        <v>82</v>
      </c>
      <c r="G129" s="72">
        <f t="shared" ref="G129:H129" si="11">SUM(G130:G131)</f>
        <v>0</v>
      </c>
      <c r="H129" s="72">
        <f t="shared" si="11"/>
        <v>0</v>
      </c>
    </row>
    <row r="130" spans="1:8" ht="35.25" customHeight="1">
      <c r="A130" s="1" t="s">
        <v>51</v>
      </c>
      <c r="B130" s="81" t="s">
        <v>709</v>
      </c>
      <c r="C130" s="22">
        <v>200</v>
      </c>
      <c r="D130" s="81" t="s">
        <v>12</v>
      </c>
      <c r="E130" s="81" t="s">
        <v>23</v>
      </c>
      <c r="F130" s="72">
        <f>SUM(Ведомственная!G234)</f>
        <v>0</v>
      </c>
      <c r="G130" s="72">
        <f>SUM(Ведомственная!H234)</f>
        <v>0</v>
      </c>
      <c r="H130" s="72">
        <f>SUM(Ведомственная!I234)</f>
        <v>0</v>
      </c>
    </row>
    <row r="131" spans="1:8" ht="35.25" customHeight="1">
      <c r="A131" s="1" t="s">
        <v>51</v>
      </c>
      <c r="B131" s="139" t="s">
        <v>709</v>
      </c>
      <c r="C131" s="22">
        <v>200</v>
      </c>
      <c r="D131" s="139" t="s">
        <v>14</v>
      </c>
      <c r="E131" s="139" t="s">
        <v>12</v>
      </c>
      <c r="F131" s="72">
        <f>SUM(Ведомственная!G1297)</f>
        <v>82</v>
      </c>
      <c r="G131" s="72">
        <f>SUM(Ведомственная!H1297)</f>
        <v>0</v>
      </c>
      <c r="H131" s="72">
        <f>SUM(Ведомственная!I1297)</f>
        <v>0</v>
      </c>
    </row>
    <row r="132" spans="1:8" ht="31.5">
      <c r="A132" s="80" t="s">
        <v>68</v>
      </c>
      <c r="B132" s="81" t="s">
        <v>640</v>
      </c>
      <c r="C132" s="22"/>
      <c r="D132" s="81"/>
      <c r="E132" s="81"/>
      <c r="F132" s="72">
        <f t="shared" ref="F132:H133" si="12">SUM(F133)</f>
        <v>4330</v>
      </c>
      <c r="G132" s="72">
        <f t="shared" si="12"/>
        <v>3800</v>
      </c>
      <c r="H132" s="72">
        <f t="shared" si="12"/>
        <v>3800</v>
      </c>
    </row>
    <row r="133" spans="1:8" ht="47.25">
      <c r="A133" s="80" t="s">
        <v>409</v>
      </c>
      <c r="B133" s="81" t="s">
        <v>641</v>
      </c>
      <c r="C133" s="81"/>
      <c r="D133" s="81"/>
      <c r="E133" s="81"/>
      <c r="F133" s="72">
        <f t="shared" si="12"/>
        <v>4330</v>
      </c>
      <c r="G133" s="72">
        <f t="shared" si="12"/>
        <v>3800</v>
      </c>
      <c r="H133" s="72">
        <f t="shared" si="12"/>
        <v>3800</v>
      </c>
    </row>
    <row r="134" spans="1:8" ht="31.5">
      <c r="A134" s="80" t="s">
        <v>228</v>
      </c>
      <c r="B134" s="81" t="s">
        <v>641</v>
      </c>
      <c r="C134" s="81" t="s">
        <v>121</v>
      </c>
      <c r="D134" s="81" t="s">
        <v>12</v>
      </c>
      <c r="E134" s="81" t="s">
        <v>23</v>
      </c>
      <c r="F134" s="72">
        <f>SUM(Ведомственная!G237)</f>
        <v>4330</v>
      </c>
      <c r="G134" s="72">
        <f>SUM(Ведомственная!H237)</f>
        <v>3800</v>
      </c>
      <c r="H134" s="72">
        <f>SUM(Ведомственная!I237)</f>
        <v>3800</v>
      </c>
    </row>
    <row r="135" spans="1:8">
      <c r="A135" s="80" t="s">
        <v>643</v>
      </c>
      <c r="B135" s="81" t="s">
        <v>232</v>
      </c>
      <c r="C135" s="81"/>
      <c r="D135" s="81"/>
      <c r="E135" s="27"/>
      <c r="F135" s="72">
        <f>SUM(F137)</f>
        <v>0</v>
      </c>
      <c r="G135" s="72">
        <f>SUM(G137)</f>
        <v>300</v>
      </c>
      <c r="H135" s="72">
        <f>SUM(H137)</f>
        <v>300</v>
      </c>
    </row>
    <row r="136" spans="1:8">
      <c r="A136" s="18" t="s">
        <v>34</v>
      </c>
      <c r="B136" s="81" t="s">
        <v>644</v>
      </c>
      <c r="C136" s="81"/>
      <c r="D136" s="81"/>
      <c r="E136" s="27"/>
      <c r="F136" s="72">
        <f>SUM(F137)</f>
        <v>0</v>
      </c>
      <c r="G136" s="72">
        <f>SUM(G137)</f>
        <v>300</v>
      </c>
      <c r="H136" s="72">
        <f>SUM(H137)</f>
        <v>300</v>
      </c>
    </row>
    <row r="137" spans="1:8" ht="31.5">
      <c r="A137" s="18" t="s">
        <v>51</v>
      </c>
      <c r="B137" s="81" t="s">
        <v>644</v>
      </c>
      <c r="C137" s="81" t="s">
        <v>90</v>
      </c>
      <c r="D137" s="81" t="s">
        <v>12</v>
      </c>
      <c r="E137" s="81" t="s">
        <v>23</v>
      </c>
      <c r="F137" s="72">
        <f>SUM(Ведомственная!G240)</f>
        <v>0</v>
      </c>
      <c r="G137" s="72">
        <f>SUM(Ведомственная!H240)</f>
        <v>300</v>
      </c>
      <c r="H137" s="72">
        <f>SUM(Ведомственная!I240)</f>
        <v>300</v>
      </c>
    </row>
    <row r="138" spans="1:8" s="87" customFormat="1" ht="31.5">
      <c r="A138" s="14" t="s">
        <v>625</v>
      </c>
      <c r="B138" s="28" t="s">
        <v>214</v>
      </c>
      <c r="C138" s="20"/>
      <c r="D138" s="28"/>
      <c r="E138" s="28"/>
      <c r="F138" s="29">
        <f>SUM(F139)</f>
        <v>391.4</v>
      </c>
      <c r="G138" s="29">
        <f>SUM(G139)</f>
        <v>391.4</v>
      </c>
      <c r="H138" s="29">
        <f>SUM(H139)</f>
        <v>391.4</v>
      </c>
    </row>
    <row r="139" spans="1:8" ht="31.5">
      <c r="A139" s="80" t="s">
        <v>212</v>
      </c>
      <c r="B139" s="22" t="s">
        <v>552</v>
      </c>
      <c r="C139" s="22"/>
      <c r="D139" s="81"/>
      <c r="E139" s="81"/>
      <c r="F139" s="72">
        <f>SUM(F140:F141)</f>
        <v>391.4</v>
      </c>
      <c r="G139" s="72">
        <f>SUM(G140:G141)</f>
        <v>391.4</v>
      </c>
      <c r="H139" s="72">
        <f>SUM(H140:H141)</f>
        <v>391.4</v>
      </c>
    </row>
    <row r="140" spans="1:8" ht="63">
      <c r="A140" s="80" t="s">
        <v>50</v>
      </c>
      <c r="B140" s="22" t="s">
        <v>552</v>
      </c>
      <c r="C140" s="22">
        <v>100</v>
      </c>
      <c r="D140" s="81" t="s">
        <v>33</v>
      </c>
      <c r="E140" s="81" t="s">
        <v>12</v>
      </c>
      <c r="F140" s="72">
        <f>SUM(Ведомственная!G63)</f>
        <v>370.7</v>
      </c>
      <c r="G140" s="72">
        <f>SUM(Ведомственная!H63)</f>
        <v>370.7</v>
      </c>
      <c r="H140" s="72">
        <f>SUM(Ведомственная!I63)</f>
        <v>370.7</v>
      </c>
    </row>
    <row r="141" spans="1:8" ht="31.5">
      <c r="A141" s="80" t="s">
        <v>51</v>
      </c>
      <c r="B141" s="22" t="s">
        <v>552</v>
      </c>
      <c r="C141" s="81" t="s">
        <v>90</v>
      </c>
      <c r="D141" s="81" t="s">
        <v>33</v>
      </c>
      <c r="E141" s="81" t="s">
        <v>12</v>
      </c>
      <c r="F141" s="72">
        <f>SUM(Ведомственная!G64)</f>
        <v>20.7</v>
      </c>
      <c r="G141" s="72">
        <f>SUM(Ведомственная!H64)</f>
        <v>20.7</v>
      </c>
      <c r="H141" s="72">
        <f>SUM(Ведомственная!I64)</f>
        <v>20.7</v>
      </c>
    </row>
    <row r="142" spans="1:8" ht="31.5">
      <c r="A142" s="14" t="s">
        <v>862</v>
      </c>
      <c r="B142" s="28" t="s">
        <v>215</v>
      </c>
      <c r="C142" s="20"/>
      <c r="D142" s="28"/>
      <c r="E142" s="28"/>
      <c r="F142" s="29">
        <f t="shared" ref="F142:H142" si="13">SUM(F143)</f>
        <v>285.39999999999998</v>
      </c>
      <c r="G142" s="29">
        <f t="shared" si="13"/>
        <v>150</v>
      </c>
      <c r="H142" s="29">
        <f t="shared" si="13"/>
        <v>150</v>
      </c>
    </row>
    <row r="143" spans="1:8" ht="31.5">
      <c r="A143" s="80" t="s">
        <v>97</v>
      </c>
      <c r="B143" s="22" t="s">
        <v>676</v>
      </c>
      <c r="C143" s="20"/>
      <c r="D143" s="28"/>
      <c r="E143" s="28"/>
      <c r="F143" s="72">
        <f>SUM(F144:F145)</f>
        <v>285.39999999999998</v>
      </c>
      <c r="G143" s="72">
        <f t="shared" ref="G143:H143" si="14">SUM(G144:G145)</f>
        <v>150</v>
      </c>
      <c r="H143" s="72">
        <f t="shared" si="14"/>
        <v>150</v>
      </c>
    </row>
    <row r="144" spans="1:8" ht="29.25" customHeight="1">
      <c r="A144" s="80" t="s">
        <v>51</v>
      </c>
      <c r="B144" s="22" t="s">
        <v>676</v>
      </c>
      <c r="C144" s="22">
        <v>200</v>
      </c>
      <c r="D144" s="81" t="s">
        <v>33</v>
      </c>
      <c r="E144" s="81">
        <v>13</v>
      </c>
      <c r="F144" s="72">
        <f>SUM(Ведомственная!G92)</f>
        <v>137.19999999999999</v>
      </c>
      <c r="G144" s="72">
        <f>SUM(Ведомственная!H92)</f>
        <v>150</v>
      </c>
      <c r="H144" s="72">
        <f>SUM(Ведомственная!I92)</f>
        <v>150</v>
      </c>
    </row>
    <row r="145" spans="1:8" ht="31.5">
      <c r="A145" s="80" t="s">
        <v>51</v>
      </c>
      <c r="B145" s="22" t="s">
        <v>676</v>
      </c>
      <c r="C145" s="22">
        <v>200</v>
      </c>
      <c r="D145" s="81" t="s">
        <v>112</v>
      </c>
      <c r="E145" s="81" t="s">
        <v>168</v>
      </c>
      <c r="F145" s="72">
        <f>SUM(Ведомственная!G418)</f>
        <v>148.19999999999999</v>
      </c>
      <c r="G145" s="72">
        <f>SUM(Ведомственная!H418)</f>
        <v>0</v>
      </c>
      <c r="H145" s="72">
        <f>SUM(Ведомственная!I418)</f>
        <v>0</v>
      </c>
    </row>
    <row r="146" spans="1:8" s="87" customFormat="1" ht="31.5">
      <c r="A146" s="14" t="s">
        <v>624</v>
      </c>
      <c r="B146" s="20" t="s">
        <v>206</v>
      </c>
      <c r="C146" s="20"/>
      <c r="D146" s="28"/>
      <c r="E146" s="28"/>
      <c r="F146" s="29">
        <f>SUM(F147+F149+F153+F156+F158)</f>
        <v>148130.9</v>
      </c>
      <c r="G146" s="29">
        <f>SUM(G147+G149+G153+G156+G158)</f>
        <v>127970.30000000002</v>
      </c>
      <c r="H146" s="29">
        <f>SUM(H147+H149+H153+H156+H158)</f>
        <v>129262.90000000001</v>
      </c>
    </row>
    <row r="147" spans="1:8">
      <c r="A147" s="80" t="s">
        <v>207</v>
      </c>
      <c r="B147" s="81" t="s">
        <v>208</v>
      </c>
      <c r="C147" s="81"/>
      <c r="D147" s="81"/>
      <c r="E147" s="81"/>
      <c r="F147" s="72">
        <f>SUM(F148)</f>
        <v>2401.8000000000002</v>
      </c>
      <c r="G147" s="72">
        <f>SUM(G148)</f>
        <v>2053.3000000000002</v>
      </c>
      <c r="H147" s="72">
        <f>SUM(H148)</f>
        <v>2053.3000000000002</v>
      </c>
    </row>
    <row r="148" spans="1:8" ht="63">
      <c r="A148" s="80" t="s">
        <v>50</v>
      </c>
      <c r="B148" s="81" t="s">
        <v>208</v>
      </c>
      <c r="C148" s="81" t="s">
        <v>88</v>
      </c>
      <c r="D148" s="81" t="s">
        <v>33</v>
      </c>
      <c r="E148" s="81" t="s">
        <v>43</v>
      </c>
      <c r="F148" s="72">
        <f>SUM(Ведомственная!G59)</f>
        <v>2401.8000000000002</v>
      </c>
      <c r="G148" s="72">
        <f>SUM(Ведомственная!H59)</f>
        <v>2053.3000000000002</v>
      </c>
      <c r="H148" s="72">
        <f>SUM(Ведомственная!I59)</f>
        <v>2053.3000000000002</v>
      </c>
    </row>
    <row r="149" spans="1:8">
      <c r="A149" s="80" t="s">
        <v>79</v>
      </c>
      <c r="B149" s="81" t="s">
        <v>210</v>
      </c>
      <c r="C149" s="81"/>
      <c r="D149" s="81"/>
      <c r="E149" s="81"/>
      <c r="F149" s="72">
        <f>SUM(F150:F152)</f>
        <v>119051.4</v>
      </c>
      <c r="G149" s="72">
        <f>SUM(G150:G152)</f>
        <v>119035.40000000001</v>
      </c>
      <c r="H149" s="72">
        <f>SUM(H150:H152)</f>
        <v>119295</v>
      </c>
    </row>
    <row r="150" spans="1:8" ht="63">
      <c r="A150" s="80" t="s">
        <v>50</v>
      </c>
      <c r="B150" s="81" t="s">
        <v>210</v>
      </c>
      <c r="C150" s="81" t="s">
        <v>88</v>
      </c>
      <c r="D150" s="81" t="s">
        <v>33</v>
      </c>
      <c r="E150" s="81" t="s">
        <v>12</v>
      </c>
      <c r="F150" s="72">
        <f>SUM(Ведомственная!G67)</f>
        <v>119044.9</v>
      </c>
      <c r="G150" s="72">
        <f>SUM(Ведомственная!H67)</f>
        <v>118943.3</v>
      </c>
      <c r="H150" s="72">
        <f>SUM(Ведомственная!I67)</f>
        <v>119202.9</v>
      </c>
    </row>
    <row r="151" spans="1:8" ht="31.5">
      <c r="A151" s="80" t="s">
        <v>51</v>
      </c>
      <c r="B151" s="81" t="s">
        <v>210</v>
      </c>
      <c r="C151" s="81" t="s">
        <v>90</v>
      </c>
      <c r="D151" s="81" t="s">
        <v>33</v>
      </c>
      <c r="E151" s="81" t="s">
        <v>12</v>
      </c>
      <c r="F151" s="72">
        <f>SUM(Ведомственная!G68)</f>
        <v>6.5</v>
      </c>
      <c r="G151" s="72">
        <f>SUM(Ведомственная!H68)</f>
        <v>92.1</v>
      </c>
      <c r="H151" s="72">
        <f>SUM(Ведомственная!I68)</f>
        <v>92.1</v>
      </c>
    </row>
    <row r="152" spans="1:8" ht="19.5" customHeight="1">
      <c r="A152" s="80" t="s">
        <v>41</v>
      </c>
      <c r="B152" s="81" t="s">
        <v>210</v>
      </c>
      <c r="C152" s="81" t="s">
        <v>98</v>
      </c>
      <c r="D152" s="81" t="s">
        <v>33</v>
      </c>
      <c r="E152" s="81" t="s">
        <v>12</v>
      </c>
      <c r="F152" s="72">
        <f>SUM(Ведомственная!G69)</f>
        <v>0</v>
      </c>
      <c r="G152" s="72">
        <f>SUM(Ведомственная!H69)</f>
        <v>0</v>
      </c>
      <c r="H152" s="72">
        <f>SUM(Ведомственная!I69)</f>
        <v>0</v>
      </c>
    </row>
    <row r="153" spans="1:8">
      <c r="A153" s="80" t="s">
        <v>94</v>
      </c>
      <c r="B153" s="22" t="s">
        <v>216</v>
      </c>
      <c r="C153" s="22"/>
      <c r="D153" s="81"/>
      <c r="E153" s="81"/>
      <c r="F153" s="72">
        <f>SUM(F154:F155)</f>
        <v>3800.1</v>
      </c>
      <c r="G153" s="72">
        <f>SUM(G154:G155)</f>
        <v>581.6</v>
      </c>
      <c r="H153" s="72">
        <f>SUM(H154:H155)</f>
        <v>1614.6</v>
      </c>
    </row>
    <row r="154" spans="1:8" ht="31.5">
      <c r="A154" s="80" t="s">
        <v>51</v>
      </c>
      <c r="B154" s="22" t="s">
        <v>216</v>
      </c>
      <c r="C154" s="22">
        <v>200</v>
      </c>
      <c r="D154" s="81" t="s">
        <v>33</v>
      </c>
      <c r="E154" s="81">
        <v>13</v>
      </c>
      <c r="F154" s="72">
        <f>SUM(Ведомственная!G95)</f>
        <v>3718</v>
      </c>
      <c r="G154" s="72">
        <f>SUM(Ведомственная!H95)</f>
        <v>500</v>
      </c>
      <c r="H154" s="72">
        <f>SUM(Ведомственная!I95)</f>
        <v>1533</v>
      </c>
    </row>
    <row r="155" spans="1:8">
      <c r="A155" s="80" t="s">
        <v>21</v>
      </c>
      <c r="B155" s="22" t="s">
        <v>216</v>
      </c>
      <c r="C155" s="22">
        <v>800</v>
      </c>
      <c r="D155" s="81" t="s">
        <v>33</v>
      </c>
      <c r="E155" s="81">
        <v>13</v>
      </c>
      <c r="F155" s="72">
        <f>SUM(Ведомственная!G96)</f>
        <v>82.1</v>
      </c>
      <c r="G155" s="72">
        <f>SUM(Ведомственная!H96)</f>
        <v>81.599999999999994</v>
      </c>
      <c r="H155" s="72">
        <f>SUM(Ведомственная!I96)</f>
        <v>81.599999999999994</v>
      </c>
    </row>
    <row r="156" spans="1:8" ht="31.5">
      <c r="A156" s="80" t="s">
        <v>96</v>
      </c>
      <c r="B156" s="22" t="s">
        <v>217</v>
      </c>
      <c r="C156" s="22"/>
      <c r="D156" s="81"/>
      <c r="E156" s="81"/>
      <c r="F156" s="72">
        <f>SUM(F157)</f>
        <v>11458.1</v>
      </c>
      <c r="G156" s="72">
        <f t="shared" ref="G156:H156" si="15">SUM(G157)</f>
        <v>1690</v>
      </c>
      <c r="H156" s="72">
        <f t="shared" si="15"/>
        <v>1000</v>
      </c>
    </row>
    <row r="157" spans="1:8" ht="31.5">
      <c r="A157" s="80" t="s">
        <v>51</v>
      </c>
      <c r="B157" s="22" t="s">
        <v>217</v>
      </c>
      <c r="C157" s="22">
        <v>200</v>
      </c>
      <c r="D157" s="81" t="s">
        <v>33</v>
      </c>
      <c r="E157" s="81">
        <v>13</v>
      </c>
      <c r="F157" s="72">
        <f>SUM(Ведомственная!G98)</f>
        <v>11458.1</v>
      </c>
      <c r="G157" s="72">
        <f>SUM(Ведомственная!H98)</f>
        <v>1690</v>
      </c>
      <c r="H157" s="72">
        <f>SUM(Ведомственная!I98)</f>
        <v>1000</v>
      </c>
    </row>
    <row r="158" spans="1:8" ht="31.5">
      <c r="A158" s="80" t="s">
        <v>97</v>
      </c>
      <c r="B158" s="22" t="s">
        <v>218</v>
      </c>
      <c r="C158" s="22"/>
      <c r="D158" s="81"/>
      <c r="E158" s="81"/>
      <c r="F158" s="72">
        <f>SUM(F159:F162)</f>
        <v>11419.5</v>
      </c>
      <c r="G158" s="72">
        <f>SUM(G159:G162)</f>
        <v>4610</v>
      </c>
      <c r="H158" s="72">
        <f>SUM(H159:H162)</f>
        <v>5300</v>
      </c>
    </row>
    <row r="159" spans="1:8" ht="31.5">
      <c r="A159" s="80" t="s">
        <v>51</v>
      </c>
      <c r="B159" s="22" t="s">
        <v>218</v>
      </c>
      <c r="C159" s="22">
        <v>200</v>
      </c>
      <c r="D159" s="81" t="s">
        <v>33</v>
      </c>
      <c r="E159" s="81">
        <v>13</v>
      </c>
      <c r="F159" s="72">
        <f>SUM(Ведомственная!G100)</f>
        <v>8678.6</v>
      </c>
      <c r="G159" s="72">
        <f>SUM(Ведомственная!H100)</f>
        <v>2010</v>
      </c>
      <c r="H159" s="72">
        <f>SUM(Ведомственная!I100)</f>
        <v>2700</v>
      </c>
    </row>
    <row r="160" spans="1:8" ht="31.5">
      <c r="A160" s="80" t="s">
        <v>51</v>
      </c>
      <c r="B160" s="22" t="s">
        <v>989</v>
      </c>
      <c r="C160" s="22">
        <v>200</v>
      </c>
      <c r="D160" s="81" t="s">
        <v>112</v>
      </c>
      <c r="E160" s="81" t="s">
        <v>168</v>
      </c>
      <c r="F160" s="72">
        <f>SUM(Ведомственная!G421)</f>
        <v>49.5</v>
      </c>
      <c r="G160" s="72"/>
      <c r="H160" s="72"/>
    </row>
    <row r="161" spans="1:8" ht="15" customHeight="1">
      <c r="A161" s="80" t="s">
        <v>41</v>
      </c>
      <c r="B161" s="22" t="s">
        <v>218</v>
      </c>
      <c r="C161" s="22">
        <v>300</v>
      </c>
      <c r="D161" s="81" t="s">
        <v>33</v>
      </c>
      <c r="E161" s="81">
        <v>13</v>
      </c>
      <c r="F161" s="72">
        <f>SUM(Ведомственная!G101)</f>
        <v>650.4</v>
      </c>
      <c r="G161" s="72">
        <f>SUM(Ведомственная!H101)</f>
        <v>600</v>
      </c>
      <c r="H161" s="72">
        <f>SUM(Ведомственная!I101)</f>
        <v>600</v>
      </c>
    </row>
    <row r="162" spans="1:8">
      <c r="A162" s="80" t="s">
        <v>21</v>
      </c>
      <c r="B162" s="22" t="s">
        <v>218</v>
      </c>
      <c r="C162" s="22">
        <v>800</v>
      </c>
      <c r="D162" s="81" t="s">
        <v>33</v>
      </c>
      <c r="E162" s="81">
        <v>13</v>
      </c>
      <c r="F162" s="72">
        <f>SUM(Ведомственная!G102)</f>
        <v>2041</v>
      </c>
      <c r="G162" s="72">
        <f>SUM(Ведомственная!H102)</f>
        <v>2000</v>
      </c>
      <c r="H162" s="72">
        <f>SUM(Ведомственная!I102)</f>
        <v>2000</v>
      </c>
    </row>
    <row r="163" spans="1:8" s="87" customFormat="1" ht="31.5">
      <c r="A163" s="53" t="s">
        <v>657</v>
      </c>
      <c r="B163" s="15" t="s">
        <v>306</v>
      </c>
      <c r="C163" s="15"/>
      <c r="D163" s="15"/>
      <c r="E163" s="15"/>
      <c r="F163" s="19">
        <f>SUM(F164)+F167+F169</f>
        <v>29828.300000000003</v>
      </c>
      <c r="G163" s="19">
        <f>SUM(G164)+G167+G169</f>
        <v>20120.100000000002</v>
      </c>
      <c r="H163" s="19">
        <f>SUM(H164)+H167+H169</f>
        <v>24165.8</v>
      </c>
    </row>
    <row r="164" spans="1:8">
      <c r="A164" s="18" t="s">
        <v>34</v>
      </c>
      <c r="B164" s="2" t="s">
        <v>307</v>
      </c>
      <c r="C164" s="2"/>
      <c r="D164" s="2"/>
      <c r="E164" s="2"/>
      <c r="F164" s="17">
        <f>SUM(F166)+F165</f>
        <v>29024.600000000002</v>
      </c>
      <c r="G164" s="17">
        <f t="shared" ref="G164:H164" si="16">SUM(G166)+G165</f>
        <v>19316.400000000001</v>
      </c>
      <c r="H164" s="17">
        <f t="shared" si="16"/>
        <v>23362.1</v>
      </c>
    </row>
    <row r="165" spans="1:8" ht="31.5">
      <c r="A165" s="18" t="s">
        <v>51</v>
      </c>
      <c r="B165" s="2" t="s">
        <v>307</v>
      </c>
      <c r="C165" s="2" t="s">
        <v>90</v>
      </c>
      <c r="D165" s="2" t="s">
        <v>12</v>
      </c>
      <c r="E165" s="2" t="s">
        <v>172</v>
      </c>
      <c r="F165" s="17">
        <f>SUM(Ведомственная!G204)</f>
        <v>10089.200000000001</v>
      </c>
      <c r="G165" s="17">
        <f>SUM(Ведомственная!H204)</f>
        <v>0</v>
      </c>
      <c r="H165" s="17">
        <f>SUM(Ведомственная!I204)</f>
        <v>0</v>
      </c>
    </row>
    <row r="166" spans="1:8" ht="31.5">
      <c r="A166" s="18" t="s">
        <v>51</v>
      </c>
      <c r="B166" s="2" t="s">
        <v>307</v>
      </c>
      <c r="C166" s="2" t="s">
        <v>90</v>
      </c>
      <c r="D166" s="2" t="s">
        <v>168</v>
      </c>
      <c r="E166" s="2" t="s">
        <v>53</v>
      </c>
      <c r="F166" s="17">
        <f>SUM(Ведомственная!G322)</f>
        <v>18935.400000000001</v>
      </c>
      <c r="G166" s="17">
        <f>SUM(Ведомственная!H322)</f>
        <v>19316.400000000001</v>
      </c>
      <c r="H166" s="17">
        <f>SUM(Ведомственная!I322)</f>
        <v>23362.1</v>
      </c>
    </row>
    <row r="167" spans="1:8" ht="47.25">
      <c r="A167" s="1" t="s">
        <v>902</v>
      </c>
      <c r="B167" s="24" t="s">
        <v>901</v>
      </c>
      <c r="C167" s="2"/>
      <c r="D167" s="2"/>
      <c r="E167" s="2"/>
      <c r="F167" s="17">
        <f>SUM(F168)</f>
        <v>401.2</v>
      </c>
      <c r="G167" s="17">
        <f>SUM(G168)</f>
        <v>401.2</v>
      </c>
      <c r="H167" s="17">
        <f>SUM(H168)</f>
        <v>401.2</v>
      </c>
    </row>
    <row r="168" spans="1:8" ht="31.5">
      <c r="A168" s="18" t="s">
        <v>51</v>
      </c>
      <c r="B168" s="24" t="s">
        <v>901</v>
      </c>
      <c r="C168" s="2" t="s">
        <v>90</v>
      </c>
      <c r="D168" s="2" t="s">
        <v>168</v>
      </c>
      <c r="E168" s="2" t="s">
        <v>53</v>
      </c>
      <c r="F168" s="17">
        <f>SUM(Ведомственная!G324)</f>
        <v>401.2</v>
      </c>
      <c r="G168" s="17">
        <f>SUM(Ведомственная!H324)</f>
        <v>401.2</v>
      </c>
      <c r="H168" s="17">
        <f>SUM(Ведомственная!I324)</f>
        <v>401.2</v>
      </c>
    </row>
    <row r="169" spans="1:8" ht="28.5" customHeight="1">
      <c r="A169" s="1" t="s">
        <v>904</v>
      </c>
      <c r="B169" s="24" t="s">
        <v>903</v>
      </c>
      <c r="C169" s="2"/>
      <c r="D169" s="2"/>
      <c r="E169" s="2"/>
      <c r="F169" s="17">
        <f>SUM(F170)</f>
        <v>402.5</v>
      </c>
      <c r="G169" s="17">
        <f>SUM(G170)</f>
        <v>402.5</v>
      </c>
      <c r="H169" s="17">
        <f>SUM(H170)</f>
        <v>402.5</v>
      </c>
    </row>
    <row r="170" spans="1:8" ht="31.5">
      <c r="A170" s="18" t="s">
        <v>51</v>
      </c>
      <c r="B170" s="24" t="s">
        <v>903</v>
      </c>
      <c r="C170" s="2" t="s">
        <v>90</v>
      </c>
      <c r="D170" s="2" t="s">
        <v>168</v>
      </c>
      <c r="E170" s="2" t="s">
        <v>53</v>
      </c>
      <c r="F170" s="17">
        <f>SUM(Ведомственная!G326)</f>
        <v>402.5</v>
      </c>
      <c r="G170" s="17">
        <f>SUM(Ведомственная!H326)</f>
        <v>402.5</v>
      </c>
      <c r="H170" s="17">
        <f>SUM(Ведомственная!I326)</f>
        <v>402.5</v>
      </c>
    </row>
    <row r="171" spans="1:8" s="87" customFormat="1" ht="47.25">
      <c r="A171" s="51" t="s">
        <v>654</v>
      </c>
      <c r="B171" s="15" t="s">
        <v>297</v>
      </c>
      <c r="C171" s="15"/>
      <c r="D171" s="15"/>
      <c r="E171" s="15"/>
      <c r="F171" s="19">
        <f t="shared" ref="F171:H172" si="17">SUM(F172)</f>
        <v>26022.400000000001</v>
      </c>
      <c r="G171" s="19">
        <f t="shared" si="17"/>
        <v>775</v>
      </c>
      <c r="H171" s="19">
        <f t="shared" si="17"/>
        <v>0</v>
      </c>
    </row>
    <row r="172" spans="1:8">
      <c r="A172" s="18" t="s">
        <v>34</v>
      </c>
      <c r="B172" s="2" t="s">
        <v>298</v>
      </c>
      <c r="C172" s="2"/>
      <c r="D172" s="2"/>
      <c r="E172" s="2"/>
      <c r="F172" s="17">
        <f t="shared" si="17"/>
        <v>26022.400000000001</v>
      </c>
      <c r="G172" s="17">
        <f t="shared" si="17"/>
        <v>775</v>
      </c>
      <c r="H172" s="17">
        <f t="shared" si="17"/>
        <v>0</v>
      </c>
    </row>
    <row r="173" spans="1:8" ht="31.5">
      <c r="A173" s="18" t="s">
        <v>51</v>
      </c>
      <c r="B173" s="2" t="s">
        <v>298</v>
      </c>
      <c r="C173" s="2" t="s">
        <v>90</v>
      </c>
      <c r="D173" s="2" t="s">
        <v>168</v>
      </c>
      <c r="E173" s="2" t="s">
        <v>43</v>
      </c>
      <c r="F173" s="17">
        <f>SUM(Ведомственная!G287)</f>
        <v>26022.400000000001</v>
      </c>
      <c r="G173" s="17">
        <f>SUM(Ведомственная!H287)</f>
        <v>775</v>
      </c>
      <c r="H173" s="17">
        <f>SUM(Ведомственная!I287)</f>
        <v>0</v>
      </c>
    </row>
    <row r="174" spans="1:8" hidden="1">
      <c r="A174" s="18" t="s">
        <v>21</v>
      </c>
      <c r="B174" s="2" t="s">
        <v>299</v>
      </c>
      <c r="C174" s="2" t="s">
        <v>95</v>
      </c>
      <c r="D174" s="2" t="s">
        <v>168</v>
      </c>
      <c r="E174" s="2" t="s">
        <v>43</v>
      </c>
      <c r="F174" s="17"/>
      <c r="G174" s="17"/>
      <c r="H174" s="17"/>
    </row>
    <row r="175" spans="1:8" s="87" customFormat="1" ht="47.25">
      <c r="A175" s="51" t="s">
        <v>656</v>
      </c>
      <c r="B175" s="15" t="s">
        <v>300</v>
      </c>
      <c r="C175" s="15"/>
      <c r="D175" s="15"/>
      <c r="E175" s="15"/>
      <c r="F175" s="19">
        <f>SUM(F176)</f>
        <v>2943.3</v>
      </c>
      <c r="G175" s="19">
        <f>SUM(G176)</f>
        <v>1700</v>
      </c>
      <c r="H175" s="19">
        <f>SUM(H176)</f>
        <v>1700</v>
      </c>
    </row>
    <row r="176" spans="1:8">
      <c r="A176" s="18" t="s">
        <v>34</v>
      </c>
      <c r="B176" s="2" t="s">
        <v>301</v>
      </c>
      <c r="C176" s="2"/>
      <c r="D176" s="2"/>
      <c r="E176" s="2"/>
      <c r="F176" s="17">
        <f>SUM(F177:F178)</f>
        <v>2943.3</v>
      </c>
      <c r="G176" s="17">
        <f>SUM(G177:G178)</f>
        <v>1700</v>
      </c>
      <c r="H176" s="17">
        <f>SUM(H177:H178)</f>
        <v>1700</v>
      </c>
    </row>
    <row r="177" spans="1:8" ht="31.5">
      <c r="A177" s="18" t="s">
        <v>51</v>
      </c>
      <c r="B177" s="2" t="s">
        <v>301</v>
      </c>
      <c r="C177" s="2" t="s">
        <v>90</v>
      </c>
      <c r="D177" s="2" t="s">
        <v>168</v>
      </c>
      <c r="E177" s="2" t="s">
        <v>43</v>
      </c>
      <c r="F177" s="17">
        <f>SUM(Ведомственная!G291)</f>
        <v>1462.5</v>
      </c>
      <c r="G177" s="17">
        <f>SUM(Ведомственная!H291)</f>
        <v>1200</v>
      </c>
      <c r="H177" s="17">
        <f>SUM(Ведомственная!I291)</f>
        <v>1200</v>
      </c>
    </row>
    <row r="178" spans="1:8" ht="31.5">
      <c r="A178" s="18" t="s">
        <v>51</v>
      </c>
      <c r="B178" s="2" t="s">
        <v>301</v>
      </c>
      <c r="C178" s="2" t="s">
        <v>90</v>
      </c>
      <c r="D178" s="2" t="s">
        <v>168</v>
      </c>
      <c r="E178" s="2" t="s">
        <v>53</v>
      </c>
      <c r="F178" s="17">
        <f>SUM(Ведомственная!G329)</f>
        <v>1480.8</v>
      </c>
      <c r="G178" s="17">
        <f>SUM(Ведомственная!H329)</f>
        <v>500</v>
      </c>
      <c r="H178" s="17">
        <f>SUM(Ведомственная!I329)</f>
        <v>500</v>
      </c>
    </row>
    <row r="179" spans="1:8" s="87" customFormat="1" ht="31.5">
      <c r="A179" s="49" t="s">
        <v>678</v>
      </c>
      <c r="B179" s="15" t="s">
        <v>291</v>
      </c>
      <c r="C179" s="15"/>
      <c r="D179" s="15"/>
      <c r="E179" s="15"/>
      <c r="F179" s="19">
        <f>SUM(F182)+F180</f>
        <v>141865.60000000001</v>
      </c>
      <c r="G179" s="19">
        <f>SUM(G182)+G180</f>
        <v>53104.4</v>
      </c>
      <c r="H179" s="19">
        <f>SUM(H182)+H180</f>
        <v>130192</v>
      </c>
    </row>
    <row r="180" spans="1:8" s="87" customFormat="1">
      <c r="A180" s="18" t="s">
        <v>34</v>
      </c>
      <c r="B180" s="2" t="s">
        <v>701</v>
      </c>
      <c r="C180" s="15"/>
      <c r="D180" s="15"/>
      <c r="E180" s="15"/>
      <c r="F180" s="17">
        <f>SUM(F181)</f>
        <v>1440</v>
      </c>
      <c r="G180" s="17">
        <f>SUM(G181)</f>
        <v>3600</v>
      </c>
      <c r="H180" s="17">
        <f>SUM(H181)</f>
        <v>3600</v>
      </c>
    </row>
    <row r="181" spans="1:8" s="87" customFormat="1" ht="31.5">
      <c r="A181" s="18" t="s">
        <v>51</v>
      </c>
      <c r="B181" s="2" t="s">
        <v>701</v>
      </c>
      <c r="C181" s="2" t="s">
        <v>90</v>
      </c>
      <c r="D181" s="2" t="s">
        <v>12</v>
      </c>
      <c r="E181" s="2" t="s">
        <v>14</v>
      </c>
      <c r="F181" s="19">
        <f>SUM(Ведомственная!G187)</f>
        <v>1440</v>
      </c>
      <c r="G181" s="19">
        <f>SUM(Ведомственная!H187)</f>
        <v>3600</v>
      </c>
      <c r="H181" s="19">
        <f>SUM(Ведомственная!I187)</f>
        <v>3600</v>
      </c>
    </row>
    <row r="182" spans="1:8" ht="47.25">
      <c r="A182" s="18" t="s">
        <v>17</v>
      </c>
      <c r="B182" s="2" t="s">
        <v>679</v>
      </c>
      <c r="C182" s="2"/>
      <c r="D182" s="2"/>
      <c r="E182" s="2"/>
      <c r="F182" s="17">
        <f>SUM(F183+F185)</f>
        <v>140425.60000000001</v>
      </c>
      <c r="G182" s="17">
        <f>SUM(G183+G185)</f>
        <v>49504.4</v>
      </c>
      <c r="H182" s="17">
        <f>SUM(H183+H185)</f>
        <v>126592</v>
      </c>
    </row>
    <row r="183" spans="1:8">
      <c r="A183" s="18" t="s">
        <v>19</v>
      </c>
      <c r="B183" s="2" t="s">
        <v>680</v>
      </c>
      <c r="C183" s="2"/>
      <c r="D183" s="2"/>
      <c r="E183" s="2"/>
      <c r="F183" s="17">
        <f>SUM(F184)</f>
        <v>63860.6</v>
      </c>
      <c r="G183" s="17">
        <f>SUM(G184)</f>
        <v>20492</v>
      </c>
      <c r="H183" s="17">
        <f>SUM(H184)</f>
        <v>55792</v>
      </c>
    </row>
    <row r="184" spans="1:8">
      <c r="A184" s="18" t="s">
        <v>21</v>
      </c>
      <c r="B184" s="2" t="s">
        <v>680</v>
      </c>
      <c r="C184" s="2" t="s">
        <v>95</v>
      </c>
      <c r="D184" s="2" t="s">
        <v>12</v>
      </c>
      <c r="E184" s="2" t="s">
        <v>14</v>
      </c>
      <c r="F184" s="17">
        <f>SUM(Ведомственная!G190)</f>
        <v>63860.6</v>
      </c>
      <c r="G184" s="17">
        <f>SUM(Ведомственная!H190)</f>
        <v>20492</v>
      </c>
      <c r="H184" s="17">
        <f>SUM(Ведомственная!I190)</f>
        <v>55792</v>
      </c>
    </row>
    <row r="185" spans="1:8">
      <c r="A185" s="18" t="s">
        <v>267</v>
      </c>
      <c r="B185" s="2" t="s">
        <v>681</v>
      </c>
      <c r="C185" s="2"/>
      <c r="D185" s="2"/>
      <c r="E185" s="2"/>
      <c r="F185" s="17">
        <f>SUM(F186)</f>
        <v>76565</v>
      </c>
      <c r="G185" s="17">
        <f>SUM(G186)</f>
        <v>29012.400000000001</v>
      </c>
      <c r="H185" s="17">
        <f>SUM(H186)</f>
        <v>70800</v>
      </c>
    </row>
    <row r="186" spans="1:8">
      <c r="A186" s="18" t="s">
        <v>21</v>
      </c>
      <c r="B186" s="2" t="s">
        <v>681</v>
      </c>
      <c r="C186" s="2" t="s">
        <v>95</v>
      </c>
      <c r="D186" s="2" t="s">
        <v>12</v>
      </c>
      <c r="E186" s="2" t="s">
        <v>14</v>
      </c>
      <c r="F186" s="17">
        <f>SUM(Ведомственная!G192)</f>
        <v>76565</v>
      </c>
      <c r="G186" s="17">
        <f>SUM(Ведомственная!H192)</f>
        <v>29012.400000000001</v>
      </c>
      <c r="H186" s="17">
        <f>SUM(Ведомственная!I192)</f>
        <v>70800</v>
      </c>
    </row>
    <row r="187" spans="1:8" s="87" customFormat="1" ht="47.25">
      <c r="A187" s="51" t="s">
        <v>636</v>
      </c>
      <c r="B187" s="15" t="s">
        <v>292</v>
      </c>
      <c r="C187" s="15"/>
      <c r="D187" s="15"/>
      <c r="E187" s="15"/>
      <c r="F187" s="19">
        <f>SUM(F188)+F190</f>
        <v>31933.8</v>
      </c>
      <c r="G187" s="19">
        <f t="shared" ref="G187:H187" si="18">SUM(G188)+G190</f>
        <v>10460.9</v>
      </c>
      <c r="H187" s="19">
        <f t="shared" si="18"/>
        <v>10460.9</v>
      </c>
    </row>
    <row r="188" spans="1:8">
      <c r="A188" s="18" t="s">
        <v>34</v>
      </c>
      <c r="B188" s="2" t="s">
        <v>293</v>
      </c>
      <c r="C188" s="2"/>
      <c r="D188" s="2"/>
      <c r="E188" s="2"/>
      <c r="F188" s="17">
        <f>SUM(F189)</f>
        <v>9178.7999999999993</v>
      </c>
      <c r="G188" s="17">
        <f>SUM(G189)</f>
        <v>7505.9</v>
      </c>
      <c r="H188" s="17">
        <f>SUM(H189)</f>
        <v>10460.9</v>
      </c>
    </row>
    <row r="189" spans="1:8" ht="31.5">
      <c r="A189" s="18" t="s">
        <v>51</v>
      </c>
      <c r="B189" s="2" t="s">
        <v>293</v>
      </c>
      <c r="C189" s="2" t="s">
        <v>90</v>
      </c>
      <c r="D189" s="2" t="s">
        <v>12</v>
      </c>
      <c r="E189" s="2" t="s">
        <v>172</v>
      </c>
      <c r="F189" s="17">
        <f>SUM(Ведомственная!G207)</f>
        <v>9178.7999999999993</v>
      </c>
      <c r="G189" s="17">
        <f>SUM(Ведомственная!H207)</f>
        <v>7505.9</v>
      </c>
      <c r="H189" s="17">
        <f>SUM(Ведомственная!I207)</f>
        <v>10460.9</v>
      </c>
    </row>
    <row r="190" spans="1:8" ht="31.5">
      <c r="A190" s="1" t="s">
        <v>720</v>
      </c>
      <c r="B190" s="24" t="s">
        <v>960</v>
      </c>
      <c r="C190" s="2"/>
      <c r="D190" s="2"/>
      <c r="E190" s="2"/>
      <c r="F190" s="17">
        <f>SUM(F191)</f>
        <v>22755</v>
      </c>
      <c r="G190" s="17">
        <f>SUM(G191)</f>
        <v>2955</v>
      </c>
      <c r="H190" s="17">
        <f>SUM(H191)</f>
        <v>0</v>
      </c>
    </row>
    <row r="191" spans="1:8" ht="31.5">
      <c r="A191" s="1" t="s">
        <v>51</v>
      </c>
      <c r="B191" s="24" t="s">
        <v>960</v>
      </c>
      <c r="C191" s="2" t="s">
        <v>90</v>
      </c>
      <c r="D191" s="2" t="s">
        <v>12</v>
      </c>
      <c r="E191" s="2" t="s">
        <v>172</v>
      </c>
      <c r="F191" s="17">
        <f>SUM(Ведомственная!G209)</f>
        <v>22755</v>
      </c>
      <c r="G191" s="17">
        <f>SUM(Ведомственная!H209)</f>
        <v>2955</v>
      </c>
      <c r="H191" s="17">
        <f>SUM(Ведомственная!I209)</f>
        <v>0</v>
      </c>
    </row>
    <row r="192" spans="1:8" s="87" customFormat="1" ht="31.5">
      <c r="A192" s="51" t="s">
        <v>633</v>
      </c>
      <c r="B192" s="15" t="s">
        <v>280</v>
      </c>
      <c r="C192" s="15"/>
      <c r="D192" s="15"/>
      <c r="E192" s="15"/>
      <c r="F192" s="19">
        <f>SUM(F193,F204,F208)</f>
        <v>26209.1</v>
      </c>
      <c r="G192" s="19">
        <f>SUM(G193,G204,G208)</f>
        <v>21679.4</v>
      </c>
      <c r="H192" s="19">
        <f>SUM(H193,H204,H208)</f>
        <v>21679.4</v>
      </c>
    </row>
    <row r="193" spans="1:8" ht="47.25">
      <c r="A193" s="18" t="s">
        <v>634</v>
      </c>
      <c r="B193" s="2" t="s">
        <v>281</v>
      </c>
      <c r="C193" s="2"/>
      <c r="D193" s="2"/>
      <c r="E193" s="2"/>
      <c r="F193" s="17">
        <f>SUM(F194,F199)</f>
        <v>21204.899999999998</v>
      </c>
      <c r="G193" s="17">
        <f>SUM(G194,G199)</f>
        <v>20675.300000000003</v>
      </c>
      <c r="H193" s="17">
        <f>SUM(H194,H199)</f>
        <v>20675.300000000003</v>
      </c>
    </row>
    <row r="194" spans="1:8">
      <c r="A194" s="18" t="s">
        <v>34</v>
      </c>
      <c r="B194" s="2" t="s">
        <v>282</v>
      </c>
      <c r="C194" s="2"/>
      <c r="D194" s="2"/>
      <c r="E194" s="2"/>
      <c r="F194" s="17">
        <f>SUM(F195)+F197</f>
        <v>1172.2</v>
      </c>
      <c r="G194" s="17">
        <f>SUM(G195)+G197</f>
        <v>1308.4000000000001</v>
      </c>
      <c r="H194" s="17">
        <f>SUM(H195)+H197</f>
        <v>1308.4000000000001</v>
      </c>
    </row>
    <row r="195" spans="1:8" ht="31.5">
      <c r="A195" s="18" t="s">
        <v>277</v>
      </c>
      <c r="B195" s="2" t="s">
        <v>283</v>
      </c>
      <c r="C195" s="2"/>
      <c r="D195" s="2"/>
      <c r="E195" s="2"/>
      <c r="F195" s="17">
        <f>SUM(F196)</f>
        <v>1167</v>
      </c>
      <c r="G195" s="17">
        <f>SUM(G196)</f>
        <v>1270</v>
      </c>
      <c r="H195" s="17">
        <f>SUM(H196)</f>
        <v>1270</v>
      </c>
    </row>
    <row r="196" spans="1:8" ht="31.5">
      <c r="A196" s="18" t="s">
        <v>51</v>
      </c>
      <c r="B196" s="2" t="s">
        <v>283</v>
      </c>
      <c r="C196" s="2" t="s">
        <v>90</v>
      </c>
      <c r="D196" s="2" t="s">
        <v>53</v>
      </c>
      <c r="E196" s="2" t="s">
        <v>172</v>
      </c>
      <c r="F196" s="17">
        <f>SUM(Ведомственная!G162)</f>
        <v>1167</v>
      </c>
      <c r="G196" s="17">
        <f>SUM(Ведомственная!H162)</f>
        <v>1270</v>
      </c>
      <c r="H196" s="17">
        <f>SUM(Ведомственная!I162)</f>
        <v>1270</v>
      </c>
    </row>
    <row r="197" spans="1:8" ht="31.5">
      <c r="A197" s="18" t="s">
        <v>278</v>
      </c>
      <c r="B197" s="2" t="s">
        <v>284</v>
      </c>
      <c r="C197" s="2"/>
      <c r="D197" s="2"/>
      <c r="E197" s="2"/>
      <c r="F197" s="17">
        <f>SUM(F198)</f>
        <v>5.2</v>
      </c>
      <c r="G197" s="17">
        <f>SUM(G198)</f>
        <v>38.4</v>
      </c>
      <c r="H197" s="17">
        <f>SUM(H198)</f>
        <v>38.4</v>
      </c>
    </row>
    <row r="198" spans="1:8" ht="31.5">
      <c r="A198" s="18" t="s">
        <v>51</v>
      </c>
      <c r="B198" s="2" t="s">
        <v>284</v>
      </c>
      <c r="C198" s="2" t="s">
        <v>90</v>
      </c>
      <c r="D198" s="2" t="s">
        <v>53</v>
      </c>
      <c r="E198" s="2" t="s">
        <v>172</v>
      </c>
      <c r="F198" s="17">
        <f>SUM(Ведомственная!G164)</f>
        <v>5.2</v>
      </c>
      <c r="G198" s="17">
        <f>SUM(Ведомственная!H164)</f>
        <v>38.4</v>
      </c>
      <c r="H198" s="17">
        <f>SUM(Ведомственная!I164)</f>
        <v>38.4</v>
      </c>
    </row>
    <row r="199" spans="1:8" ht="31.5">
      <c r="A199" s="18" t="s">
        <v>44</v>
      </c>
      <c r="B199" s="2" t="s">
        <v>285</v>
      </c>
      <c r="C199" s="2"/>
      <c r="D199" s="2"/>
      <c r="E199" s="2"/>
      <c r="F199" s="17">
        <f>SUM(F200:F203)</f>
        <v>20032.699999999997</v>
      </c>
      <c r="G199" s="17">
        <f>SUM(G200:G203)</f>
        <v>19366.900000000001</v>
      </c>
      <c r="H199" s="17">
        <f>SUM(H200:H203)</f>
        <v>19366.900000000001</v>
      </c>
    </row>
    <row r="200" spans="1:8" ht="63">
      <c r="A200" s="18" t="s">
        <v>50</v>
      </c>
      <c r="B200" s="2" t="s">
        <v>285</v>
      </c>
      <c r="C200" s="2" t="s">
        <v>88</v>
      </c>
      <c r="D200" s="2" t="s">
        <v>53</v>
      </c>
      <c r="E200" s="2" t="s">
        <v>172</v>
      </c>
      <c r="F200" s="17">
        <f>SUM(Ведомственная!G166)</f>
        <v>16589.099999999999</v>
      </c>
      <c r="G200" s="17">
        <f>SUM(Ведомственная!H166)</f>
        <v>16521.8</v>
      </c>
      <c r="H200" s="17">
        <f>SUM(Ведомственная!I166)</f>
        <v>16521.8</v>
      </c>
    </row>
    <row r="201" spans="1:8" ht="31.5">
      <c r="A201" s="18" t="s">
        <v>51</v>
      </c>
      <c r="B201" s="2" t="s">
        <v>285</v>
      </c>
      <c r="C201" s="2" t="s">
        <v>90</v>
      </c>
      <c r="D201" s="2" t="s">
        <v>53</v>
      </c>
      <c r="E201" s="2" t="s">
        <v>172</v>
      </c>
      <c r="F201" s="17">
        <f>SUM(Ведомственная!G167)</f>
        <v>3345.5</v>
      </c>
      <c r="G201" s="17">
        <f>SUM(Ведомственная!H167)</f>
        <v>2797.2</v>
      </c>
      <c r="H201" s="17">
        <f>SUM(Ведомственная!I167)</f>
        <v>2797.2</v>
      </c>
    </row>
    <row r="202" spans="1:8" ht="31.5">
      <c r="A202" s="18" t="s">
        <v>51</v>
      </c>
      <c r="B202" s="2" t="s">
        <v>285</v>
      </c>
      <c r="C202" s="2" t="s">
        <v>90</v>
      </c>
      <c r="D202" s="2" t="s">
        <v>112</v>
      </c>
      <c r="E202" s="2" t="s">
        <v>168</v>
      </c>
      <c r="F202" s="17">
        <f>SUM(Ведомственная!G425)</f>
        <v>33</v>
      </c>
      <c r="G202" s="17">
        <f>SUM(Ведомственная!H425)</f>
        <v>0</v>
      </c>
      <c r="H202" s="17">
        <f>SUM(Ведомственная!I425)</f>
        <v>0</v>
      </c>
    </row>
    <row r="203" spans="1:8">
      <c r="A203" s="18" t="s">
        <v>21</v>
      </c>
      <c r="B203" s="2" t="s">
        <v>285</v>
      </c>
      <c r="C203" s="2" t="s">
        <v>95</v>
      </c>
      <c r="D203" s="2" t="s">
        <v>53</v>
      </c>
      <c r="E203" s="2" t="s">
        <v>172</v>
      </c>
      <c r="F203" s="17">
        <f>SUM(Ведомственная!G168)</f>
        <v>65.099999999999994</v>
      </c>
      <c r="G203" s="17">
        <f>SUM(Ведомственная!H168)</f>
        <v>47.9</v>
      </c>
      <c r="H203" s="17">
        <f>SUM(Ведомственная!I168)</f>
        <v>47.9</v>
      </c>
    </row>
    <row r="204" spans="1:8" ht="47.25">
      <c r="A204" s="18" t="s">
        <v>279</v>
      </c>
      <c r="B204" s="2" t="s">
        <v>286</v>
      </c>
      <c r="C204" s="2"/>
      <c r="D204" s="2"/>
      <c r="E204" s="2"/>
      <c r="F204" s="17">
        <f t="shared" ref="F204:H206" si="19">SUM(F205)</f>
        <v>4591.8</v>
      </c>
      <c r="G204" s="17">
        <f t="shared" si="19"/>
        <v>575</v>
      </c>
      <c r="H204" s="17">
        <f t="shared" si="19"/>
        <v>575</v>
      </c>
    </row>
    <row r="205" spans="1:8">
      <c r="A205" s="18" t="s">
        <v>34</v>
      </c>
      <c r="B205" s="2" t="s">
        <v>287</v>
      </c>
      <c r="C205" s="2"/>
      <c r="D205" s="2"/>
      <c r="E205" s="2"/>
      <c r="F205" s="17">
        <f t="shared" si="19"/>
        <v>4591.8</v>
      </c>
      <c r="G205" s="17">
        <f t="shared" si="19"/>
        <v>575</v>
      </c>
      <c r="H205" s="17">
        <f t="shared" si="19"/>
        <v>575</v>
      </c>
    </row>
    <row r="206" spans="1:8" ht="31.5">
      <c r="A206" s="18" t="s">
        <v>278</v>
      </c>
      <c r="B206" s="2" t="s">
        <v>288</v>
      </c>
      <c r="C206" s="2"/>
      <c r="D206" s="2"/>
      <c r="E206" s="2"/>
      <c r="F206" s="17">
        <f t="shared" si="19"/>
        <v>4591.8</v>
      </c>
      <c r="G206" s="17">
        <f t="shared" si="19"/>
        <v>575</v>
      </c>
      <c r="H206" s="17">
        <f t="shared" si="19"/>
        <v>575</v>
      </c>
    </row>
    <row r="207" spans="1:8" ht="31.5">
      <c r="A207" s="18" t="s">
        <v>51</v>
      </c>
      <c r="B207" s="2" t="s">
        <v>288</v>
      </c>
      <c r="C207" s="2" t="s">
        <v>90</v>
      </c>
      <c r="D207" s="2" t="s">
        <v>53</v>
      </c>
      <c r="E207" s="2" t="s">
        <v>172</v>
      </c>
      <c r="F207" s="17">
        <f>SUM(Ведомственная!G172)</f>
        <v>4591.8</v>
      </c>
      <c r="G207" s="17">
        <f>SUM(Ведомственная!H172)</f>
        <v>575</v>
      </c>
      <c r="H207" s="17">
        <f>SUM(Ведомственная!I172)</f>
        <v>575</v>
      </c>
    </row>
    <row r="208" spans="1:8" ht="31.5">
      <c r="A208" s="18" t="s">
        <v>635</v>
      </c>
      <c r="B208" s="2" t="s">
        <v>289</v>
      </c>
      <c r="C208" s="2"/>
      <c r="D208" s="2"/>
      <c r="E208" s="2"/>
      <c r="F208" s="17">
        <f t="shared" ref="F208:H210" si="20">SUM(F209)</f>
        <v>412.4</v>
      </c>
      <c r="G208" s="17">
        <f t="shared" si="20"/>
        <v>429.1</v>
      </c>
      <c r="H208" s="17">
        <f t="shared" si="20"/>
        <v>429.1</v>
      </c>
    </row>
    <row r="209" spans="1:8">
      <c r="A209" s="18" t="s">
        <v>34</v>
      </c>
      <c r="B209" s="2" t="s">
        <v>290</v>
      </c>
      <c r="C209" s="2"/>
      <c r="D209" s="2"/>
      <c r="E209" s="2"/>
      <c r="F209" s="17">
        <f t="shared" si="20"/>
        <v>412.4</v>
      </c>
      <c r="G209" s="17">
        <f t="shared" si="20"/>
        <v>429.1</v>
      </c>
      <c r="H209" s="17">
        <f t="shared" si="20"/>
        <v>429.1</v>
      </c>
    </row>
    <row r="210" spans="1:8" ht="47.25">
      <c r="A210" s="18" t="s">
        <v>273</v>
      </c>
      <c r="B210" s="2" t="s">
        <v>487</v>
      </c>
      <c r="C210" s="2"/>
      <c r="D210" s="2"/>
      <c r="E210" s="2"/>
      <c r="F210" s="17">
        <f t="shared" si="20"/>
        <v>412.4</v>
      </c>
      <c r="G210" s="17">
        <f t="shared" si="20"/>
        <v>429.1</v>
      </c>
      <c r="H210" s="17">
        <f t="shared" si="20"/>
        <v>429.1</v>
      </c>
    </row>
    <row r="211" spans="1:8" ht="31.5">
      <c r="A211" s="18" t="s">
        <v>51</v>
      </c>
      <c r="B211" s="2" t="s">
        <v>487</v>
      </c>
      <c r="C211" s="2" t="s">
        <v>90</v>
      </c>
      <c r="D211" s="2" t="s">
        <v>53</v>
      </c>
      <c r="E211" s="2" t="s">
        <v>172</v>
      </c>
      <c r="F211" s="17">
        <f>SUM(Ведомственная!G176)</f>
        <v>412.4</v>
      </c>
      <c r="G211" s="17">
        <f>SUM(Ведомственная!H176)</f>
        <v>429.1</v>
      </c>
      <c r="H211" s="17">
        <f>SUM(Ведомственная!I176)</f>
        <v>429.1</v>
      </c>
    </row>
    <row r="212" spans="1:8" ht="47.25">
      <c r="A212" s="51" t="s">
        <v>615</v>
      </c>
      <c r="B212" s="15" t="s">
        <v>482</v>
      </c>
      <c r="C212" s="15"/>
      <c r="D212" s="15"/>
      <c r="E212" s="15"/>
      <c r="F212" s="19">
        <f>SUM(F218)+F213</f>
        <v>107390.9</v>
      </c>
      <c r="G212" s="19">
        <f t="shared" ref="G212:H212" si="21">SUM(G218)+G213</f>
        <v>54209.3</v>
      </c>
      <c r="H212" s="19">
        <f t="shared" si="21"/>
        <v>66706</v>
      </c>
    </row>
    <row r="213" spans="1:8">
      <c r="A213" s="18" t="s">
        <v>34</v>
      </c>
      <c r="B213" s="2" t="s">
        <v>749</v>
      </c>
      <c r="C213" s="15"/>
      <c r="D213" s="15"/>
      <c r="E213" s="15"/>
      <c r="F213" s="17">
        <f>SUM(F216)+F215+F214</f>
        <v>50274.100000000006</v>
      </c>
      <c r="G213" s="17">
        <f t="shared" ref="G213:H213" si="22">SUM(G216)+G215+G214</f>
        <v>4468.3</v>
      </c>
      <c r="H213" s="17">
        <f t="shared" si="22"/>
        <v>0</v>
      </c>
    </row>
    <row r="214" spans="1:8" ht="31.5">
      <c r="A214" s="18" t="s">
        <v>51</v>
      </c>
      <c r="B214" s="2" t="s">
        <v>749</v>
      </c>
      <c r="C214" s="2" t="s">
        <v>90</v>
      </c>
      <c r="D214" s="2" t="s">
        <v>12</v>
      </c>
      <c r="E214" s="2" t="s">
        <v>172</v>
      </c>
      <c r="F214" s="17">
        <f>SUM(Ведомственная!G212)</f>
        <v>14210.3</v>
      </c>
      <c r="G214" s="17">
        <f>SUM(Ведомственная!H212)</f>
        <v>0</v>
      </c>
      <c r="H214" s="17">
        <f>SUM(Ведомственная!I212)</f>
        <v>0</v>
      </c>
    </row>
    <row r="215" spans="1:8" ht="31.5">
      <c r="A215" s="18" t="s">
        <v>51</v>
      </c>
      <c r="B215" s="2" t="s">
        <v>749</v>
      </c>
      <c r="C215" s="2" t="s">
        <v>90</v>
      </c>
      <c r="D215" s="2" t="s">
        <v>168</v>
      </c>
      <c r="E215" s="2" t="s">
        <v>53</v>
      </c>
      <c r="F215" s="17">
        <f>SUM(Ведомственная!G332)</f>
        <v>36063.800000000003</v>
      </c>
      <c r="G215" s="17">
        <f>SUM(Ведомственная!H332)</f>
        <v>0</v>
      </c>
      <c r="H215" s="17">
        <f>SUM(Ведомственная!I332)</f>
        <v>0</v>
      </c>
    </row>
    <row r="216" spans="1:8">
      <c r="A216" s="18" t="s">
        <v>751</v>
      </c>
      <c r="B216" s="2" t="s">
        <v>750</v>
      </c>
      <c r="C216" s="15"/>
      <c r="D216" s="15"/>
      <c r="E216" s="15"/>
      <c r="F216" s="17">
        <f>SUM(F217)</f>
        <v>0</v>
      </c>
      <c r="G216" s="17">
        <f t="shared" ref="G216:H216" si="23">SUM(G217)</f>
        <v>4468.3</v>
      </c>
      <c r="H216" s="17">
        <f t="shared" si="23"/>
        <v>0</v>
      </c>
    </row>
    <row r="217" spans="1:8" ht="31.5">
      <c r="A217" s="18" t="s">
        <v>51</v>
      </c>
      <c r="B217" s="2" t="s">
        <v>750</v>
      </c>
      <c r="C217" s="2" t="s">
        <v>90</v>
      </c>
      <c r="D217" s="2" t="s">
        <v>168</v>
      </c>
      <c r="E217" s="2" t="s">
        <v>53</v>
      </c>
      <c r="F217" s="17">
        <f>SUM(Ведомственная!G334)</f>
        <v>0</v>
      </c>
      <c r="G217" s="17">
        <f>SUM(Ведомственная!H334)</f>
        <v>4468.3</v>
      </c>
      <c r="H217" s="17">
        <f>SUM(Ведомственная!I334)</f>
        <v>0</v>
      </c>
    </row>
    <row r="218" spans="1:8">
      <c r="A218" s="1" t="s">
        <v>918</v>
      </c>
      <c r="B218" s="2" t="s">
        <v>723</v>
      </c>
      <c r="C218" s="2"/>
      <c r="D218" s="2"/>
      <c r="E218" s="2"/>
      <c r="F218" s="17">
        <f>SUM(F219+F221)</f>
        <v>57116.799999999996</v>
      </c>
      <c r="G218" s="17">
        <f>SUM(G219+G221)</f>
        <v>49741</v>
      </c>
      <c r="H218" s="17">
        <f>SUM(H219+H221)</f>
        <v>66706</v>
      </c>
    </row>
    <row r="219" spans="1:8">
      <c r="A219" s="18" t="s">
        <v>560</v>
      </c>
      <c r="B219" s="2" t="s">
        <v>724</v>
      </c>
      <c r="C219" s="2"/>
      <c r="D219" s="2"/>
      <c r="E219" s="2"/>
      <c r="F219" s="17">
        <f>SUM(F220)</f>
        <v>57116.799999999996</v>
      </c>
      <c r="G219" s="17">
        <f>SUM(G220)</f>
        <v>49741</v>
      </c>
      <c r="H219" s="17">
        <f>SUM(H220)</f>
        <v>66706</v>
      </c>
    </row>
    <row r="220" spans="1:8" ht="31.5">
      <c r="A220" s="18" t="s">
        <v>51</v>
      </c>
      <c r="B220" s="2" t="s">
        <v>724</v>
      </c>
      <c r="C220" s="2" t="s">
        <v>90</v>
      </c>
      <c r="D220" s="2" t="s">
        <v>168</v>
      </c>
      <c r="E220" s="2" t="s">
        <v>53</v>
      </c>
      <c r="F220" s="17">
        <f>SUM(Ведомственная!G337)</f>
        <v>57116.799999999996</v>
      </c>
      <c r="G220" s="17">
        <f>SUM(Ведомственная!H337)</f>
        <v>49741</v>
      </c>
      <c r="H220" s="17">
        <f>SUM(Ведомственная!I337)</f>
        <v>66706</v>
      </c>
    </row>
    <row r="221" spans="1:8" ht="31.5">
      <c r="A221" s="18" t="s">
        <v>726</v>
      </c>
      <c r="B221" s="2" t="s">
        <v>725</v>
      </c>
      <c r="C221" s="2"/>
      <c r="D221" s="2"/>
      <c r="E221" s="2"/>
      <c r="F221" s="17">
        <f>SUM(F222)</f>
        <v>0</v>
      </c>
      <c r="G221" s="17">
        <f>SUM(G222)</f>
        <v>0</v>
      </c>
      <c r="H221" s="17">
        <f>SUM(H222)</f>
        <v>0</v>
      </c>
    </row>
    <row r="222" spans="1:8" ht="31.5">
      <c r="A222" s="18" t="s">
        <v>51</v>
      </c>
      <c r="B222" s="2" t="s">
        <v>725</v>
      </c>
      <c r="C222" s="2" t="s">
        <v>90</v>
      </c>
      <c r="D222" s="2" t="s">
        <v>168</v>
      </c>
      <c r="E222" s="2" t="s">
        <v>53</v>
      </c>
      <c r="F222" s="17">
        <f>SUM(Ведомственная!G339)</f>
        <v>0</v>
      </c>
      <c r="G222" s="17">
        <f>SUM(Ведомственная!H339)</f>
        <v>0</v>
      </c>
      <c r="H222" s="17">
        <f>SUM(Ведомственная!I339)</f>
        <v>0</v>
      </c>
    </row>
    <row r="223" spans="1:8" ht="31.5">
      <c r="A223" s="49" t="s">
        <v>897</v>
      </c>
      <c r="B223" s="15" t="s">
        <v>682</v>
      </c>
      <c r="C223" s="2"/>
      <c r="D223" s="2"/>
      <c r="E223" s="2"/>
      <c r="F223" s="19">
        <f>SUM(F224)+F228</f>
        <v>220057.69999999998</v>
      </c>
      <c r="G223" s="19">
        <f>SUM(G224)+G228</f>
        <v>263052.09999999998</v>
      </c>
      <c r="H223" s="19">
        <f>SUM(H224)+H228</f>
        <v>180270.7</v>
      </c>
    </row>
    <row r="224" spans="1:8">
      <c r="A224" s="18" t="s">
        <v>34</v>
      </c>
      <c r="B224" s="2" t="s">
        <v>683</v>
      </c>
      <c r="C224" s="2"/>
      <c r="D224" s="2"/>
      <c r="E224" s="2"/>
      <c r="F224" s="17">
        <f>SUM(F225)+F226</f>
        <v>212694.59999999998</v>
      </c>
      <c r="G224" s="17">
        <f t="shared" ref="G224:H224" si="24">SUM(G225)+G226</f>
        <v>259652.1</v>
      </c>
      <c r="H224" s="17">
        <f t="shared" si="24"/>
        <v>180270.7</v>
      </c>
    </row>
    <row r="225" spans="1:8" ht="31.5">
      <c r="A225" s="18" t="s">
        <v>51</v>
      </c>
      <c r="B225" s="2" t="s">
        <v>683</v>
      </c>
      <c r="C225" s="2" t="s">
        <v>90</v>
      </c>
      <c r="D225" s="2" t="s">
        <v>12</v>
      </c>
      <c r="E225" s="2" t="s">
        <v>172</v>
      </c>
      <c r="F225" s="17">
        <f>SUM(Ведомственная!G215)</f>
        <v>94194.9</v>
      </c>
      <c r="G225" s="17">
        <f>SUM(Ведомственная!H215)</f>
        <v>151387.6</v>
      </c>
      <c r="H225" s="17">
        <f>SUM(Ведомственная!I215)</f>
        <v>89600</v>
      </c>
    </row>
    <row r="226" spans="1:8" ht="31.5">
      <c r="A226" s="1" t="s">
        <v>720</v>
      </c>
      <c r="B226" s="2" t="s">
        <v>961</v>
      </c>
      <c r="C226" s="2"/>
      <c r="D226" s="2"/>
      <c r="E226" s="2"/>
      <c r="F226" s="17">
        <f>SUM(F227)</f>
        <v>118499.7</v>
      </c>
      <c r="G226" s="17">
        <f>SUM(G227)</f>
        <v>108264.5</v>
      </c>
      <c r="H226" s="17">
        <f>SUM(H227)</f>
        <v>90670.7</v>
      </c>
    </row>
    <row r="227" spans="1:8" ht="31.5">
      <c r="A227" s="1" t="s">
        <v>51</v>
      </c>
      <c r="B227" s="2" t="s">
        <v>961</v>
      </c>
      <c r="C227" s="2" t="s">
        <v>90</v>
      </c>
      <c r="D227" s="2" t="s">
        <v>12</v>
      </c>
      <c r="E227" s="2" t="s">
        <v>172</v>
      </c>
      <c r="F227" s="17">
        <f>SUM(Ведомственная!G217)</f>
        <v>118499.7</v>
      </c>
      <c r="G227" s="17">
        <f>SUM(Ведомственная!H217)</f>
        <v>108264.5</v>
      </c>
      <c r="H227" s="17">
        <f>SUM(Ведомственная!I217)</f>
        <v>90670.7</v>
      </c>
    </row>
    <row r="228" spans="1:8" ht="31.5">
      <c r="A228" s="18" t="s">
        <v>270</v>
      </c>
      <c r="B228" s="2" t="s">
        <v>703</v>
      </c>
      <c r="C228" s="2"/>
      <c r="D228" s="2"/>
      <c r="E228" s="2"/>
      <c r="F228" s="17">
        <f>SUM(F229)+F230+F232</f>
        <v>7363.1</v>
      </c>
      <c r="G228" s="17">
        <f t="shared" ref="G228:H228" si="25">SUM(G229)+G230+G232</f>
        <v>3400</v>
      </c>
      <c r="H228" s="17">
        <f t="shared" si="25"/>
        <v>0</v>
      </c>
    </row>
    <row r="229" spans="1:8" ht="31.5">
      <c r="A229" s="18" t="s">
        <v>271</v>
      </c>
      <c r="B229" s="2" t="s">
        <v>703</v>
      </c>
      <c r="C229" s="2" t="s">
        <v>248</v>
      </c>
      <c r="D229" s="2" t="s">
        <v>12</v>
      </c>
      <c r="E229" s="2" t="s">
        <v>172</v>
      </c>
      <c r="F229" s="17">
        <f>SUM(Ведомственная!G219)</f>
        <v>7363.1</v>
      </c>
      <c r="G229" s="17">
        <f>SUM(Ведомственная!H219)</f>
        <v>3400</v>
      </c>
      <c r="H229" s="17">
        <f>SUM(Ведомственная!I219)</f>
        <v>0</v>
      </c>
    </row>
    <row r="230" spans="1:8" ht="31.5" hidden="1">
      <c r="A230" s="1" t="s">
        <v>702</v>
      </c>
      <c r="B230" s="24" t="s">
        <v>735</v>
      </c>
      <c r="C230" s="2"/>
      <c r="D230" s="2"/>
      <c r="E230" s="2"/>
      <c r="F230" s="17">
        <f>SUM(F231)</f>
        <v>0</v>
      </c>
      <c r="G230" s="17">
        <f>SUM(G231)</f>
        <v>0</v>
      </c>
      <c r="H230" s="17">
        <f>SUM(H231)</f>
        <v>0</v>
      </c>
    </row>
    <row r="231" spans="1:8" ht="31.5" hidden="1">
      <c r="A231" s="1" t="s">
        <v>271</v>
      </c>
      <c r="B231" s="24" t="s">
        <v>735</v>
      </c>
      <c r="C231" s="2" t="s">
        <v>248</v>
      </c>
      <c r="D231" s="2" t="s">
        <v>12</v>
      </c>
      <c r="E231" s="2" t="s">
        <v>172</v>
      </c>
      <c r="F231" s="17">
        <f>SUM(Ведомственная!G221)</f>
        <v>0</v>
      </c>
      <c r="G231" s="17">
        <f>SUM(Ведомственная!H221)</f>
        <v>0</v>
      </c>
      <c r="H231" s="17">
        <f>SUM(Ведомственная!I221)</f>
        <v>0</v>
      </c>
    </row>
    <row r="232" spans="1:8" ht="31.5" hidden="1">
      <c r="A232" s="1" t="s">
        <v>931</v>
      </c>
      <c r="B232" s="24" t="s">
        <v>930</v>
      </c>
      <c r="C232" s="2"/>
      <c r="D232" s="2"/>
      <c r="E232" s="2"/>
      <c r="F232" s="17">
        <f>SUM(F233)</f>
        <v>0</v>
      </c>
      <c r="G232" s="17">
        <f t="shared" ref="G232:H232" si="26">SUM(G233)</f>
        <v>0</v>
      </c>
      <c r="H232" s="17">
        <f t="shared" si="26"/>
        <v>0</v>
      </c>
    </row>
    <row r="233" spans="1:8" ht="31.5" hidden="1">
      <c r="A233" s="1" t="s">
        <v>271</v>
      </c>
      <c r="B233" s="24" t="s">
        <v>930</v>
      </c>
      <c r="C233" s="2" t="s">
        <v>248</v>
      </c>
      <c r="D233" s="2" t="s">
        <v>12</v>
      </c>
      <c r="E233" s="2" t="s">
        <v>172</v>
      </c>
      <c r="F233" s="17">
        <f>SUM(Ведомственная!G223)</f>
        <v>0</v>
      </c>
      <c r="G233" s="17">
        <f>SUM(Ведомственная!H223)</f>
        <v>0</v>
      </c>
      <c r="H233" s="17">
        <f>SUM(Ведомственная!I223)</f>
        <v>0</v>
      </c>
    </row>
    <row r="234" spans="1:8" s="87" customFormat="1" ht="47.25">
      <c r="A234" s="14" t="s">
        <v>860</v>
      </c>
      <c r="B234" s="20" t="s">
        <v>244</v>
      </c>
      <c r="C234" s="20"/>
      <c r="D234" s="28"/>
      <c r="E234" s="28"/>
      <c r="F234" s="29">
        <f>SUM(F249)+F235+F239</f>
        <v>52555</v>
      </c>
      <c r="G234" s="29">
        <f>SUM(G249)+G235+G239</f>
        <v>72519.100000000006</v>
      </c>
      <c r="H234" s="29">
        <f>SUM(H249)+H235+H239</f>
        <v>68014.3</v>
      </c>
    </row>
    <row r="235" spans="1:8" ht="31.5">
      <c r="A235" s="18" t="s">
        <v>269</v>
      </c>
      <c r="B235" s="2" t="s">
        <v>302</v>
      </c>
      <c r="C235" s="2"/>
      <c r="D235" s="2"/>
      <c r="E235" s="2"/>
      <c r="F235" s="17">
        <f>SUM(F236)</f>
        <v>0</v>
      </c>
      <c r="G235" s="17">
        <f>SUM(G236)</f>
        <v>0</v>
      </c>
      <c r="H235" s="17">
        <f>SUM(H236)</f>
        <v>0</v>
      </c>
    </row>
    <row r="236" spans="1:8" ht="31.5">
      <c r="A236" s="18" t="s">
        <v>270</v>
      </c>
      <c r="B236" s="2" t="s">
        <v>303</v>
      </c>
      <c r="C236" s="2"/>
      <c r="D236" s="2"/>
      <c r="E236" s="2"/>
      <c r="F236" s="17">
        <f>SUM(F237:F238)</f>
        <v>0</v>
      </c>
      <c r="G236" s="17">
        <f>SUM(G237:G238)</f>
        <v>0</v>
      </c>
      <c r="H236" s="17">
        <f>SUM(H237:H238)</f>
        <v>0</v>
      </c>
    </row>
    <row r="237" spans="1:8" ht="31.5" hidden="1">
      <c r="A237" s="18" t="s">
        <v>271</v>
      </c>
      <c r="B237" s="2" t="s">
        <v>303</v>
      </c>
      <c r="C237" s="2" t="s">
        <v>248</v>
      </c>
      <c r="D237" s="2" t="s">
        <v>12</v>
      </c>
      <c r="E237" s="2" t="s">
        <v>172</v>
      </c>
      <c r="F237" s="17"/>
      <c r="G237" s="17"/>
      <c r="H237" s="17"/>
    </row>
    <row r="238" spans="1:8" ht="31.5">
      <c r="A238" s="18" t="s">
        <v>271</v>
      </c>
      <c r="B238" s="2" t="s">
        <v>303</v>
      </c>
      <c r="C238" s="2" t="s">
        <v>248</v>
      </c>
      <c r="D238" s="2" t="s">
        <v>168</v>
      </c>
      <c r="E238" s="2" t="s">
        <v>168</v>
      </c>
      <c r="F238" s="17">
        <f>SUM(Ведомственная!G373)</f>
        <v>0</v>
      </c>
      <c r="G238" s="17">
        <f>SUM(Ведомственная!H373)</f>
        <v>0</v>
      </c>
      <c r="H238" s="17">
        <f>SUM(Ведомственная!I373)</f>
        <v>0</v>
      </c>
    </row>
    <row r="239" spans="1:8" ht="31.5">
      <c r="A239" s="18" t="s">
        <v>272</v>
      </c>
      <c r="B239" s="2" t="s">
        <v>304</v>
      </c>
      <c r="C239" s="2"/>
      <c r="D239" s="2"/>
      <c r="E239" s="2"/>
      <c r="F239" s="17">
        <f>SUM(F240+F244)</f>
        <v>42257</v>
      </c>
      <c r="G239" s="17">
        <f>SUM(G240+G244)</f>
        <v>70955.8</v>
      </c>
      <c r="H239" s="17">
        <f>SUM(H240+H244)</f>
        <v>66455.8</v>
      </c>
    </row>
    <row r="240" spans="1:8">
      <c r="A240" s="18" t="s">
        <v>34</v>
      </c>
      <c r="B240" s="2" t="s">
        <v>481</v>
      </c>
      <c r="C240" s="2"/>
      <c r="D240" s="2"/>
      <c r="E240" s="2"/>
      <c r="F240" s="17">
        <f>SUM(F242+F241)</f>
        <v>37.9</v>
      </c>
      <c r="G240" s="17">
        <f t="shared" ref="G240:H240" si="27">SUM(G242+G241)</f>
        <v>23355.800000000003</v>
      </c>
      <c r="H240" s="17">
        <f t="shared" si="27"/>
        <v>23355.800000000003</v>
      </c>
    </row>
    <row r="241" spans="1:8" ht="31.5">
      <c r="A241" s="18" t="s">
        <v>51</v>
      </c>
      <c r="B241" s="2" t="s">
        <v>481</v>
      </c>
      <c r="C241" s="2" t="s">
        <v>90</v>
      </c>
      <c r="D241" s="2" t="s">
        <v>168</v>
      </c>
      <c r="E241" s="2" t="s">
        <v>43</v>
      </c>
      <c r="F241" s="17">
        <f>SUM(Ведомственная!G295)</f>
        <v>0.3</v>
      </c>
      <c r="G241" s="17">
        <f>SUM(Ведомственная!H295)</f>
        <v>1.9</v>
      </c>
      <c r="H241" s="17">
        <f>SUM(Ведомственная!I295)</f>
        <v>1.9</v>
      </c>
    </row>
    <row r="242" spans="1:8" ht="63">
      <c r="A242" s="18" t="s">
        <v>721</v>
      </c>
      <c r="B242" s="2" t="s">
        <v>722</v>
      </c>
      <c r="C242" s="2"/>
      <c r="D242" s="2"/>
      <c r="E242" s="2"/>
      <c r="F242" s="17">
        <f>SUM(F243)</f>
        <v>37.6</v>
      </c>
      <c r="G242" s="17">
        <f>SUM(G243)</f>
        <v>23353.9</v>
      </c>
      <c r="H242" s="17">
        <f>SUM(H243)</f>
        <v>23353.9</v>
      </c>
    </row>
    <row r="243" spans="1:8" ht="31.5">
      <c r="A243" s="18" t="s">
        <v>51</v>
      </c>
      <c r="B243" s="2" t="s">
        <v>722</v>
      </c>
      <c r="C243" s="2" t="s">
        <v>90</v>
      </c>
      <c r="D243" s="2" t="s">
        <v>168</v>
      </c>
      <c r="E243" s="2" t="s">
        <v>43</v>
      </c>
      <c r="F243" s="17">
        <f>SUM(Ведомственная!G297)</f>
        <v>37.6</v>
      </c>
      <c r="G243" s="17">
        <f>SUM(Ведомственная!H297)</f>
        <v>23353.9</v>
      </c>
      <c r="H243" s="17">
        <f>SUM(Ведомственная!I297)</f>
        <v>23353.9</v>
      </c>
    </row>
    <row r="244" spans="1:8" ht="31.5">
      <c r="A244" s="18" t="s">
        <v>865</v>
      </c>
      <c r="B244" s="2" t="s">
        <v>305</v>
      </c>
      <c r="C244" s="2"/>
      <c r="D244" s="2"/>
      <c r="E244" s="2"/>
      <c r="F244" s="17">
        <f>SUM(F245:F246)+F247</f>
        <v>42219.1</v>
      </c>
      <c r="G244" s="17">
        <f t="shared" ref="G244:H244" si="28">SUM(G245:G246)+G247</f>
        <v>47600</v>
      </c>
      <c r="H244" s="17">
        <f t="shared" si="28"/>
        <v>43100</v>
      </c>
    </row>
    <row r="245" spans="1:8" ht="31.5">
      <c r="A245" s="18" t="s">
        <v>271</v>
      </c>
      <c r="B245" s="2" t="s">
        <v>305</v>
      </c>
      <c r="C245" s="2" t="s">
        <v>248</v>
      </c>
      <c r="D245" s="2" t="s">
        <v>168</v>
      </c>
      <c r="E245" s="2" t="s">
        <v>43</v>
      </c>
      <c r="F245" s="17">
        <f>SUM(Ведомственная!G299)</f>
        <v>24</v>
      </c>
      <c r="G245" s="17">
        <f>SUM(Ведомственная!H299)</f>
        <v>0</v>
      </c>
      <c r="H245" s="17">
        <f>SUM(Ведомственная!I299)</f>
        <v>0</v>
      </c>
    </row>
    <row r="246" spans="1:8" ht="31.5">
      <c r="A246" s="18" t="s">
        <v>271</v>
      </c>
      <c r="B246" s="2" t="s">
        <v>305</v>
      </c>
      <c r="C246" s="2" t="s">
        <v>248</v>
      </c>
      <c r="D246" s="2" t="s">
        <v>168</v>
      </c>
      <c r="E246" s="2" t="s">
        <v>168</v>
      </c>
      <c r="F246" s="17">
        <f>SUM(Ведомственная!G376)</f>
        <v>243.4</v>
      </c>
      <c r="G246" s="17">
        <f>SUM(Ведомственная!H376)</f>
        <v>42.9</v>
      </c>
      <c r="H246" s="17">
        <f>SUM(Ведомственная!I376)</f>
        <v>48.3</v>
      </c>
    </row>
    <row r="247" spans="1:8">
      <c r="A247" s="18" t="s">
        <v>453</v>
      </c>
      <c r="B247" s="2" t="s">
        <v>736</v>
      </c>
      <c r="C247" s="2"/>
      <c r="D247" s="2"/>
      <c r="E247" s="2"/>
      <c r="F247" s="17">
        <f>SUM(F248)</f>
        <v>41951.7</v>
      </c>
      <c r="G247" s="17">
        <f>SUM(G248)</f>
        <v>47557.1</v>
      </c>
      <c r="H247" s="17">
        <f>SUM(H248)</f>
        <v>43051.7</v>
      </c>
    </row>
    <row r="248" spans="1:8" ht="31.5">
      <c r="A248" s="18" t="s">
        <v>271</v>
      </c>
      <c r="B248" s="2" t="s">
        <v>736</v>
      </c>
      <c r="C248" s="2" t="s">
        <v>248</v>
      </c>
      <c r="D248" s="2" t="s">
        <v>168</v>
      </c>
      <c r="E248" s="2" t="s">
        <v>168</v>
      </c>
      <c r="F248" s="17">
        <f>SUM(Ведомственная!G378)</f>
        <v>41951.7</v>
      </c>
      <c r="G248" s="17">
        <f>SUM(Ведомственная!H378)</f>
        <v>47557.1</v>
      </c>
      <c r="H248" s="17">
        <f>SUM(Ведомственная!I378)</f>
        <v>43051.7</v>
      </c>
    </row>
    <row r="249" spans="1:8" ht="31.5">
      <c r="A249" s="80" t="s">
        <v>252</v>
      </c>
      <c r="B249" s="22" t="s">
        <v>245</v>
      </c>
      <c r="C249" s="22"/>
      <c r="D249" s="81"/>
      <c r="E249" s="81"/>
      <c r="F249" s="72">
        <f>SUM(F253)+F254+F250</f>
        <v>10298</v>
      </c>
      <c r="G249" s="72">
        <f t="shared" ref="G249:H249" si="29">SUM(G253)+G254</f>
        <v>1563.3</v>
      </c>
      <c r="H249" s="72">
        <f t="shared" si="29"/>
        <v>1558.5</v>
      </c>
    </row>
    <row r="250" spans="1:8" ht="78.75">
      <c r="A250" s="80" t="s">
        <v>935</v>
      </c>
      <c r="B250" s="22" t="s">
        <v>934</v>
      </c>
      <c r="C250" s="81"/>
      <c r="D250" s="81"/>
      <c r="E250" s="81"/>
      <c r="F250" s="72">
        <f>SUM(F251)</f>
        <v>9331.7999999999993</v>
      </c>
      <c r="G250" s="72"/>
      <c r="H250" s="72"/>
    </row>
    <row r="251" spans="1:8">
      <c r="A251" s="80" t="s">
        <v>41</v>
      </c>
      <c r="B251" s="22" t="s">
        <v>934</v>
      </c>
      <c r="C251" s="81" t="s">
        <v>98</v>
      </c>
      <c r="D251" s="81" t="s">
        <v>30</v>
      </c>
      <c r="E251" s="81" t="s">
        <v>12</v>
      </c>
      <c r="F251" s="72">
        <f>SUM(Ведомственная!G460)</f>
        <v>9331.7999999999993</v>
      </c>
      <c r="G251" s="72"/>
      <c r="H251" s="72"/>
    </row>
    <row r="252" spans="1:8" ht="63">
      <c r="A252" s="80" t="s">
        <v>883</v>
      </c>
      <c r="B252" s="22" t="s">
        <v>557</v>
      </c>
      <c r="C252" s="22"/>
      <c r="D252" s="81"/>
      <c r="E252" s="81"/>
      <c r="F252" s="72">
        <f>SUM(F253)</f>
        <v>966.2</v>
      </c>
      <c r="G252" s="72">
        <f>SUM(G253)</f>
        <v>1563.3</v>
      </c>
      <c r="H252" s="72">
        <f>SUM(H253)</f>
        <v>1558.5</v>
      </c>
    </row>
    <row r="253" spans="1:8">
      <c r="A253" s="80" t="s">
        <v>41</v>
      </c>
      <c r="B253" s="22" t="s">
        <v>557</v>
      </c>
      <c r="C253" s="22">
        <v>300</v>
      </c>
      <c r="D253" s="81" t="s">
        <v>30</v>
      </c>
      <c r="E253" s="81" t="s">
        <v>12</v>
      </c>
      <c r="F253" s="72">
        <f>SUM(Ведомственная!G458)</f>
        <v>966.2</v>
      </c>
      <c r="G253" s="72">
        <f>SUM(Ведомственная!H458)</f>
        <v>1563.3</v>
      </c>
      <c r="H253" s="72">
        <f>SUM(Ведомственная!I458)</f>
        <v>1558.5</v>
      </c>
    </row>
    <row r="254" spans="1:8" ht="47.25" hidden="1">
      <c r="A254" s="80" t="s">
        <v>608</v>
      </c>
      <c r="B254" s="22" t="s">
        <v>607</v>
      </c>
      <c r="C254" s="22"/>
      <c r="D254" s="81"/>
      <c r="E254" s="81"/>
      <c r="F254" s="72">
        <f>SUM(F255)</f>
        <v>0</v>
      </c>
      <c r="G254" s="72">
        <f>SUM(G255)</f>
        <v>0</v>
      </c>
      <c r="H254" s="72">
        <f>SUM(H255)</f>
        <v>0</v>
      </c>
    </row>
    <row r="255" spans="1:8" hidden="1">
      <c r="A255" s="80" t="s">
        <v>41</v>
      </c>
      <c r="B255" s="22" t="s">
        <v>607</v>
      </c>
      <c r="C255" s="22">
        <v>300</v>
      </c>
      <c r="D255" s="81" t="s">
        <v>30</v>
      </c>
      <c r="E255" s="81" t="s">
        <v>53</v>
      </c>
      <c r="F255" s="72">
        <f>SUM(Ведомственная!G446)</f>
        <v>0</v>
      </c>
      <c r="G255" s="72">
        <f>SUM(Ведомственная!H446)</f>
        <v>0</v>
      </c>
      <c r="H255" s="72">
        <f>SUM(Ведомственная!I446)</f>
        <v>0</v>
      </c>
    </row>
    <row r="256" spans="1:8" s="87" customFormat="1" ht="31.5">
      <c r="A256" s="51" t="s">
        <v>647</v>
      </c>
      <c r="B256" s="15" t="s">
        <v>294</v>
      </c>
      <c r="C256" s="15"/>
      <c r="D256" s="15"/>
      <c r="E256" s="15"/>
      <c r="F256" s="19">
        <f>SUM(F263)+F257</f>
        <v>6616.6999999999989</v>
      </c>
      <c r="G256" s="19">
        <f>SUM(G263)+G257</f>
        <v>5949.1</v>
      </c>
      <c r="H256" s="19">
        <f>SUM(H263)+H257</f>
        <v>5949.1</v>
      </c>
    </row>
    <row r="257" spans="1:8" ht="31.5">
      <c r="A257" s="18" t="s">
        <v>270</v>
      </c>
      <c r="B257" s="81" t="s">
        <v>308</v>
      </c>
      <c r="C257" s="81"/>
      <c r="D257" s="81"/>
      <c r="E257" s="81"/>
      <c r="F257" s="72">
        <f>SUM(F258:F262)</f>
        <v>21.5</v>
      </c>
      <c r="G257" s="72">
        <f>SUM(G258:G262)</f>
        <v>0</v>
      </c>
      <c r="H257" s="72">
        <f>SUM(H258:H262)</f>
        <v>0</v>
      </c>
    </row>
    <row r="258" spans="1:8" ht="31.5" hidden="1">
      <c r="A258" s="18" t="s">
        <v>271</v>
      </c>
      <c r="B258" s="81" t="s">
        <v>308</v>
      </c>
      <c r="C258" s="81" t="s">
        <v>248</v>
      </c>
      <c r="D258" s="81" t="s">
        <v>12</v>
      </c>
      <c r="E258" s="81" t="s">
        <v>172</v>
      </c>
      <c r="F258" s="72"/>
      <c r="G258" s="72"/>
      <c r="H258" s="72"/>
    </row>
    <row r="259" spans="1:8" ht="31.5">
      <c r="A259" s="18" t="s">
        <v>271</v>
      </c>
      <c r="B259" s="81" t="s">
        <v>308</v>
      </c>
      <c r="C259" s="81" t="s">
        <v>248</v>
      </c>
      <c r="D259" s="81" t="s">
        <v>168</v>
      </c>
      <c r="E259" s="81" t="s">
        <v>168</v>
      </c>
      <c r="F259" s="72">
        <f>SUM(Ведомственная!G381)</f>
        <v>13.8</v>
      </c>
      <c r="G259" s="72">
        <f>SUM(Ведомственная!H381)</f>
        <v>0</v>
      </c>
      <c r="H259" s="72">
        <f>SUM(Ведомственная!I381)</f>
        <v>0</v>
      </c>
    </row>
    <row r="260" spans="1:8" ht="31.5" hidden="1">
      <c r="A260" s="18" t="s">
        <v>271</v>
      </c>
      <c r="B260" s="81" t="s">
        <v>308</v>
      </c>
      <c r="C260" s="81" t="s">
        <v>248</v>
      </c>
      <c r="D260" s="81" t="s">
        <v>14</v>
      </c>
      <c r="E260" s="81" t="s">
        <v>12</v>
      </c>
      <c r="F260" s="72">
        <f>SUM(Ведомственная!G440)</f>
        <v>0</v>
      </c>
      <c r="G260" s="72">
        <f>SUM(Ведомственная!H440)</f>
        <v>0</v>
      </c>
      <c r="H260" s="72">
        <f>SUM(Ведомственная!I440)</f>
        <v>0</v>
      </c>
    </row>
    <row r="261" spans="1:8" ht="31.5" hidden="1">
      <c r="A261" s="18" t="s">
        <v>271</v>
      </c>
      <c r="B261" s="81" t="s">
        <v>308</v>
      </c>
      <c r="C261" s="81" t="s">
        <v>248</v>
      </c>
      <c r="D261" s="81" t="s">
        <v>14</v>
      </c>
      <c r="E261" s="81" t="s">
        <v>33</v>
      </c>
      <c r="F261" s="72"/>
      <c r="G261" s="72"/>
      <c r="H261" s="72"/>
    </row>
    <row r="262" spans="1:8" ht="31.5">
      <c r="A262" s="18" t="s">
        <v>271</v>
      </c>
      <c r="B262" s="81" t="s">
        <v>308</v>
      </c>
      <c r="C262" s="81" t="s">
        <v>248</v>
      </c>
      <c r="D262" s="81" t="s">
        <v>169</v>
      </c>
      <c r="E262" s="81" t="s">
        <v>33</v>
      </c>
      <c r="F262" s="72">
        <f>SUM(Ведомственная!G489)</f>
        <v>7.7</v>
      </c>
      <c r="G262" s="72">
        <f>SUM(Ведомственная!H489)</f>
        <v>0</v>
      </c>
      <c r="H262" s="72">
        <f>SUM(Ведомственная!I489)</f>
        <v>0</v>
      </c>
    </row>
    <row r="263" spans="1:8" ht="31.5">
      <c r="A263" s="18" t="s">
        <v>646</v>
      </c>
      <c r="B263" s="2" t="s">
        <v>295</v>
      </c>
      <c r="C263" s="2"/>
      <c r="D263" s="2"/>
      <c r="E263" s="2"/>
      <c r="F263" s="17">
        <f>SUM(F264)</f>
        <v>6595.1999999999989</v>
      </c>
      <c r="G263" s="17">
        <f>SUM(G264)</f>
        <v>5949.1</v>
      </c>
      <c r="H263" s="17">
        <f>SUM(H264)</f>
        <v>5949.1</v>
      </c>
    </row>
    <row r="264" spans="1:8" ht="31.5">
      <c r="A264" s="18" t="s">
        <v>44</v>
      </c>
      <c r="B264" s="2" t="s">
        <v>296</v>
      </c>
      <c r="C264" s="2"/>
      <c r="D264" s="2"/>
      <c r="E264" s="2"/>
      <c r="F264" s="17">
        <f>SUM(F265:F267)</f>
        <v>6595.1999999999989</v>
      </c>
      <c r="G264" s="17">
        <f>SUM(G265:G267)</f>
        <v>5949.1</v>
      </c>
      <c r="H264" s="17">
        <f>SUM(H265:H267)</f>
        <v>5949.1</v>
      </c>
    </row>
    <row r="265" spans="1:8" ht="63">
      <c r="A265" s="18" t="s">
        <v>50</v>
      </c>
      <c r="B265" s="2" t="s">
        <v>296</v>
      </c>
      <c r="C265" s="2" t="s">
        <v>88</v>
      </c>
      <c r="D265" s="2" t="s">
        <v>12</v>
      </c>
      <c r="E265" s="2" t="s">
        <v>23</v>
      </c>
      <c r="F265" s="17">
        <f>SUM(Ведомственная!G244)</f>
        <v>5593.9</v>
      </c>
      <c r="G265" s="17">
        <f>SUM(Ведомственная!H244)</f>
        <v>4993.8</v>
      </c>
      <c r="H265" s="17">
        <f>SUM(Ведомственная!I244)</f>
        <v>4993.8</v>
      </c>
    </row>
    <row r="266" spans="1:8" ht="31.5">
      <c r="A266" s="18" t="s">
        <v>51</v>
      </c>
      <c r="B266" s="2" t="s">
        <v>296</v>
      </c>
      <c r="C266" s="2" t="s">
        <v>90</v>
      </c>
      <c r="D266" s="2" t="s">
        <v>12</v>
      </c>
      <c r="E266" s="2" t="s">
        <v>23</v>
      </c>
      <c r="F266" s="17">
        <f>SUM(Ведомственная!G245)</f>
        <v>985.4</v>
      </c>
      <c r="G266" s="17">
        <f>SUM(Ведомственная!H245)</f>
        <v>934.2</v>
      </c>
      <c r="H266" s="17">
        <f>SUM(Ведомственная!I245)</f>
        <v>934.2</v>
      </c>
    </row>
    <row r="267" spans="1:8">
      <c r="A267" s="18" t="s">
        <v>21</v>
      </c>
      <c r="B267" s="2" t="s">
        <v>296</v>
      </c>
      <c r="C267" s="2" t="s">
        <v>95</v>
      </c>
      <c r="D267" s="2" t="s">
        <v>12</v>
      </c>
      <c r="E267" s="2" t="s">
        <v>23</v>
      </c>
      <c r="F267" s="17">
        <f>SUM(Ведомственная!G246)</f>
        <v>15.9</v>
      </c>
      <c r="G267" s="17">
        <f>SUM(Ведомственная!H246)</f>
        <v>21.1</v>
      </c>
      <c r="H267" s="17">
        <f>SUM(Ведомственная!I246)</f>
        <v>21.1</v>
      </c>
    </row>
    <row r="268" spans="1:8" s="98" customFormat="1" ht="51.75" customHeight="1">
      <c r="A268" s="14" t="s">
        <v>650</v>
      </c>
      <c r="B268" s="20" t="s">
        <v>651</v>
      </c>
      <c r="C268" s="15"/>
      <c r="D268" s="15"/>
      <c r="E268" s="15"/>
      <c r="F268" s="19">
        <f>SUM(F269+F271+F273)</f>
        <v>17438.2</v>
      </c>
      <c r="G268" s="19">
        <f t="shared" ref="G268:H268" si="30">SUM(G269+G271+G273)</f>
        <v>10078.700000000001</v>
      </c>
      <c r="H268" s="19">
        <f t="shared" si="30"/>
        <v>1278.7</v>
      </c>
    </row>
    <row r="269" spans="1:8" s="79" customFormat="1" ht="31.5">
      <c r="A269" s="80" t="s">
        <v>948</v>
      </c>
      <c r="B269" s="22" t="s">
        <v>950</v>
      </c>
      <c r="C269" s="2"/>
      <c r="D269" s="2"/>
      <c r="E269" s="2"/>
      <c r="F269" s="17">
        <f>SUM(F270)</f>
        <v>1770</v>
      </c>
      <c r="G269" s="17">
        <f t="shared" ref="G269:H269" si="31">SUM(G270)</f>
        <v>0</v>
      </c>
      <c r="H269" s="17">
        <f t="shared" si="31"/>
        <v>0</v>
      </c>
    </row>
    <row r="270" spans="1:8" s="79" customFormat="1" ht="31.5">
      <c r="A270" s="80" t="s">
        <v>51</v>
      </c>
      <c r="B270" s="22" t="s">
        <v>950</v>
      </c>
      <c r="C270" s="2" t="s">
        <v>90</v>
      </c>
      <c r="D270" s="2" t="s">
        <v>12</v>
      </c>
      <c r="E270" s="2" t="s">
        <v>23</v>
      </c>
      <c r="F270" s="17">
        <f>SUM(Ведомственная!G249)</f>
        <v>1770</v>
      </c>
      <c r="G270" s="17">
        <f>SUM(Ведомственная!H249)</f>
        <v>0</v>
      </c>
      <c r="H270" s="17">
        <f>SUM(Ведомственная!I249)</f>
        <v>0</v>
      </c>
    </row>
    <row r="271" spans="1:8" s="79" customFormat="1" ht="31.5">
      <c r="A271" s="80" t="s">
        <v>949</v>
      </c>
      <c r="B271" s="22" t="s">
        <v>951</v>
      </c>
      <c r="C271" s="2"/>
      <c r="D271" s="2"/>
      <c r="E271" s="2"/>
      <c r="F271" s="17">
        <f>SUM(F272)</f>
        <v>2.2999999999999998</v>
      </c>
      <c r="G271" s="17">
        <f t="shared" ref="G271:H271" si="32">SUM(G272)</f>
        <v>0</v>
      </c>
      <c r="H271" s="17">
        <f t="shared" si="32"/>
        <v>0</v>
      </c>
    </row>
    <row r="272" spans="1:8" s="79" customFormat="1" ht="31.5">
      <c r="A272" s="80" t="s">
        <v>51</v>
      </c>
      <c r="B272" s="22" t="s">
        <v>951</v>
      </c>
      <c r="C272" s="2" t="s">
        <v>90</v>
      </c>
      <c r="D272" s="2" t="s">
        <v>12</v>
      </c>
      <c r="E272" s="2" t="s">
        <v>23</v>
      </c>
      <c r="F272" s="17">
        <f>SUM(Ведомственная!G251)</f>
        <v>2.2999999999999998</v>
      </c>
      <c r="G272" s="17">
        <f>SUM(Ведомственная!H251)</f>
        <v>0</v>
      </c>
      <c r="H272" s="17">
        <f>SUM(Ведомственная!I251)</f>
        <v>0</v>
      </c>
    </row>
    <row r="273" spans="1:8">
      <c r="A273" s="18" t="s">
        <v>34</v>
      </c>
      <c r="B273" s="2" t="s">
        <v>652</v>
      </c>
      <c r="C273" s="2"/>
      <c r="D273" s="2"/>
      <c r="E273" s="2"/>
      <c r="F273" s="17">
        <f>SUM(F274)+F275+F277</f>
        <v>15665.9</v>
      </c>
      <c r="G273" s="17">
        <f t="shared" ref="G273:H273" si="33">SUM(G274)+G275+G277</f>
        <v>10078.700000000001</v>
      </c>
      <c r="H273" s="17">
        <f t="shared" si="33"/>
        <v>1278.7</v>
      </c>
    </row>
    <row r="274" spans="1:8" ht="31.5">
      <c r="A274" s="18" t="s">
        <v>51</v>
      </c>
      <c r="B274" s="2" t="s">
        <v>652</v>
      </c>
      <c r="C274" s="2" t="s">
        <v>90</v>
      </c>
      <c r="D274" s="2" t="s">
        <v>12</v>
      </c>
      <c r="E274" s="2" t="s">
        <v>23</v>
      </c>
      <c r="F274" s="17">
        <f>SUM(Ведомственная!G253)</f>
        <v>14758.4</v>
      </c>
      <c r="G274" s="17">
        <f>SUM(Ведомственная!H253)</f>
        <v>10078.700000000001</v>
      </c>
      <c r="H274" s="17">
        <f>SUM(Ведомственная!I253)</f>
        <v>1278.7</v>
      </c>
    </row>
    <row r="275" spans="1:8" ht="31.5">
      <c r="A275" s="80" t="s">
        <v>503</v>
      </c>
      <c r="B275" s="22" t="s">
        <v>704</v>
      </c>
      <c r="C275" s="2"/>
      <c r="D275" s="2"/>
      <c r="E275" s="2"/>
      <c r="F275" s="17">
        <f>SUM(F276)</f>
        <v>870.1</v>
      </c>
      <c r="G275" s="17">
        <f>SUM(G276)</f>
        <v>0</v>
      </c>
      <c r="H275" s="17">
        <f>SUM(H276)</f>
        <v>0</v>
      </c>
    </row>
    <row r="276" spans="1:8" ht="31.5">
      <c r="A276" s="80" t="s">
        <v>51</v>
      </c>
      <c r="B276" s="22" t="s">
        <v>704</v>
      </c>
      <c r="C276" s="2" t="s">
        <v>90</v>
      </c>
      <c r="D276" s="2" t="s">
        <v>12</v>
      </c>
      <c r="E276" s="2" t="s">
        <v>23</v>
      </c>
      <c r="F276" s="17">
        <f>SUM(Ведомственная!G255)</f>
        <v>870.1</v>
      </c>
      <c r="G276" s="17">
        <f>SUM(Ведомственная!H255)</f>
        <v>0</v>
      </c>
      <c r="H276" s="17">
        <f>SUM(Ведомственная!I255)</f>
        <v>0</v>
      </c>
    </row>
    <row r="277" spans="1:8" ht="31.5">
      <c r="A277" s="80" t="s">
        <v>558</v>
      </c>
      <c r="B277" s="22" t="s">
        <v>705</v>
      </c>
      <c r="C277" s="2"/>
      <c r="D277" s="2"/>
      <c r="E277" s="2"/>
      <c r="F277" s="17">
        <f>SUM(F278)</f>
        <v>37.4</v>
      </c>
      <c r="G277" s="17">
        <f>SUM(G278)</f>
        <v>0</v>
      </c>
      <c r="H277" s="17">
        <f>SUM(H278)</f>
        <v>0</v>
      </c>
    </row>
    <row r="278" spans="1:8" ht="31.5">
      <c r="A278" s="80" t="s">
        <v>51</v>
      </c>
      <c r="B278" s="22" t="s">
        <v>705</v>
      </c>
      <c r="C278" s="2" t="s">
        <v>90</v>
      </c>
      <c r="D278" s="2" t="s">
        <v>12</v>
      </c>
      <c r="E278" s="2" t="s">
        <v>23</v>
      </c>
      <c r="F278" s="17">
        <f>SUM(Ведомственная!G257)</f>
        <v>37.4</v>
      </c>
      <c r="G278" s="17">
        <f>SUM(Ведомственная!H257)</f>
        <v>0</v>
      </c>
      <c r="H278" s="17">
        <f>SUM(Ведомственная!I257)</f>
        <v>0</v>
      </c>
    </row>
    <row r="279" spans="1:8" s="87" customFormat="1" ht="31.5">
      <c r="A279" s="14" t="s">
        <v>648</v>
      </c>
      <c r="B279" s="20" t="s">
        <v>242</v>
      </c>
      <c r="C279" s="20"/>
      <c r="D279" s="28"/>
      <c r="E279" s="28"/>
      <c r="F279" s="29">
        <f>SUM(F280+F286+F284)+F291</f>
        <v>10604.199999999999</v>
      </c>
      <c r="G279" s="29">
        <f>SUM(G280+G286+G284)+G291</f>
        <v>18665</v>
      </c>
      <c r="H279" s="29">
        <f>SUM(H280+H286+H284)+H291</f>
        <v>10447.5</v>
      </c>
    </row>
    <row r="280" spans="1:8" ht="14.25" customHeight="1">
      <c r="A280" s="80" t="s">
        <v>34</v>
      </c>
      <c r="B280" s="22" t="s">
        <v>250</v>
      </c>
      <c r="C280" s="22"/>
      <c r="D280" s="81"/>
      <c r="E280" s="81"/>
      <c r="F280" s="72">
        <f>SUM(F281)</f>
        <v>3270.4</v>
      </c>
      <c r="G280" s="72">
        <f>SUM(G281)</f>
        <v>3050.5</v>
      </c>
      <c r="H280" s="72">
        <f>SUM(H281)</f>
        <v>3483</v>
      </c>
    </row>
    <row r="281" spans="1:8" ht="47.25">
      <c r="A281" s="80" t="s">
        <v>273</v>
      </c>
      <c r="B281" s="22" t="s">
        <v>274</v>
      </c>
      <c r="C281" s="22"/>
      <c r="D281" s="81"/>
      <c r="E281" s="81"/>
      <c r="F281" s="72">
        <f>SUM(F282:F283)</f>
        <v>3270.4</v>
      </c>
      <c r="G281" s="72">
        <f>SUM(G282:G283)</f>
        <v>3050.5</v>
      </c>
      <c r="H281" s="72">
        <f>SUM(H282:H283)</f>
        <v>3483</v>
      </c>
    </row>
    <row r="282" spans="1:8" ht="63">
      <c r="A282" s="80" t="s">
        <v>50</v>
      </c>
      <c r="B282" s="22" t="s">
        <v>274</v>
      </c>
      <c r="C282" s="22">
        <v>100</v>
      </c>
      <c r="D282" s="81" t="s">
        <v>77</v>
      </c>
      <c r="E282" s="81" t="s">
        <v>168</v>
      </c>
      <c r="F282" s="72">
        <f>SUM(Ведомственная!G403)</f>
        <v>0</v>
      </c>
      <c r="G282" s="72">
        <f>SUM(Ведомственная!H403)</f>
        <v>0</v>
      </c>
      <c r="H282" s="72">
        <f>SUM(Ведомственная!I403)</f>
        <v>0</v>
      </c>
    </row>
    <row r="283" spans="1:8" ht="31.5">
      <c r="A283" s="80" t="s">
        <v>51</v>
      </c>
      <c r="B283" s="22" t="s">
        <v>274</v>
      </c>
      <c r="C283" s="81" t="s">
        <v>90</v>
      </c>
      <c r="D283" s="81" t="s">
        <v>77</v>
      </c>
      <c r="E283" s="81" t="s">
        <v>168</v>
      </c>
      <c r="F283" s="72">
        <f>SUM(Ведомственная!G404)</f>
        <v>3270.4</v>
      </c>
      <c r="G283" s="72">
        <f>SUM(Ведомственная!H404)</f>
        <v>3050.5</v>
      </c>
      <c r="H283" s="72">
        <f>SUM(Ведомственная!I404)</f>
        <v>3483</v>
      </c>
    </row>
    <row r="284" spans="1:8" ht="31.5">
      <c r="A284" s="18" t="s">
        <v>270</v>
      </c>
      <c r="B284" s="22" t="s">
        <v>507</v>
      </c>
      <c r="C284" s="81"/>
      <c r="D284" s="81"/>
      <c r="E284" s="81"/>
      <c r="F284" s="72">
        <f>SUM(F285)</f>
        <v>0</v>
      </c>
      <c r="G284" s="72">
        <f>SUM(G285)</f>
        <v>0</v>
      </c>
      <c r="H284" s="72">
        <f>SUM(H285)</f>
        <v>0</v>
      </c>
    </row>
    <row r="285" spans="1:8" ht="31.5">
      <c r="A285" s="18" t="s">
        <v>271</v>
      </c>
      <c r="B285" s="22" t="s">
        <v>507</v>
      </c>
      <c r="C285" s="81" t="s">
        <v>248</v>
      </c>
      <c r="D285" s="81" t="s">
        <v>77</v>
      </c>
      <c r="E285" s="81" t="s">
        <v>168</v>
      </c>
      <c r="F285" s="72">
        <f>SUM(Ведомственная!G409)</f>
        <v>0</v>
      </c>
      <c r="G285" s="72">
        <f>SUM(Ведомственная!H409)</f>
        <v>0</v>
      </c>
      <c r="H285" s="72">
        <f>SUM(Ведомственная!I409)</f>
        <v>0</v>
      </c>
    </row>
    <row r="286" spans="1:8" ht="31.5">
      <c r="A286" s="80" t="s">
        <v>44</v>
      </c>
      <c r="B286" s="22" t="s">
        <v>243</v>
      </c>
      <c r="C286" s="22"/>
      <c r="D286" s="81"/>
      <c r="E286" s="81"/>
      <c r="F286" s="72">
        <f>SUM(F287:F290)</f>
        <v>7333.7999999999993</v>
      </c>
      <c r="G286" s="72">
        <f>SUM(G287:G290)</f>
        <v>6964.5</v>
      </c>
      <c r="H286" s="72">
        <f>SUM(H287:H290)</f>
        <v>6964.5</v>
      </c>
    </row>
    <row r="287" spans="1:8" ht="63">
      <c r="A287" s="80" t="s">
        <v>50</v>
      </c>
      <c r="B287" s="22" t="s">
        <v>243</v>
      </c>
      <c r="C287" s="81" t="s">
        <v>88</v>
      </c>
      <c r="D287" s="81" t="s">
        <v>77</v>
      </c>
      <c r="E287" s="81" t="s">
        <v>53</v>
      </c>
      <c r="F287" s="72">
        <f>SUM(Ведомственная!G394)</f>
        <v>5953.5</v>
      </c>
      <c r="G287" s="72">
        <f>SUM(Ведомственная!H394)</f>
        <v>5911.5</v>
      </c>
      <c r="H287" s="72">
        <f>SUM(Ведомственная!I394)</f>
        <v>5911.5</v>
      </c>
    </row>
    <row r="288" spans="1:8" ht="31.5">
      <c r="A288" s="80" t="s">
        <v>51</v>
      </c>
      <c r="B288" s="22" t="s">
        <v>243</v>
      </c>
      <c r="C288" s="81" t="s">
        <v>90</v>
      </c>
      <c r="D288" s="81" t="s">
        <v>77</v>
      </c>
      <c r="E288" s="81" t="s">
        <v>53</v>
      </c>
      <c r="F288" s="72">
        <f>SUM(Ведомственная!G395)</f>
        <v>1268.9000000000001</v>
      </c>
      <c r="G288" s="72">
        <f>SUM(Ведомственная!H395)</f>
        <v>927.4</v>
      </c>
      <c r="H288" s="72">
        <f>SUM(Ведомственная!I395)</f>
        <v>927.4</v>
      </c>
    </row>
    <row r="289" spans="1:8" ht="31.5">
      <c r="A289" s="102" t="s">
        <v>51</v>
      </c>
      <c r="B289" s="22" t="s">
        <v>243</v>
      </c>
      <c r="C289" s="103" t="s">
        <v>90</v>
      </c>
      <c r="D289" s="103" t="s">
        <v>112</v>
      </c>
      <c r="E289" s="103" t="s">
        <v>168</v>
      </c>
      <c r="F289" s="72">
        <f>SUM(Ведомственная!G428)</f>
        <v>14.5</v>
      </c>
      <c r="G289" s="72">
        <f>SUM(Ведомственная!H428)</f>
        <v>0</v>
      </c>
      <c r="H289" s="72">
        <f>SUM(Ведомственная!I428)</f>
        <v>0</v>
      </c>
    </row>
    <row r="290" spans="1:8">
      <c r="A290" s="80" t="s">
        <v>21</v>
      </c>
      <c r="B290" s="22" t="s">
        <v>243</v>
      </c>
      <c r="C290" s="81" t="s">
        <v>95</v>
      </c>
      <c r="D290" s="81" t="s">
        <v>77</v>
      </c>
      <c r="E290" s="81" t="s">
        <v>53</v>
      </c>
      <c r="F290" s="72">
        <f>SUM(Ведомственная!G396)</f>
        <v>96.9</v>
      </c>
      <c r="G290" s="72">
        <f>SUM(Ведомственная!H396)</f>
        <v>125.6</v>
      </c>
      <c r="H290" s="72">
        <f>SUM(Ведомственная!I396)</f>
        <v>125.6</v>
      </c>
    </row>
    <row r="291" spans="1:8">
      <c r="A291" s="80" t="s">
        <v>898</v>
      </c>
      <c r="B291" s="22" t="s">
        <v>700</v>
      </c>
      <c r="C291" s="81"/>
      <c r="D291" s="81"/>
      <c r="E291" s="81"/>
      <c r="F291" s="72">
        <f>SUM(F292)</f>
        <v>0</v>
      </c>
      <c r="G291" s="72">
        <f t="shared" ref="G291:H291" si="34">SUM(G292)</f>
        <v>8650</v>
      </c>
      <c r="H291" s="72">
        <f t="shared" si="34"/>
        <v>0</v>
      </c>
    </row>
    <row r="292" spans="1:8" ht="47.25">
      <c r="A292" s="80" t="s">
        <v>877</v>
      </c>
      <c r="B292" s="22" t="s">
        <v>899</v>
      </c>
      <c r="C292" s="81"/>
      <c r="D292" s="81"/>
      <c r="E292" s="81"/>
      <c r="F292" s="72">
        <f>SUM(F293)</f>
        <v>0</v>
      </c>
      <c r="G292" s="72">
        <f>SUM(G293)</f>
        <v>8650</v>
      </c>
      <c r="H292" s="72">
        <f>SUM(H293)</f>
        <v>0</v>
      </c>
    </row>
    <row r="293" spans="1:8" ht="31.5">
      <c r="A293" s="80" t="s">
        <v>51</v>
      </c>
      <c r="B293" s="22" t="s">
        <v>899</v>
      </c>
      <c r="C293" s="81" t="s">
        <v>90</v>
      </c>
      <c r="D293" s="81" t="s">
        <v>77</v>
      </c>
      <c r="E293" s="81" t="s">
        <v>168</v>
      </c>
      <c r="F293" s="72">
        <f>SUM(Ведомственная!G407)</f>
        <v>0</v>
      </c>
      <c r="G293" s="72">
        <f>SUM(Ведомственная!H407)</f>
        <v>8650</v>
      </c>
      <c r="H293" s="72">
        <f>SUM(Ведомственная!I407)</f>
        <v>0</v>
      </c>
    </row>
    <row r="294" spans="1:8" s="87" customFormat="1" ht="47.25">
      <c r="A294" s="14" t="s">
        <v>649</v>
      </c>
      <c r="B294" s="20" t="s">
        <v>219</v>
      </c>
      <c r="C294" s="20"/>
      <c r="D294" s="28"/>
      <c r="E294" s="28"/>
      <c r="F294" s="29">
        <f>SUM(F295)+F313</f>
        <v>101258.5</v>
      </c>
      <c r="G294" s="29">
        <f>SUM(G295)+G313</f>
        <v>21847.3</v>
      </c>
      <c r="H294" s="29">
        <f>SUM(H295)+H313</f>
        <v>15257.7</v>
      </c>
    </row>
    <row r="295" spans="1:8" ht="47.25">
      <c r="A295" s="80" t="s">
        <v>629</v>
      </c>
      <c r="B295" s="22" t="s">
        <v>220</v>
      </c>
      <c r="C295" s="22"/>
      <c r="D295" s="81"/>
      <c r="E295" s="81"/>
      <c r="F295" s="72">
        <f>SUM(F300)+F298+F311+F309</f>
        <v>61173.8</v>
      </c>
      <c r="G295" s="72">
        <f t="shared" ref="G295:H295" si="35">SUM(G300)+G298+G311+G309</f>
        <v>20747.3</v>
      </c>
      <c r="H295" s="72">
        <f t="shared" si="35"/>
        <v>14157.7</v>
      </c>
    </row>
    <row r="296" spans="1:8" ht="47.25" hidden="1">
      <c r="A296" s="18" t="s">
        <v>407</v>
      </c>
      <c r="B296" s="22" t="s">
        <v>408</v>
      </c>
      <c r="C296" s="81"/>
      <c r="D296" s="72"/>
      <c r="E296" s="27"/>
      <c r="F296" s="72">
        <f>F297</f>
        <v>0</v>
      </c>
      <c r="G296" s="72">
        <f>G297</f>
        <v>0</v>
      </c>
      <c r="H296" s="72">
        <f>H297</f>
        <v>0</v>
      </c>
    </row>
    <row r="297" spans="1:8" ht="31.5" hidden="1">
      <c r="A297" s="18" t="s">
        <v>271</v>
      </c>
      <c r="B297" s="22" t="s">
        <v>408</v>
      </c>
      <c r="C297" s="81" t="s">
        <v>248</v>
      </c>
      <c r="D297" s="81" t="s">
        <v>112</v>
      </c>
      <c r="E297" s="81" t="s">
        <v>33</v>
      </c>
      <c r="F297" s="72"/>
      <c r="G297" s="72"/>
      <c r="H297" s="72"/>
    </row>
    <row r="298" spans="1:8" ht="31.5">
      <c r="A298" s="18" t="s">
        <v>943</v>
      </c>
      <c r="B298" s="22" t="s">
        <v>944</v>
      </c>
      <c r="C298" s="81"/>
      <c r="D298" s="81"/>
      <c r="E298" s="81"/>
      <c r="F298" s="72">
        <f>SUM(F299)</f>
        <v>15284.7</v>
      </c>
      <c r="G298" s="72">
        <f t="shared" ref="G298:H298" si="36">SUM(G299)</f>
        <v>0</v>
      </c>
      <c r="H298" s="72">
        <f t="shared" si="36"/>
        <v>0</v>
      </c>
    </row>
    <row r="299" spans="1:8" ht="31.5">
      <c r="A299" s="18" t="s">
        <v>51</v>
      </c>
      <c r="B299" s="22" t="s">
        <v>944</v>
      </c>
      <c r="C299" s="22">
        <v>200</v>
      </c>
      <c r="D299" s="81" t="s">
        <v>12</v>
      </c>
      <c r="E299" s="81" t="s">
        <v>14</v>
      </c>
      <c r="F299" s="72">
        <f>SUM(Ведомственная!G196)</f>
        <v>15284.7</v>
      </c>
      <c r="G299" s="72"/>
      <c r="H299" s="72"/>
    </row>
    <row r="300" spans="1:8" ht="31.5">
      <c r="A300" s="80" t="s">
        <v>221</v>
      </c>
      <c r="B300" s="22" t="s">
        <v>222</v>
      </c>
      <c r="C300" s="22"/>
      <c r="D300" s="81"/>
      <c r="E300" s="81"/>
      <c r="F300" s="72">
        <f>SUM(F301:F308)</f>
        <v>45073.8</v>
      </c>
      <c r="G300" s="72">
        <f>SUM(G301:G308)</f>
        <v>20747.3</v>
      </c>
      <c r="H300" s="72">
        <f>SUM(H301:H308)</f>
        <v>14157.7</v>
      </c>
    </row>
    <row r="301" spans="1:8" ht="29.25" customHeight="1">
      <c r="A301" s="80" t="s">
        <v>51</v>
      </c>
      <c r="B301" s="22" t="s">
        <v>222</v>
      </c>
      <c r="C301" s="22">
        <v>200</v>
      </c>
      <c r="D301" s="81" t="s">
        <v>33</v>
      </c>
      <c r="E301" s="81">
        <v>13</v>
      </c>
      <c r="F301" s="72">
        <f>SUM(Ведомственная!G106)</f>
        <v>22544.3</v>
      </c>
      <c r="G301" s="72">
        <f>SUM(Ведомственная!H106)</f>
        <v>5033.1000000000004</v>
      </c>
      <c r="H301" s="72">
        <f>SUM(Ведомственная!I106)</f>
        <v>13743.5</v>
      </c>
    </row>
    <row r="302" spans="1:8" ht="29.25" customHeight="1">
      <c r="A302" s="80" t="s">
        <v>51</v>
      </c>
      <c r="B302" s="22" t="s">
        <v>222</v>
      </c>
      <c r="C302" s="22">
        <v>200</v>
      </c>
      <c r="D302" s="81" t="s">
        <v>12</v>
      </c>
      <c r="E302" s="81" t="s">
        <v>14</v>
      </c>
      <c r="F302" s="72">
        <f>SUM(Ведомственная!G198)</f>
        <v>18300</v>
      </c>
      <c r="G302" s="72">
        <f>SUM(Ведомственная!H198)</f>
        <v>15300</v>
      </c>
      <c r="H302" s="72">
        <f>SUM(Ведомственная!I198)</f>
        <v>0</v>
      </c>
    </row>
    <row r="303" spans="1:8" ht="29.25" customHeight="1">
      <c r="A303" s="80" t="s">
        <v>51</v>
      </c>
      <c r="B303" s="22" t="s">
        <v>222</v>
      </c>
      <c r="C303" s="22">
        <v>200</v>
      </c>
      <c r="D303" s="81" t="s">
        <v>12</v>
      </c>
      <c r="E303" s="81" t="s">
        <v>23</v>
      </c>
      <c r="F303" s="72">
        <f>SUM(Ведомственная!G261)</f>
        <v>0</v>
      </c>
      <c r="G303" s="72">
        <f>SUM(Ведомственная!H261)</f>
        <v>0</v>
      </c>
      <c r="H303" s="72">
        <f>SUM(Ведомственная!I261)</f>
        <v>0</v>
      </c>
    </row>
    <row r="304" spans="1:8" ht="31.5">
      <c r="A304" s="80" t="s">
        <v>51</v>
      </c>
      <c r="B304" s="22" t="s">
        <v>222</v>
      </c>
      <c r="C304" s="22">
        <v>200</v>
      </c>
      <c r="D304" s="81" t="s">
        <v>168</v>
      </c>
      <c r="E304" s="81" t="s">
        <v>43</v>
      </c>
      <c r="F304" s="72">
        <f>SUM(Ведомственная!G304)</f>
        <v>2307.5</v>
      </c>
      <c r="G304" s="72">
        <f>SUM(Ведомственная!H304)</f>
        <v>0</v>
      </c>
      <c r="H304" s="72">
        <f>SUM(Ведомственная!I304)</f>
        <v>0</v>
      </c>
    </row>
    <row r="305" spans="1:8" ht="31.5">
      <c r="A305" s="80" t="s">
        <v>51</v>
      </c>
      <c r="B305" s="22" t="s">
        <v>222</v>
      </c>
      <c r="C305" s="22">
        <v>200</v>
      </c>
      <c r="D305" s="81" t="s">
        <v>168</v>
      </c>
      <c r="E305" s="81" t="s">
        <v>53</v>
      </c>
      <c r="F305" s="72">
        <f>SUM(Ведомственная!G343)</f>
        <v>1902</v>
      </c>
      <c r="G305" s="72">
        <f>SUM(Ведомственная!H343)</f>
        <v>394.2</v>
      </c>
      <c r="H305" s="72">
        <f>SUM(Ведомственная!I343)</f>
        <v>394.2</v>
      </c>
    </row>
    <row r="306" spans="1:8" ht="31.5">
      <c r="A306" s="18" t="s">
        <v>271</v>
      </c>
      <c r="B306" s="22" t="s">
        <v>222</v>
      </c>
      <c r="C306" s="22">
        <v>400</v>
      </c>
      <c r="D306" s="81" t="s">
        <v>168</v>
      </c>
      <c r="E306" s="81" t="s">
        <v>53</v>
      </c>
      <c r="F306" s="72">
        <f>SUM(Ведомственная!G344)</f>
        <v>0</v>
      </c>
      <c r="G306" s="72">
        <f>SUM(Ведомственная!H344)</f>
        <v>0</v>
      </c>
      <c r="H306" s="72">
        <f>SUM(Ведомственная!I344)</f>
        <v>0</v>
      </c>
    </row>
    <row r="307" spans="1:8" ht="31.5">
      <c r="A307" s="18" t="s">
        <v>271</v>
      </c>
      <c r="B307" s="22" t="s">
        <v>222</v>
      </c>
      <c r="C307" s="22">
        <v>400</v>
      </c>
      <c r="D307" s="81" t="s">
        <v>169</v>
      </c>
      <c r="E307" s="81" t="s">
        <v>33</v>
      </c>
      <c r="F307" s="72">
        <f>SUM(Ведомственная!G493)</f>
        <v>0</v>
      </c>
      <c r="G307" s="72"/>
      <c r="H307" s="72"/>
    </row>
    <row r="308" spans="1:8">
      <c r="A308" s="80" t="s">
        <v>21</v>
      </c>
      <c r="B308" s="22" t="s">
        <v>222</v>
      </c>
      <c r="C308" s="22">
        <v>800</v>
      </c>
      <c r="D308" s="81" t="s">
        <v>33</v>
      </c>
      <c r="E308" s="81">
        <v>13</v>
      </c>
      <c r="F308" s="72">
        <f>SUM(Ведомственная!G107)</f>
        <v>20</v>
      </c>
      <c r="G308" s="72">
        <f>SUM(Ведомственная!H107)</f>
        <v>20</v>
      </c>
      <c r="H308" s="72">
        <f>SUM(Ведомственная!I107)</f>
        <v>20</v>
      </c>
    </row>
    <row r="309" spans="1:8" ht="28.5" customHeight="1">
      <c r="A309" s="18" t="s">
        <v>992</v>
      </c>
      <c r="B309" s="22" t="s">
        <v>991</v>
      </c>
      <c r="C309" s="2"/>
      <c r="D309" s="81"/>
      <c r="E309" s="81"/>
      <c r="F309" s="72">
        <f>SUM(F310)</f>
        <v>800</v>
      </c>
      <c r="G309" s="72">
        <f t="shared" ref="G309:H309" si="37">SUM(G310)</f>
        <v>0</v>
      </c>
      <c r="H309" s="72">
        <f t="shared" si="37"/>
        <v>0</v>
      </c>
    </row>
    <row r="310" spans="1:8" ht="28.5" customHeight="1">
      <c r="A310" s="80" t="s">
        <v>51</v>
      </c>
      <c r="B310" s="22" t="s">
        <v>991</v>
      </c>
      <c r="C310" s="2" t="s">
        <v>90</v>
      </c>
      <c r="D310" s="81" t="s">
        <v>168</v>
      </c>
      <c r="E310" s="81" t="s">
        <v>53</v>
      </c>
      <c r="F310" s="72">
        <f>SUM(Ведомственная!G346)</f>
        <v>800</v>
      </c>
      <c r="G310" s="72"/>
      <c r="H310" s="72"/>
    </row>
    <row r="311" spans="1:8" ht="47.25">
      <c r="A311" s="80" t="s">
        <v>945</v>
      </c>
      <c r="B311" s="22" t="s">
        <v>946</v>
      </c>
      <c r="C311" s="22"/>
      <c r="D311" s="81"/>
      <c r="E311" s="81"/>
      <c r="F311" s="72">
        <f>SUM(F312)</f>
        <v>15.3</v>
      </c>
      <c r="G311" s="72">
        <f t="shared" ref="G311:H311" si="38">SUM(G312)</f>
        <v>0</v>
      </c>
      <c r="H311" s="72">
        <f t="shared" si="38"/>
        <v>0</v>
      </c>
    </row>
    <row r="312" spans="1:8" ht="31.5">
      <c r="A312" s="80" t="s">
        <v>51</v>
      </c>
      <c r="B312" s="22" t="s">
        <v>946</v>
      </c>
      <c r="C312" s="22">
        <v>200</v>
      </c>
      <c r="D312" s="81" t="s">
        <v>12</v>
      </c>
      <c r="E312" s="81" t="s">
        <v>14</v>
      </c>
      <c r="F312" s="72">
        <f>SUM(Ведомственная!G200)</f>
        <v>15.3</v>
      </c>
      <c r="G312" s="72"/>
      <c r="H312" s="72"/>
    </row>
    <row r="313" spans="1:8" ht="31.5">
      <c r="A313" s="80" t="s">
        <v>630</v>
      </c>
      <c r="B313" s="22" t="s">
        <v>234</v>
      </c>
      <c r="C313" s="22"/>
      <c r="D313" s="81"/>
      <c r="E313" s="81"/>
      <c r="F313" s="72">
        <f>SUM(F314)</f>
        <v>40084.699999999997</v>
      </c>
      <c r="G313" s="72">
        <f>SUM(G314)</f>
        <v>1100</v>
      </c>
      <c r="H313" s="72">
        <f>SUM(H314)</f>
        <v>1100</v>
      </c>
    </row>
    <row r="314" spans="1:8" ht="31.5">
      <c r="A314" s="80" t="s">
        <v>221</v>
      </c>
      <c r="B314" s="22" t="s">
        <v>653</v>
      </c>
      <c r="C314" s="22"/>
      <c r="D314" s="81"/>
      <c r="E314" s="81"/>
      <c r="F314" s="72">
        <f>SUM(F315:F317)</f>
        <v>40084.699999999997</v>
      </c>
      <c r="G314" s="72">
        <f>SUM(G315:G317)</f>
        <v>1100</v>
      </c>
      <c r="H314" s="72">
        <f>SUM(H315:H317)</f>
        <v>1100</v>
      </c>
    </row>
    <row r="315" spans="1:8" ht="29.25" customHeight="1">
      <c r="A315" s="80" t="s">
        <v>51</v>
      </c>
      <c r="B315" s="22" t="s">
        <v>653</v>
      </c>
      <c r="C315" s="22">
        <v>200</v>
      </c>
      <c r="D315" s="81" t="s">
        <v>33</v>
      </c>
      <c r="E315" s="81">
        <v>13</v>
      </c>
      <c r="F315" s="72">
        <f>SUM(Ведомственная!G110)</f>
        <v>84.7</v>
      </c>
      <c r="G315" s="72">
        <f>SUM(Ведомственная!H110)</f>
        <v>640</v>
      </c>
      <c r="H315" s="72">
        <f>SUM(Ведомственная!I110)</f>
        <v>640</v>
      </c>
    </row>
    <row r="316" spans="1:8" ht="29.25" customHeight="1">
      <c r="A316" s="80" t="s">
        <v>21</v>
      </c>
      <c r="B316" s="22" t="s">
        <v>653</v>
      </c>
      <c r="C316" s="22">
        <v>800</v>
      </c>
      <c r="D316" s="81" t="s">
        <v>33</v>
      </c>
      <c r="E316" s="81">
        <v>13</v>
      </c>
      <c r="F316" s="72">
        <f>SUM(Ведомственная!G111)</f>
        <v>0</v>
      </c>
      <c r="G316" s="72">
        <f>SUM(Ведомственная!H111)</f>
        <v>460</v>
      </c>
      <c r="H316" s="72">
        <f>SUM(Ведомственная!I111)</f>
        <v>460</v>
      </c>
    </row>
    <row r="317" spans="1:8" ht="28.5" customHeight="1">
      <c r="A317" s="80" t="s">
        <v>21</v>
      </c>
      <c r="B317" s="22" t="s">
        <v>653</v>
      </c>
      <c r="C317" s="22">
        <v>800</v>
      </c>
      <c r="D317" s="81" t="s">
        <v>168</v>
      </c>
      <c r="E317" s="81" t="s">
        <v>43</v>
      </c>
      <c r="F317" s="72">
        <f>SUM(Ведомственная!G307)</f>
        <v>40000</v>
      </c>
      <c r="G317" s="72">
        <f>SUM(Ведомственная!H307)</f>
        <v>0</v>
      </c>
      <c r="H317" s="72">
        <f>SUM(Ведомственная!I307)</f>
        <v>0</v>
      </c>
    </row>
    <row r="318" spans="1:8" s="87" customFormat="1" ht="29.25" customHeight="1">
      <c r="A318" s="14" t="s">
        <v>659</v>
      </c>
      <c r="B318" s="20" t="s">
        <v>236</v>
      </c>
      <c r="C318" s="28"/>
      <c r="D318" s="28"/>
      <c r="E318" s="28"/>
      <c r="F318" s="29">
        <f>SUM(F319+F332)</f>
        <v>139670.79999999999</v>
      </c>
      <c r="G318" s="29">
        <f t="shared" ref="G318:H318" si="39">SUM(G319+G332)</f>
        <v>47073.2</v>
      </c>
      <c r="H318" s="29">
        <f t="shared" si="39"/>
        <v>55815.299999999996</v>
      </c>
    </row>
    <row r="319" spans="1:8" ht="31.5">
      <c r="A319" s="80" t="s">
        <v>237</v>
      </c>
      <c r="B319" s="22" t="s">
        <v>239</v>
      </c>
      <c r="C319" s="81"/>
      <c r="D319" s="81"/>
      <c r="E319" s="81"/>
      <c r="F319" s="72">
        <f>SUM(F320)+F330</f>
        <v>82676.600000000006</v>
      </c>
      <c r="G319" s="72">
        <f t="shared" ref="G319:H319" si="40">SUM(G320)+G330</f>
        <v>0</v>
      </c>
      <c r="H319" s="72">
        <f t="shared" si="40"/>
        <v>8742.1</v>
      </c>
    </row>
    <row r="320" spans="1:8" ht="31.5">
      <c r="A320" s="80" t="s">
        <v>881</v>
      </c>
      <c r="B320" s="22" t="s">
        <v>882</v>
      </c>
      <c r="C320" s="81"/>
      <c r="D320" s="81"/>
      <c r="E320" s="81"/>
      <c r="F320" s="72">
        <f>SUM(F323)+F325+F321</f>
        <v>82676.600000000006</v>
      </c>
      <c r="G320" s="72">
        <f t="shared" ref="G320:H320" si="41">SUM(G323)+G325+G321</f>
        <v>0</v>
      </c>
      <c r="H320" s="72">
        <f t="shared" si="41"/>
        <v>8742.1</v>
      </c>
    </row>
    <row r="321" spans="1:8" ht="47.25">
      <c r="A321" s="80" t="s">
        <v>894</v>
      </c>
      <c r="B321" s="22" t="s">
        <v>893</v>
      </c>
      <c r="C321" s="81"/>
      <c r="D321" s="81"/>
      <c r="E321" s="81"/>
      <c r="F321" s="72">
        <f>SUM(F322)</f>
        <v>65486.5</v>
      </c>
      <c r="G321" s="72">
        <f t="shared" ref="G321:H321" si="42">SUM(G322)</f>
        <v>0</v>
      </c>
      <c r="H321" s="72">
        <f t="shared" si="42"/>
        <v>0</v>
      </c>
    </row>
    <row r="322" spans="1:8" ht="31.5">
      <c r="A322" s="18" t="s">
        <v>271</v>
      </c>
      <c r="B322" s="22" t="s">
        <v>893</v>
      </c>
      <c r="C322" s="81" t="s">
        <v>248</v>
      </c>
      <c r="D322" s="81"/>
      <c r="E322" s="81"/>
      <c r="F322" s="72">
        <f>SUM(Ведомственная!G279)</f>
        <v>65486.5</v>
      </c>
      <c r="G322" s="72">
        <f>SUM(Ведомственная!H279)</f>
        <v>0</v>
      </c>
      <c r="H322" s="72">
        <f>SUM(Ведомственная!I279)</f>
        <v>0</v>
      </c>
    </row>
    <row r="323" spans="1:8" ht="31.5">
      <c r="A323" s="80" t="s">
        <v>876</v>
      </c>
      <c r="B323" s="22" t="s">
        <v>880</v>
      </c>
      <c r="C323" s="81"/>
      <c r="D323" s="81"/>
      <c r="E323" s="81"/>
      <c r="F323" s="72">
        <f>SUM(F324)</f>
        <v>16371.600000000006</v>
      </c>
      <c r="G323" s="72">
        <f>SUM(G324)</f>
        <v>0</v>
      </c>
      <c r="H323" s="72">
        <f>SUM(H324)</f>
        <v>8652.5</v>
      </c>
    </row>
    <row r="324" spans="1:8" ht="31.5">
      <c r="A324" s="18" t="s">
        <v>271</v>
      </c>
      <c r="B324" s="22" t="s">
        <v>880</v>
      </c>
      <c r="C324" s="81" t="s">
        <v>248</v>
      </c>
      <c r="D324" s="81" t="s">
        <v>168</v>
      </c>
      <c r="E324" s="81" t="s">
        <v>33</v>
      </c>
      <c r="F324" s="72">
        <f>SUM(Ведомственная!G281)</f>
        <v>16371.600000000006</v>
      </c>
      <c r="G324" s="72">
        <f>SUM(Ведомственная!H281)</f>
        <v>0</v>
      </c>
      <c r="H324" s="72">
        <f>SUM(Ведомственная!I281)</f>
        <v>8652.5</v>
      </c>
    </row>
    <row r="325" spans="1:8" ht="31.5">
      <c r="A325" s="80" t="s">
        <v>936</v>
      </c>
      <c r="B325" s="22" t="s">
        <v>937</v>
      </c>
      <c r="C325" s="81"/>
      <c r="D325" s="81"/>
      <c r="E325" s="81"/>
      <c r="F325" s="72">
        <f>SUM(F326)</f>
        <v>818.5</v>
      </c>
      <c r="G325" s="72">
        <f>SUM(G326)</f>
        <v>0</v>
      </c>
      <c r="H325" s="72">
        <f>SUM(H326)</f>
        <v>89.6</v>
      </c>
    </row>
    <row r="326" spans="1:8" ht="31.5">
      <c r="A326" s="18" t="s">
        <v>271</v>
      </c>
      <c r="B326" s="22" t="s">
        <v>937</v>
      </c>
      <c r="C326" s="81" t="s">
        <v>248</v>
      </c>
      <c r="D326" s="81" t="s">
        <v>168</v>
      </c>
      <c r="E326" s="81" t="s">
        <v>33</v>
      </c>
      <c r="F326" s="72">
        <f>SUM(Ведомственная!G283)</f>
        <v>818.5</v>
      </c>
      <c r="G326" s="72">
        <f>SUM(Ведомственная!H283)</f>
        <v>0</v>
      </c>
      <c r="H326" s="72">
        <f>SUM(Ведомственная!I283)</f>
        <v>89.6</v>
      </c>
    </row>
    <row r="327" spans="1:8" ht="31.5" hidden="1">
      <c r="A327" s="18" t="s">
        <v>367</v>
      </c>
      <c r="B327" s="81" t="s">
        <v>368</v>
      </c>
      <c r="C327" s="81"/>
      <c r="D327" s="81"/>
      <c r="E327" s="81"/>
      <c r="F327" s="72">
        <f>SUM(F328)</f>
        <v>0</v>
      </c>
      <c r="G327" s="72">
        <f>SUM(G328)</f>
        <v>0</v>
      </c>
      <c r="H327" s="72">
        <f>SUM(H328)</f>
        <v>0</v>
      </c>
    </row>
    <row r="328" spans="1:8" ht="31.5" hidden="1">
      <c r="A328" s="18" t="s">
        <v>271</v>
      </c>
      <c r="B328" s="81" t="s">
        <v>368</v>
      </c>
      <c r="C328" s="81" t="s">
        <v>248</v>
      </c>
      <c r="D328" s="81" t="s">
        <v>168</v>
      </c>
      <c r="E328" s="81" t="s">
        <v>168</v>
      </c>
      <c r="F328" s="72"/>
      <c r="G328" s="72"/>
      <c r="H328" s="72"/>
    </row>
    <row r="329" spans="1:8" ht="32.25" hidden="1" customHeight="1">
      <c r="A329" s="18" t="s">
        <v>271</v>
      </c>
      <c r="B329" s="22" t="s">
        <v>246</v>
      </c>
      <c r="C329" s="22">
        <v>400</v>
      </c>
      <c r="D329" s="81" t="s">
        <v>30</v>
      </c>
      <c r="E329" s="81" t="s">
        <v>77</v>
      </c>
      <c r="F329" s="72"/>
      <c r="G329" s="72"/>
      <c r="H329" s="72"/>
    </row>
    <row r="330" spans="1:8" ht="32.25" customHeight="1">
      <c r="A330" s="1" t="s">
        <v>34</v>
      </c>
      <c r="B330" s="81" t="s">
        <v>713</v>
      </c>
      <c r="C330" s="22"/>
      <c r="D330" s="81"/>
      <c r="E330" s="81"/>
      <c r="F330" s="72">
        <f>SUM(F331)</f>
        <v>0</v>
      </c>
      <c r="G330" s="72">
        <f>SUM(G331)</f>
        <v>0</v>
      </c>
      <c r="H330" s="72">
        <f>SUM(H331)</f>
        <v>0</v>
      </c>
    </row>
    <row r="331" spans="1:8" ht="32.25" customHeight="1">
      <c r="A331" s="18" t="s">
        <v>51</v>
      </c>
      <c r="B331" s="81" t="s">
        <v>713</v>
      </c>
      <c r="C331" s="22">
        <v>200</v>
      </c>
      <c r="D331" s="81" t="s">
        <v>168</v>
      </c>
      <c r="E331" s="81" t="s">
        <v>33</v>
      </c>
      <c r="F331" s="72">
        <f>SUM(Ведомственная!G385)</f>
        <v>0</v>
      </c>
      <c r="G331" s="72">
        <f>SUM(Ведомственная!H385)</f>
        <v>0</v>
      </c>
      <c r="H331" s="72">
        <f>SUM(Ведомственная!I385)</f>
        <v>0</v>
      </c>
    </row>
    <row r="332" spans="1:8" ht="63">
      <c r="A332" s="80" t="s">
        <v>362</v>
      </c>
      <c r="B332" s="22" t="s">
        <v>365</v>
      </c>
      <c r="C332" s="22"/>
      <c r="D332" s="81"/>
      <c r="E332" s="81"/>
      <c r="F332" s="72">
        <f>SUM(F333+F335)</f>
        <v>56994.2</v>
      </c>
      <c r="G332" s="72">
        <f>SUM(G333+G335)</f>
        <v>47073.2</v>
      </c>
      <c r="H332" s="72">
        <f>SUM(H333+H335)</f>
        <v>47073.2</v>
      </c>
    </row>
    <row r="333" spans="1:8">
      <c r="A333" s="18" t="s">
        <v>596</v>
      </c>
      <c r="B333" s="22" t="s">
        <v>660</v>
      </c>
      <c r="C333" s="22"/>
      <c r="D333" s="81"/>
      <c r="E333" s="81"/>
      <c r="F333" s="72">
        <f>SUM(F334)</f>
        <v>42576.3</v>
      </c>
      <c r="G333" s="72">
        <f>SUM(G334)</f>
        <v>27676.2</v>
      </c>
      <c r="H333" s="72">
        <f>SUM(H334)</f>
        <v>27874.7</v>
      </c>
    </row>
    <row r="334" spans="1:8" ht="31.5">
      <c r="A334" s="80" t="s">
        <v>247</v>
      </c>
      <c r="B334" s="22" t="s">
        <v>660</v>
      </c>
      <c r="C334" s="22">
        <v>400</v>
      </c>
      <c r="D334" s="81" t="s">
        <v>30</v>
      </c>
      <c r="E334" s="81" t="s">
        <v>12</v>
      </c>
      <c r="F334" s="72">
        <f>SUM(Ведомственная!G464)</f>
        <v>42576.3</v>
      </c>
      <c r="G334" s="72">
        <f>SUM(Ведомственная!H464)</f>
        <v>27676.2</v>
      </c>
      <c r="H334" s="72">
        <f>SUM(Ведомственная!I464)</f>
        <v>27874.7</v>
      </c>
    </row>
    <row r="335" spans="1:8" ht="47.25">
      <c r="A335" s="80" t="s">
        <v>249</v>
      </c>
      <c r="B335" s="81" t="s">
        <v>555</v>
      </c>
      <c r="C335" s="22"/>
      <c r="D335" s="81"/>
      <c r="E335" s="81"/>
      <c r="F335" s="72">
        <f>SUM(F336)</f>
        <v>14417.899999999998</v>
      </c>
      <c r="G335" s="72">
        <f>SUM(G336)</f>
        <v>19396.999999999996</v>
      </c>
      <c r="H335" s="72">
        <f>SUM(H336)</f>
        <v>19198.499999999996</v>
      </c>
    </row>
    <row r="336" spans="1:8" ht="31.5">
      <c r="A336" s="80" t="s">
        <v>247</v>
      </c>
      <c r="B336" s="81" t="s">
        <v>555</v>
      </c>
      <c r="C336" s="81" t="s">
        <v>248</v>
      </c>
      <c r="D336" s="81" t="s">
        <v>30</v>
      </c>
      <c r="E336" s="81" t="s">
        <v>12</v>
      </c>
      <c r="F336" s="72">
        <f>SUM(Ведомственная!G466)</f>
        <v>14417.899999999998</v>
      </c>
      <c r="G336" s="72">
        <f>SUM(Ведомственная!H466)</f>
        <v>19396.999999999996</v>
      </c>
      <c r="H336" s="72">
        <f>SUM(Ведомственная!I466)</f>
        <v>19198.499999999996</v>
      </c>
    </row>
    <row r="337" spans="1:8" s="87" customFormat="1" ht="31.5">
      <c r="A337" s="14" t="s">
        <v>661</v>
      </c>
      <c r="B337" s="28" t="s">
        <v>223</v>
      </c>
      <c r="C337" s="28"/>
      <c r="D337" s="28"/>
      <c r="E337" s="28"/>
      <c r="F337" s="29">
        <f t="shared" ref="F337:H339" si="43">F338</f>
        <v>78</v>
      </c>
      <c r="G337" s="29">
        <f t="shared" si="43"/>
        <v>78</v>
      </c>
      <c r="H337" s="29">
        <f t="shared" si="43"/>
        <v>78</v>
      </c>
    </row>
    <row r="338" spans="1:8">
      <c r="A338" s="80" t="s">
        <v>34</v>
      </c>
      <c r="B338" s="81" t="s">
        <v>340</v>
      </c>
      <c r="C338" s="81"/>
      <c r="D338" s="81"/>
      <c r="E338" s="81"/>
      <c r="F338" s="72">
        <f t="shared" si="43"/>
        <v>78</v>
      </c>
      <c r="G338" s="72">
        <f t="shared" si="43"/>
        <v>78</v>
      </c>
      <c r="H338" s="72">
        <f t="shared" si="43"/>
        <v>78</v>
      </c>
    </row>
    <row r="339" spans="1:8">
      <c r="A339" s="23" t="s">
        <v>152</v>
      </c>
      <c r="B339" s="81" t="s">
        <v>341</v>
      </c>
      <c r="C339" s="81"/>
      <c r="D339" s="81"/>
      <c r="E339" s="81"/>
      <c r="F339" s="72">
        <f t="shared" si="43"/>
        <v>78</v>
      </c>
      <c r="G339" s="72">
        <f t="shared" si="43"/>
        <v>78</v>
      </c>
      <c r="H339" s="72">
        <f t="shared" si="43"/>
        <v>78</v>
      </c>
    </row>
    <row r="340" spans="1:8" ht="31.5">
      <c r="A340" s="80" t="s">
        <v>51</v>
      </c>
      <c r="B340" s="81" t="s">
        <v>341</v>
      </c>
      <c r="C340" s="81" t="s">
        <v>90</v>
      </c>
      <c r="D340" s="81" t="s">
        <v>112</v>
      </c>
      <c r="E340" s="81" t="s">
        <v>112</v>
      </c>
      <c r="F340" s="72">
        <f>SUM(Ведомственная!G1091)</f>
        <v>78</v>
      </c>
      <c r="G340" s="72">
        <f>SUM(Ведомственная!H1091)</f>
        <v>78</v>
      </c>
      <c r="H340" s="72">
        <f>SUM(Ведомственная!I1091)</f>
        <v>78</v>
      </c>
    </row>
    <row r="341" spans="1:8" ht="63">
      <c r="A341" s="14" t="s">
        <v>728</v>
      </c>
      <c r="B341" s="28" t="s">
        <v>727</v>
      </c>
      <c r="C341" s="81"/>
      <c r="D341" s="81"/>
      <c r="E341" s="81"/>
      <c r="F341" s="29">
        <f>SUM(F342+F346)</f>
        <v>499.5</v>
      </c>
      <c r="G341" s="29">
        <f>SUM(G342+G346)</f>
        <v>0</v>
      </c>
      <c r="H341" s="29">
        <f>SUM(H342+H346)</f>
        <v>0</v>
      </c>
    </row>
    <row r="342" spans="1:8">
      <c r="A342" s="80" t="s">
        <v>34</v>
      </c>
      <c r="B342" s="2" t="s">
        <v>729</v>
      </c>
      <c r="C342" s="81"/>
      <c r="D342" s="81"/>
      <c r="E342" s="81"/>
      <c r="F342" s="72">
        <f t="shared" ref="F342:H344" si="44">SUM(F343)</f>
        <v>499.5</v>
      </c>
      <c r="G342" s="72">
        <f t="shared" si="44"/>
        <v>0</v>
      </c>
      <c r="H342" s="72">
        <f t="shared" si="44"/>
        <v>0</v>
      </c>
    </row>
    <row r="343" spans="1:8">
      <c r="A343" s="80" t="s">
        <v>152</v>
      </c>
      <c r="B343" s="2" t="s">
        <v>730</v>
      </c>
      <c r="C343" s="81"/>
      <c r="D343" s="81"/>
      <c r="E343" s="81"/>
      <c r="F343" s="72">
        <f t="shared" si="44"/>
        <v>499.5</v>
      </c>
      <c r="G343" s="72">
        <f t="shared" si="44"/>
        <v>0</v>
      </c>
      <c r="H343" s="72">
        <f t="shared" si="44"/>
        <v>0</v>
      </c>
    </row>
    <row r="344" spans="1:8">
      <c r="A344" s="80" t="s">
        <v>127</v>
      </c>
      <c r="B344" s="2" t="s">
        <v>731</v>
      </c>
      <c r="C344" s="81"/>
      <c r="D344" s="81"/>
      <c r="E344" s="81"/>
      <c r="F344" s="72">
        <f t="shared" si="44"/>
        <v>499.5</v>
      </c>
      <c r="G344" s="72">
        <f t="shared" si="44"/>
        <v>0</v>
      </c>
      <c r="H344" s="72">
        <f t="shared" si="44"/>
        <v>0</v>
      </c>
    </row>
    <row r="345" spans="1:8" ht="31.5">
      <c r="A345" s="80" t="s">
        <v>51</v>
      </c>
      <c r="B345" s="2" t="s">
        <v>731</v>
      </c>
      <c r="C345" s="81" t="s">
        <v>90</v>
      </c>
      <c r="D345" s="81" t="s">
        <v>14</v>
      </c>
      <c r="E345" s="81" t="s">
        <v>33</v>
      </c>
      <c r="F345" s="72">
        <f>SUM(Ведомственная!G1237)</f>
        <v>499.5</v>
      </c>
      <c r="G345" s="72">
        <f>SUM(Ведомственная!H1237)</f>
        <v>0</v>
      </c>
      <c r="H345" s="72">
        <f>SUM(Ведомственная!I1237)</f>
        <v>0</v>
      </c>
    </row>
    <row r="346" spans="1:8">
      <c r="A346" s="80" t="s">
        <v>150</v>
      </c>
      <c r="B346" s="2" t="s">
        <v>732</v>
      </c>
      <c r="C346" s="81"/>
      <c r="D346" s="81"/>
      <c r="E346" s="81"/>
      <c r="F346" s="72">
        <f t="shared" ref="F346:H348" si="45">SUM(F347)</f>
        <v>0</v>
      </c>
      <c r="G346" s="72">
        <f t="shared" si="45"/>
        <v>0</v>
      </c>
      <c r="H346" s="72">
        <f t="shared" si="45"/>
        <v>0</v>
      </c>
    </row>
    <row r="347" spans="1:8" ht="31.5">
      <c r="A347" s="80" t="s">
        <v>262</v>
      </c>
      <c r="B347" s="2" t="s">
        <v>733</v>
      </c>
      <c r="C347" s="81"/>
      <c r="D347" s="81"/>
      <c r="E347" s="81"/>
      <c r="F347" s="72">
        <f t="shared" si="45"/>
        <v>0</v>
      </c>
      <c r="G347" s="72">
        <f t="shared" si="45"/>
        <v>0</v>
      </c>
      <c r="H347" s="72">
        <f t="shared" si="45"/>
        <v>0</v>
      </c>
    </row>
    <row r="348" spans="1:8">
      <c r="A348" s="80" t="s">
        <v>140</v>
      </c>
      <c r="B348" s="2" t="s">
        <v>734</v>
      </c>
      <c r="C348" s="81"/>
      <c r="D348" s="81"/>
      <c r="E348" s="81"/>
      <c r="F348" s="72">
        <f t="shared" si="45"/>
        <v>0</v>
      </c>
      <c r="G348" s="72">
        <f t="shared" si="45"/>
        <v>0</v>
      </c>
      <c r="H348" s="72">
        <f t="shared" si="45"/>
        <v>0</v>
      </c>
    </row>
    <row r="349" spans="1:8" ht="31.5">
      <c r="A349" s="80" t="s">
        <v>120</v>
      </c>
      <c r="B349" s="2" t="s">
        <v>734</v>
      </c>
      <c r="C349" s="81" t="s">
        <v>121</v>
      </c>
      <c r="D349" s="81" t="s">
        <v>14</v>
      </c>
      <c r="E349" s="81" t="s">
        <v>33</v>
      </c>
      <c r="F349" s="72">
        <f>SUM(Ведомственная!G1241)</f>
        <v>0</v>
      </c>
      <c r="G349" s="72">
        <f>SUM(Ведомственная!H1241)</f>
        <v>0</v>
      </c>
      <c r="H349" s="72">
        <f>SUM(Ведомственная!I1241)</f>
        <v>0</v>
      </c>
    </row>
    <row r="350" spans="1:8" ht="47.25">
      <c r="A350" s="14" t="s">
        <v>662</v>
      </c>
      <c r="B350" s="28" t="s">
        <v>342</v>
      </c>
      <c r="C350" s="28"/>
      <c r="D350" s="28"/>
      <c r="E350" s="28"/>
      <c r="F350" s="29">
        <f t="shared" ref="F350:H352" si="46">F351</f>
        <v>78.5</v>
      </c>
      <c r="G350" s="29">
        <f t="shared" si="46"/>
        <v>78.5</v>
      </c>
      <c r="H350" s="29">
        <f t="shared" si="46"/>
        <v>78.5</v>
      </c>
    </row>
    <row r="351" spans="1:8">
      <c r="A351" s="80" t="s">
        <v>34</v>
      </c>
      <c r="B351" s="81" t="s">
        <v>343</v>
      </c>
      <c r="C351" s="81"/>
      <c r="D351" s="81"/>
      <c r="E351" s="81"/>
      <c r="F351" s="72">
        <f t="shared" si="46"/>
        <v>78.5</v>
      </c>
      <c r="G351" s="72">
        <f t="shared" si="46"/>
        <v>78.5</v>
      </c>
      <c r="H351" s="72">
        <f t="shared" si="46"/>
        <v>78.5</v>
      </c>
    </row>
    <row r="352" spans="1:8">
      <c r="A352" s="23" t="s">
        <v>152</v>
      </c>
      <c r="B352" s="81" t="s">
        <v>344</v>
      </c>
      <c r="C352" s="81"/>
      <c r="D352" s="81"/>
      <c r="E352" s="81"/>
      <c r="F352" s="72">
        <f t="shared" si="46"/>
        <v>78.5</v>
      </c>
      <c r="G352" s="72">
        <f t="shared" si="46"/>
        <v>78.5</v>
      </c>
      <c r="H352" s="72">
        <f t="shared" si="46"/>
        <v>78.5</v>
      </c>
    </row>
    <row r="353" spans="1:8" ht="31.5">
      <c r="A353" s="80" t="s">
        <v>51</v>
      </c>
      <c r="B353" s="81" t="s">
        <v>344</v>
      </c>
      <c r="C353" s="81" t="s">
        <v>90</v>
      </c>
      <c r="D353" s="81" t="s">
        <v>112</v>
      </c>
      <c r="E353" s="81" t="s">
        <v>112</v>
      </c>
      <c r="F353" s="72">
        <f>SUM(Ведомственная!G1094)</f>
        <v>78.5</v>
      </c>
      <c r="G353" s="72">
        <f>SUM(Ведомственная!H1094)</f>
        <v>78.5</v>
      </c>
      <c r="H353" s="72">
        <f>SUM(Ведомственная!I1094)</f>
        <v>78.5</v>
      </c>
    </row>
    <row r="354" spans="1:8" ht="31.5">
      <c r="A354" s="14" t="s">
        <v>672</v>
      </c>
      <c r="B354" s="15" t="s">
        <v>114</v>
      </c>
      <c r="C354" s="15"/>
      <c r="D354" s="15"/>
      <c r="E354" s="15"/>
      <c r="F354" s="19">
        <f>F355+F367+F371+F377+F382+F399+F431</f>
        <v>267036.40000000002</v>
      </c>
      <c r="G354" s="19">
        <f>G355+G367+G371+G377+G382+G399+G431</f>
        <v>249972</v>
      </c>
      <c r="H354" s="19">
        <f>H355+H367+H371+H377+H382+H399+H431</f>
        <v>243463.2</v>
      </c>
    </row>
    <row r="355" spans="1:8">
      <c r="A355" s="80" t="s">
        <v>124</v>
      </c>
      <c r="B355" s="2" t="s">
        <v>125</v>
      </c>
      <c r="C355" s="2"/>
      <c r="D355" s="2"/>
      <c r="E355" s="2"/>
      <c r="F355" s="17">
        <f>F356+F362+F359</f>
        <v>62567.199999999997</v>
      </c>
      <c r="G355" s="17">
        <f>G356+G362+G359</f>
        <v>58882.600000000006</v>
      </c>
      <c r="H355" s="17">
        <f>H356+H362+H359</f>
        <v>60968.800000000003</v>
      </c>
    </row>
    <row r="356" spans="1:8" ht="47.25">
      <c r="A356" s="80" t="s">
        <v>25</v>
      </c>
      <c r="B356" s="2" t="s">
        <v>126</v>
      </c>
      <c r="C356" s="2"/>
      <c r="D356" s="2"/>
      <c r="E356" s="2"/>
      <c r="F356" s="17">
        <f t="shared" ref="F356:H357" si="47">F357</f>
        <v>42465.2</v>
      </c>
      <c r="G356" s="17">
        <f t="shared" si="47"/>
        <v>40252.9</v>
      </c>
      <c r="H356" s="17">
        <f t="shared" si="47"/>
        <v>42339.1</v>
      </c>
    </row>
    <row r="357" spans="1:8">
      <c r="A357" s="80" t="s">
        <v>127</v>
      </c>
      <c r="B357" s="2" t="s">
        <v>128</v>
      </c>
      <c r="C357" s="2"/>
      <c r="D357" s="2"/>
      <c r="E357" s="2"/>
      <c r="F357" s="17">
        <f t="shared" si="47"/>
        <v>42465.2</v>
      </c>
      <c r="G357" s="17">
        <f t="shared" si="47"/>
        <v>40252.9</v>
      </c>
      <c r="H357" s="17">
        <f t="shared" si="47"/>
        <v>42339.1</v>
      </c>
    </row>
    <row r="358" spans="1:8" ht="31.5">
      <c r="A358" s="80" t="s">
        <v>120</v>
      </c>
      <c r="B358" s="2" t="s">
        <v>128</v>
      </c>
      <c r="C358" s="2" t="s">
        <v>121</v>
      </c>
      <c r="D358" s="2" t="s">
        <v>14</v>
      </c>
      <c r="E358" s="2" t="s">
        <v>33</v>
      </c>
      <c r="F358" s="17">
        <f>SUM(Ведомственная!G1246)</f>
        <v>42465.2</v>
      </c>
      <c r="G358" s="17">
        <f>SUM(Ведомственная!H1246)</f>
        <v>40252.9</v>
      </c>
      <c r="H358" s="17">
        <f>SUM(Ведомственная!I1246)</f>
        <v>42339.1</v>
      </c>
    </row>
    <row r="359" spans="1:8">
      <c r="A359" s="80" t="s">
        <v>150</v>
      </c>
      <c r="B359" s="2" t="s">
        <v>603</v>
      </c>
      <c r="C359" s="2"/>
      <c r="D359" s="2"/>
      <c r="E359" s="2"/>
      <c r="F359" s="17">
        <f t="shared" ref="F359:H360" si="48">SUM(F360)</f>
        <v>0</v>
      </c>
      <c r="G359" s="17">
        <f t="shared" si="48"/>
        <v>0</v>
      </c>
      <c r="H359" s="17">
        <f t="shared" si="48"/>
        <v>0</v>
      </c>
    </row>
    <row r="360" spans="1:8" ht="31.5">
      <c r="A360" s="80" t="s">
        <v>333</v>
      </c>
      <c r="B360" s="2" t="s">
        <v>605</v>
      </c>
      <c r="C360" s="2"/>
      <c r="D360" s="2"/>
      <c r="E360" s="2"/>
      <c r="F360" s="17">
        <f t="shared" si="48"/>
        <v>0</v>
      </c>
      <c r="G360" s="17">
        <f t="shared" si="48"/>
        <v>0</v>
      </c>
      <c r="H360" s="17">
        <f t="shared" si="48"/>
        <v>0</v>
      </c>
    </row>
    <row r="361" spans="1:8" ht="31.5">
      <c r="A361" s="80" t="s">
        <v>120</v>
      </c>
      <c r="B361" s="2" t="s">
        <v>605</v>
      </c>
      <c r="C361" s="2" t="s">
        <v>121</v>
      </c>
      <c r="D361" s="2" t="s">
        <v>14</v>
      </c>
      <c r="E361" s="2" t="s">
        <v>33</v>
      </c>
      <c r="F361" s="17">
        <f>SUM(Ведомственная!G1250)</f>
        <v>0</v>
      </c>
      <c r="G361" s="17">
        <f>SUM(Ведомственная!H1250)</f>
        <v>0</v>
      </c>
      <c r="H361" s="17">
        <f>SUM(Ведомственная!I1250)</f>
        <v>0</v>
      </c>
    </row>
    <row r="362" spans="1:8" ht="31.5">
      <c r="A362" s="80" t="s">
        <v>44</v>
      </c>
      <c r="B362" s="2" t="s">
        <v>129</v>
      </c>
      <c r="C362" s="2"/>
      <c r="D362" s="2"/>
      <c r="E362" s="2"/>
      <c r="F362" s="17">
        <f>F363</f>
        <v>20102</v>
      </c>
      <c r="G362" s="17">
        <f>G363</f>
        <v>18629.7</v>
      </c>
      <c r="H362" s="17">
        <f>H363</f>
        <v>18629.7</v>
      </c>
    </row>
    <row r="363" spans="1:8">
      <c r="A363" s="80" t="s">
        <v>127</v>
      </c>
      <c r="B363" s="2" t="s">
        <v>130</v>
      </c>
      <c r="C363" s="2"/>
      <c r="D363" s="2"/>
      <c r="E363" s="2"/>
      <c r="F363" s="17">
        <f>F364+F365+F366</f>
        <v>20102</v>
      </c>
      <c r="G363" s="17">
        <f>G364+G365+G366</f>
        <v>18629.7</v>
      </c>
      <c r="H363" s="17">
        <f>H364+H365+H366</f>
        <v>18629.7</v>
      </c>
    </row>
    <row r="364" spans="1:8" ht="63">
      <c r="A364" s="80" t="s">
        <v>50</v>
      </c>
      <c r="B364" s="2" t="s">
        <v>130</v>
      </c>
      <c r="C364" s="2" t="s">
        <v>88</v>
      </c>
      <c r="D364" s="2" t="s">
        <v>14</v>
      </c>
      <c r="E364" s="2" t="s">
        <v>33</v>
      </c>
      <c r="F364" s="17">
        <f>SUM(Ведомственная!G1253)</f>
        <v>17148.3</v>
      </c>
      <c r="G364" s="17">
        <f>SUM(Ведомственная!H1253)</f>
        <v>15974.2</v>
      </c>
      <c r="H364" s="17">
        <f>SUM(Ведомственная!I1253)</f>
        <v>15974.2</v>
      </c>
    </row>
    <row r="365" spans="1:8" ht="31.5">
      <c r="A365" s="80" t="s">
        <v>51</v>
      </c>
      <c r="B365" s="2" t="s">
        <v>130</v>
      </c>
      <c r="C365" s="2" t="s">
        <v>90</v>
      </c>
      <c r="D365" s="2" t="s">
        <v>14</v>
      </c>
      <c r="E365" s="2" t="s">
        <v>33</v>
      </c>
      <c r="F365" s="17">
        <f>SUM(Ведомственная!G1254)</f>
        <v>2592.9</v>
      </c>
      <c r="G365" s="17">
        <f>SUM(Ведомственная!H1254)</f>
        <v>2277</v>
      </c>
      <c r="H365" s="17">
        <f>SUM(Ведомственная!I1254)</f>
        <v>2283.4</v>
      </c>
    </row>
    <row r="366" spans="1:8">
      <c r="A366" s="80" t="s">
        <v>21</v>
      </c>
      <c r="B366" s="2" t="s">
        <v>130</v>
      </c>
      <c r="C366" s="2" t="s">
        <v>95</v>
      </c>
      <c r="D366" s="2" t="s">
        <v>14</v>
      </c>
      <c r="E366" s="2" t="s">
        <v>33</v>
      </c>
      <c r="F366" s="17">
        <f>SUM(Ведомственная!G1255)</f>
        <v>360.8</v>
      </c>
      <c r="G366" s="17">
        <f>SUM(Ведомственная!H1255)</f>
        <v>378.5</v>
      </c>
      <c r="H366" s="17">
        <f>SUM(Ведомственная!I1255)</f>
        <v>372.1</v>
      </c>
    </row>
    <row r="367" spans="1:8">
      <c r="A367" s="80" t="s">
        <v>115</v>
      </c>
      <c r="B367" s="2" t="s">
        <v>116</v>
      </c>
      <c r="C367" s="2"/>
      <c r="D367" s="2"/>
      <c r="E367" s="2"/>
      <c r="F367" s="17">
        <f t="shared" ref="F367:H369" si="49">F368</f>
        <v>94043.099999999991</v>
      </c>
      <c r="G367" s="17">
        <f t="shared" si="49"/>
        <v>87013.6</v>
      </c>
      <c r="H367" s="17">
        <f t="shared" si="49"/>
        <v>87013.6</v>
      </c>
    </row>
    <row r="368" spans="1:8" ht="47.25">
      <c r="A368" s="80" t="s">
        <v>25</v>
      </c>
      <c r="B368" s="2" t="s">
        <v>117</v>
      </c>
      <c r="C368" s="2"/>
      <c r="D368" s="2"/>
      <c r="E368" s="2"/>
      <c r="F368" s="17">
        <f t="shared" si="49"/>
        <v>94043.099999999991</v>
      </c>
      <c r="G368" s="17">
        <f t="shared" si="49"/>
        <v>87013.6</v>
      </c>
      <c r="H368" s="17">
        <f t="shared" si="49"/>
        <v>87013.6</v>
      </c>
    </row>
    <row r="369" spans="1:8">
      <c r="A369" s="80" t="s">
        <v>118</v>
      </c>
      <c r="B369" s="2" t="s">
        <v>119</v>
      </c>
      <c r="C369" s="2"/>
      <c r="D369" s="2"/>
      <c r="E369" s="2"/>
      <c r="F369" s="17">
        <f t="shared" si="49"/>
        <v>94043.099999999991</v>
      </c>
      <c r="G369" s="17">
        <f t="shared" si="49"/>
        <v>87013.6</v>
      </c>
      <c r="H369" s="17">
        <f t="shared" si="49"/>
        <v>87013.6</v>
      </c>
    </row>
    <row r="370" spans="1:8" ht="31.5">
      <c r="A370" s="80" t="s">
        <v>120</v>
      </c>
      <c r="B370" s="2" t="s">
        <v>119</v>
      </c>
      <c r="C370" s="2" t="s">
        <v>121</v>
      </c>
      <c r="D370" s="2" t="s">
        <v>112</v>
      </c>
      <c r="E370" s="2" t="s">
        <v>53</v>
      </c>
      <c r="F370" s="17">
        <f>SUM(Ведомственная!G1205)</f>
        <v>94043.099999999991</v>
      </c>
      <c r="G370" s="17">
        <f>SUM(Ведомственная!H1205)</f>
        <v>87013.6</v>
      </c>
      <c r="H370" s="17">
        <f>SUM(Ведомственная!I1205)</f>
        <v>87013.6</v>
      </c>
    </row>
    <row r="371" spans="1:8" ht="31.5">
      <c r="A371" s="80" t="s">
        <v>132</v>
      </c>
      <c r="B371" s="2" t="s">
        <v>133</v>
      </c>
      <c r="C371" s="2"/>
      <c r="D371" s="2"/>
      <c r="E371" s="2"/>
      <c r="F371" s="17">
        <f t="shared" ref="F371:H372" si="50">F372</f>
        <v>52283.5</v>
      </c>
      <c r="G371" s="17">
        <f t="shared" si="50"/>
        <v>49339.000000000007</v>
      </c>
      <c r="H371" s="17">
        <f t="shared" si="50"/>
        <v>50339.000000000007</v>
      </c>
    </row>
    <row r="372" spans="1:8" ht="31.5">
      <c r="A372" s="80" t="s">
        <v>44</v>
      </c>
      <c r="B372" s="2" t="s">
        <v>134</v>
      </c>
      <c r="C372" s="2"/>
      <c r="D372" s="2"/>
      <c r="E372" s="2"/>
      <c r="F372" s="17">
        <f t="shared" si="50"/>
        <v>52283.5</v>
      </c>
      <c r="G372" s="17">
        <f t="shared" si="50"/>
        <v>49339.000000000007</v>
      </c>
      <c r="H372" s="17">
        <f t="shared" si="50"/>
        <v>50339.000000000007</v>
      </c>
    </row>
    <row r="373" spans="1:8">
      <c r="A373" s="80" t="s">
        <v>135</v>
      </c>
      <c r="B373" s="2" t="s">
        <v>136</v>
      </c>
      <c r="C373" s="2"/>
      <c r="D373" s="2"/>
      <c r="E373" s="2"/>
      <c r="F373" s="17">
        <f>F374+F375+F376</f>
        <v>52283.5</v>
      </c>
      <c r="G373" s="17">
        <f>G374+G375+G376</f>
        <v>49339.000000000007</v>
      </c>
      <c r="H373" s="17">
        <f>H374+H375+H376</f>
        <v>50339.000000000007</v>
      </c>
    </row>
    <row r="374" spans="1:8" ht="63">
      <c r="A374" s="80" t="s">
        <v>50</v>
      </c>
      <c r="B374" s="2" t="s">
        <v>136</v>
      </c>
      <c r="C374" s="2" t="s">
        <v>88</v>
      </c>
      <c r="D374" s="2" t="s">
        <v>14</v>
      </c>
      <c r="E374" s="2" t="s">
        <v>33</v>
      </c>
      <c r="F374" s="17">
        <f>SUM(Ведомственная!G1259)</f>
        <v>46367.4</v>
      </c>
      <c r="G374" s="17">
        <f>SUM(Ведомственная!H1259)</f>
        <v>45217.8</v>
      </c>
      <c r="H374" s="17">
        <f>SUM(Ведомственная!I1259)</f>
        <v>45217.8</v>
      </c>
    </row>
    <row r="375" spans="1:8" ht="31.5">
      <c r="A375" s="80" t="s">
        <v>51</v>
      </c>
      <c r="B375" s="2" t="s">
        <v>136</v>
      </c>
      <c r="C375" s="2" t="s">
        <v>90</v>
      </c>
      <c r="D375" s="2" t="s">
        <v>14</v>
      </c>
      <c r="E375" s="2" t="s">
        <v>33</v>
      </c>
      <c r="F375" s="17">
        <f>SUM(Ведомственная!G1260)</f>
        <v>5451.1</v>
      </c>
      <c r="G375" s="17">
        <f>SUM(Ведомственная!H1260)</f>
        <v>3663.3</v>
      </c>
      <c r="H375" s="17">
        <f>SUM(Ведомственная!I1260)</f>
        <v>4674.8999999999996</v>
      </c>
    </row>
    <row r="376" spans="1:8">
      <c r="A376" s="80" t="s">
        <v>21</v>
      </c>
      <c r="B376" s="2" t="s">
        <v>136</v>
      </c>
      <c r="C376" s="2" t="s">
        <v>95</v>
      </c>
      <c r="D376" s="2" t="s">
        <v>14</v>
      </c>
      <c r="E376" s="2" t="s">
        <v>33</v>
      </c>
      <c r="F376" s="17">
        <f>SUM(Ведомственная!G1261)</f>
        <v>465</v>
      </c>
      <c r="G376" s="17">
        <f>SUM(Ведомственная!H1261)</f>
        <v>457.9</v>
      </c>
      <c r="H376" s="17">
        <f>SUM(Ведомственная!I1261)</f>
        <v>446.3</v>
      </c>
    </row>
    <row r="377" spans="1:8" ht="31.5">
      <c r="A377" s="80" t="s">
        <v>137</v>
      </c>
      <c r="B377" s="2" t="s">
        <v>138</v>
      </c>
      <c r="C377" s="2"/>
      <c r="D377" s="2"/>
      <c r="E377" s="2"/>
      <c r="F377" s="17">
        <f t="shared" ref="F377:H379" si="51">F378</f>
        <v>10256.299999999999</v>
      </c>
      <c r="G377" s="17">
        <f t="shared" si="51"/>
        <v>10920.4</v>
      </c>
      <c r="H377" s="17">
        <f t="shared" si="51"/>
        <v>10920.4</v>
      </c>
    </row>
    <row r="378" spans="1:8" ht="47.25">
      <c r="A378" s="80" t="s">
        <v>25</v>
      </c>
      <c r="B378" s="2" t="s">
        <v>139</v>
      </c>
      <c r="C378" s="2"/>
      <c r="D378" s="2"/>
      <c r="E378" s="2"/>
      <c r="F378" s="17">
        <f t="shared" si="51"/>
        <v>10256.299999999999</v>
      </c>
      <c r="G378" s="17">
        <f t="shared" si="51"/>
        <v>10920.4</v>
      </c>
      <c r="H378" s="17">
        <f t="shared" si="51"/>
        <v>10920.4</v>
      </c>
    </row>
    <row r="379" spans="1:8">
      <c r="A379" s="80" t="s">
        <v>140</v>
      </c>
      <c r="B379" s="2" t="s">
        <v>141</v>
      </c>
      <c r="C379" s="2"/>
      <c r="D379" s="2"/>
      <c r="E379" s="2"/>
      <c r="F379" s="17">
        <f t="shared" si="51"/>
        <v>10256.299999999999</v>
      </c>
      <c r="G379" s="17">
        <f t="shared" si="51"/>
        <v>10920.4</v>
      </c>
      <c r="H379" s="17">
        <f t="shared" si="51"/>
        <v>10920.4</v>
      </c>
    </row>
    <row r="380" spans="1:8" ht="31.5">
      <c r="A380" s="80" t="s">
        <v>120</v>
      </c>
      <c r="B380" s="2" t="s">
        <v>141</v>
      </c>
      <c r="C380" s="2" t="s">
        <v>121</v>
      </c>
      <c r="D380" s="2" t="s">
        <v>14</v>
      </c>
      <c r="E380" s="2" t="s">
        <v>33</v>
      </c>
      <c r="F380" s="17">
        <f>SUM(Ведомственная!G1265)</f>
        <v>10256.299999999999</v>
      </c>
      <c r="G380" s="17">
        <f>SUM(Ведомственная!H1265)</f>
        <v>10920.4</v>
      </c>
      <c r="H380" s="17">
        <f>SUM(Ведомственная!I1265)</f>
        <v>10920.4</v>
      </c>
    </row>
    <row r="381" spans="1:8" ht="31.5" hidden="1">
      <c r="A381" s="80" t="s">
        <v>71</v>
      </c>
      <c r="B381" s="2" t="s">
        <v>411</v>
      </c>
      <c r="C381" s="2" t="s">
        <v>121</v>
      </c>
      <c r="D381" s="2" t="s">
        <v>14</v>
      </c>
      <c r="E381" s="2" t="s">
        <v>12</v>
      </c>
      <c r="F381" s="17"/>
      <c r="G381" s="17"/>
      <c r="H381" s="17"/>
    </row>
    <row r="382" spans="1:8">
      <c r="A382" s="80" t="s">
        <v>153</v>
      </c>
      <c r="B382" s="2" t="s">
        <v>154</v>
      </c>
      <c r="C382" s="2"/>
      <c r="D382" s="2"/>
      <c r="E382" s="2"/>
      <c r="F382" s="17">
        <f>F383+F388</f>
        <v>2788.2</v>
      </c>
      <c r="G382" s="17">
        <f>G383+G388</f>
        <v>1035.3</v>
      </c>
      <c r="H382" s="17">
        <f>H383+H388</f>
        <v>0</v>
      </c>
    </row>
    <row r="383" spans="1:8">
      <c r="A383" s="80" t="s">
        <v>34</v>
      </c>
      <c r="B383" s="2" t="s">
        <v>414</v>
      </c>
      <c r="C383" s="2"/>
      <c r="D383" s="2"/>
      <c r="E383" s="2"/>
      <c r="F383" s="17">
        <f>F384+F387</f>
        <v>1049.3</v>
      </c>
      <c r="G383" s="17">
        <f t="shared" ref="G383:H383" si="52">G384+G387</f>
        <v>0</v>
      </c>
      <c r="H383" s="17">
        <f t="shared" si="52"/>
        <v>0</v>
      </c>
    </row>
    <row r="384" spans="1:8" ht="14.25" customHeight="1">
      <c r="A384" s="80" t="s">
        <v>152</v>
      </c>
      <c r="B384" s="2" t="s">
        <v>415</v>
      </c>
      <c r="C384" s="2"/>
      <c r="D384" s="2"/>
      <c r="E384" s="2"/>
      <c r="F384" s="17">
        <f>F385+F386</f>
        <v>880.5</v>
      </c>
      <c r="G384" s="17">
        <f>G385+G386</f>
        <v>0</v>
      </c>
      <c r="H384" s="17">
        <f>H385+H386</f>
        <v>0</v>
      </c>
    </row>
    <row r="385" spans="1:8" ht="63" hidden="1">
      <c r="A385" s="80" t="s">
        <v>131</v>
      </c>
      <c r="B385" s="2" t="s">
        <v>415</v>
      </c>
      <c r="C385" s="2" t="s">
        <v>88</v>
      </c>
      <c r="D385" s="2" t="s">
        <v>14</v>
      </c>
      <c r="E385" s="2" t="s">
        <v>12</v>
      </c>
      <c r="F385" s="17"/>
      <c r="G385" s="17"/>
      <c r="H385" s="17"/>
    </row>
    <row r="386" spans="1:8" ht="31.5">
      <c r="A386" s="80" t="s">
        <v>51</v>
      </c>
      <c r="B386" s="2" t="s">
        <v>415</v>
      </c>
      <c r="C386" s="2" t="s">
        <v>90</v>
      </c>
      <c r="D386" s="2" t="s">
        <v>14</v>
      </c>
      <c r="E386" s="2" t="s">
        <v>12</v>
      </c>
      <c r="F386" s="17">
        <f>SUM(Ведомственная!G1311)</f>
        <v>880.5</v>
      </c>
      <c r="G386" s="17">
        <f>SUM(Ведомственная!H1311)</f>
        <v>0</v>
      </c>
      <c r="H386" s="17">
        <f>SUM(Ведомственная!I1311)</f>
        <v>0</v>
      </c>
    </row>
    <row r="387" spans="1:8">
      <c r="A387" s="80" t="s">
        <v>118</v>
      </c>
      <c r="B387" s="2" t="s">
        <v>929</v>
      </c>
      <c r="C387" s="2" t="s">
        <v>121</v>
      </c>
      <c r="D387" s="2" t="s">
        <v>112</v>
      </c>
      <c r="E387" s="2" t="s">
        <v>53</v>
      </c>
      <c r="F387" s="17">
        <f>SUM(Ведомственная!G1209)</f>
        <v>168.8</v>
      </c>
      <c r="G387" s="17">
        <f>SUM(Ведомственная!H1209)</f>
        <v>0</v>
      </c>
      <c r="H387" s="17">
        <f>SUM(Ведомственная!I1209)</f>
        <v>0</v>
      </c>
    </row>
    <row r="388" spans="1:8">
      <c r="A388" s="80" t="s">
        <v>150</v>
      </c>
      <c r="B388" s="2" t="s">
        <v>540</v>
      </c>
      <c r="C388" s="2"/>
      <c r="D388" s="2"/>
      <c r="E388" s="2"/>
      <c r="F388" s="17">
        <f>SUM(F394)+F389</f>
        <v>1738.9</v>
      </c>
      <c r="G388" s="17">
        <f t="shared" ref="G388:H388" si="53">SUM(G394)+G389</f>
        <v>1035.3</v>
      </c>
      <c r="H388" s="17">
        <f t="shared" si="53"/>
        <v>0</v>
      </c>
    </row>
    <row r="389" spans="1:8" ht="31.5">
      <c r="A389" s="80" t="s">
        <v>263</v>
      </c>
      <c r="B389" s="2" t="s">
        <v>980</v>
      </c>
      <c r="C389" s="4"/>
      <c r="D389" s="2"/>
      <c r="E389" s="2"/>
      <c r="F389" s="17">
        <f>SUM(F390+F392)</f>
        <v>526.5</v>
      </c>
      <c r="G389" s="17">
        <f t="shared" ref="G389:H389" si="54">SUM(G390+G392)</f>
        <v>0</v>
      </c>
      <c r="H389" s="17">
        <f t="shared" si="54"/>
        <v>0</v>
      </c>
    </row>
    <row r="390" spans="1:8">
      <c r="A390" s="80" t="s">
        <v>127</v>
      </c>
      <c r="B390" s="2" t="s">
        <v>981</v>
      </c>
      <c r="C390" s="4"/>
      <c r="D390" s="2"/>
      <c r="E390" s="2"/>
      <c r="F390" s="17">
        <f>SUM(F391)</f>
        <v>363.9</v>
      </c>
      <c r="G390" s="17">
        <f t="shared" ref="G390:H390" si="55">SUM(G391)</f>
        <v>0</v>
      </c>
      <c r="H390" s="17">
        <f t="shared" si="55"/>
        <v>0</v>
      </c>
    </row>
    <row r="391" spans="1:8" ht="31.5">
      <c r="A391" s="80" t="s">
        <v>120</v>
      </c>
      <c r="B391" s="2" t="s">
        <v>981</v>
      </c>
      <c r="C391" s="2" t="s">
        <v>121</v>
      </c>
      <c r="D391" s="2" t="s">
        <v>14</v>
      </c>
      <c r="E391" s="2" t="s">
        <v>12</v>
      </c>
      <c r="F391" s="17">
        <f>SUM(Ведомственная!G1315)</f>
        <v>363.9</v>
      </c>
      <c r="G391" s="17">
        <f>SUM(Ведомственная!H1315)</f>
        <v>0</v>
      </c>
      <c r="H391" s="17">
        <f>SUM(Ведомственная!I1315)</f>
        <v>0</v>
      </c>
    </row>
    <row r="392" spans="1:8">
      <c r="A392" s="80" t="s">
        <v>611</v>
      </c>
      <c r="B392" s="2" t="s">
        <v>983</v>
      </c>
      <c r="C392" s="2"/>
      <c r="D392" s="2"/>
      <c r="E392" s="2"/>
      <c r="F392" s="17">
        <f>SUM(F393)</f>
        <v>162.6</v>
      </c>
      <c r="G392" s="17">
        <f t="shared" ref="G392:H392" si="56">SUM(G393)</f>
        <v>0</v>
      </c>
      <c r="H392" s="17">
        <f t="shared" si="56"/>
        <v>0</v>
      </c>
    </row>
    <row r="393" spans="1:8" ht="31.5">
      <c r="A393" s="80" t="s">
        <v>120</v>
      </c>
      <c r="B393" s="2" t="s">
        <v>983</v>
      </c>
      <c r="C393" s="2" t="s">
        <v>121</v>
      </c>
      <c r="D393" s="2" t="s">
        <v>14</v>
      </c>
      <c r="E393" s="2" t="s">
        <v>12</v>
      </c>
      <c r="F393" s="17">
        <f>SUM(Ведомственная!G1317)</f>
        <v>162.6</v>
      </c>
      <c r="G393" s="17">
        <f>SUM(Ведомственная!H1317)</f>
        <v>0</v>
      </c>
      <c r="H393" s="17">
        <f>SUM(Ведомственная!I1317)</f>
        <v>0</v>
      </c>
    </row>
    <row r="394" spans="1:8" ht="31.5">
      <c r="A394" s="80" t="s">
        <v>333</v>
      </c>
      <c r="B394" s="2" t="s">
        <v>982</v>
      </c>
      <c r="C394" s="2"/>
      <c r="D394" s="2"/>
      <c r="E394" s="2"/>
      <c r="F394" s="17">
        <f>SUM(F395)+F397</f>
        <v>1212.4000000000001</v>
      </c>
      <c r="G394" s="17">
        <f t="shared" ref="G394:H394" si="57">SUM(G395)+G397</f>
        <v>1035.3</v>
      </c>
      <c r="H394" s="17">
        <f t="shared" si="57"/>
        <v>0</v>
      </c>
    </row>
    <row r="395" spans="1:8">
      <c r="A395" s="80" t="s">
        <v>127</v>
      </c>
      <c r="B395" s="2" t="s">
        <v>541</v>
      </c>
      <c r="C395" s="2"/>
      <c r="D395" s="2"/>
      <c r="E395" s="2"/>
      <c r="F395" s="17">
        <f t="shared" ref="F395:H395" si="58">SUM(F396)</f>
        <v>1101.5</v>
      </c>
      <c r="G395" s="17">
        <f t="shared" si="58"/>
        <v>1035.3</v>
      </c>
      <c r="H395" s="17">
        <f t="shared" si="58"/>
        <v>0</v>
      </c>
    </row>
    <row r="396" spans="1:8" ht="31.5">
      <c r="A396" s="80" t="s">
        <v>120</v>
      </c>
      <c r="B396" s="2" t="s">
        <v>541</v>
      </c>
      <c r="C396" s="2" t="s">
        <v>121</v>
      </c>
      <c r="D396" s="2" t="s">
        <v>14</v>
      </c>
      <c r="E396" s="2" t="s">
        <v>12</v>
      </c>
      <c r="F396" s="17">
        <f>SUM(Ведомственная!G1320)</f>
        <v>1101.5</v>
      </c>
      <c r="G396" s="17">
        <f>SUM(Ведомственная!H1320)</f>
        <v>1035.3</v>
      </c>
      <c r="H396" s="17">
        <f>SUM(Ведомственная!I1320)</f>
        <v>0</v>
      </c>
    </row>
    <row r="397" spans="1:8">
      <c r="A397" s="80" t="s">
        <v>140</v>
      </c>
      <c r="B397" s="2" t="s">
        <v>612</v>
      </c>
      <c r="C397" s="2"/>
      <c r="D397" s="2"/>
      <c r="E397" s="2"/>
      <c r="F397" s="17">
        <f t="shared" ref="F397:H397" si="59">SUM(F398)</f>
        <v>110.9</v>
      </c>
      <c r="G397" s="17">
        <f t="shared" si="59"/>
        <v>0</v>
      </c>
      <c r="H397" s="17">
        <f t="shared" si="59"/>
        <v>0</v>
      </c>
    </row>
    <row r="398" spans="1:8" ht="31.5">
      <c r="A398" s="80" t="s">
        <v>120</v>
      </c>
      <c r="B398" s="2" t="s">
        <v>612</v>
      </c>
      <c r="C398" s="2" t="s">
        <v>121</v>
      </c>
      <c r="D398" s="2" t="s">
        <v>14</v>
      </c>
      <c r="E398" s="2" t="s">
        <v>12</v>
      </c>
      <c r="F398" s="17">
        <f>SUM(Ведомственная!G1322)</f>
        <v>110.9</v>
      </c>
      <c r="G398" s="17">
        <f>SUM(Ведомственная!H1322)</f>
        <v>0</v>
      </c>
      <c r="H398" s="17">
        <f>SUM(Ведомственная!I1322)</f>
        <v>0</v>
      </c>
    </row>
    <row r="399" spans="1:8" ht="31.5">
      <c r="A399" s="80" t="s">
        <v>155</v>
      </c>
      <c r="B399" s="2" t="s">
        <v>156</v>
      </c>
      <c r="C399" s="2"/>
      <c r="D399" s="2"/>
      <c r="E399" s="2"/>
      <c r="F399" s="17">
        <f>F400+F407+F426</f>
        <v>12232.599999999999</v>
      </c>
      <c r="G399" s="17">
        <f>G400+G407+G426</f>
        <v>11559.7</v>
      </c>
      <c r="H399" s="17">
        <f>H400+H407+H426</f>
        <v>3000</v>
      </c>
    </row>
    <row r="400" spans="1:8">
      <c r="A400" s="80" t="s">
        <v>34</v>
      </c>
      <c r="B400" s="2" t="s">
        <v>416</v>
      </c>
      <c r="C400" s="2"/>
      <c r="D400" s="2"/>
      <c r="E400" s="2"/>
      <c r="F400" s="17">
        <f>SUM(F401+F403+F405)</f>
        <v>2684.7999999999997</v>
      </c>
      <c r="G400" s="17">
        <f t="shared" ref="G400:H400" si="60">SUM(G401+G403+G405)</f>
        <v>0</v>
      </c>
      <c r="H400" s="17">
        <f t="shared" si="60"/>
        <v>0</v>
      </c>
    </row>
    <row r="401" spans="1:8">
      <c r="A401" s="80" t="s">
        <v>127</v>
      </c>
      <c r="B401" s="2" t="s">
        <v>417</v>
      </c>
      <c r="C401" s="2"/>
      <c r="D401" s="2"/>
      <c r="E401" s="2"/>
      <c r="F401" s="17">
        <f>F402</f>
        <v>403.6</v>
      </c>
      <c r="G401" s="17">
        <f>G402</f>
        <v>0</v>
      </c>
      <c r="H401" s="17">
        <f>H402</f>
        <v>0</v>
      </c>
    </row>
    <row r="402" spans="1:8" ht="31.5">
      <c r="A402" s="80" t="s">
        <v>51</v>
      </c>
      <c r="B402" s="2" t="s">
        <v>417</v>
      </c>
      <c r="C402" s="2" t="s">
        <v>90</v>
      </c>
      <c r="D402" s="2" t="s">
        <v>14</v>
      </c>
      <c r="E402" s="2" t="s">
        <v>33</v>
      </c>
      <c r="F402" s="17">
        <f>SUM(Ведомственная!G1269)</f>
        <v>403.6</v>
      </c>
      <c r="G402" s="17">
        <f>SUM(Ведомственная!H1269)</f>
        <v>0</v>
      </c>
      <c r="H402" s="17">
        <f>SUM(Ведомственная!I1269)</f>
        <v>0</v>
      </c>
    </row>
    <row r="403" spans="1:8">
      <c r="A403" s="80" t="s">
        <v>135</v>
      </c>
      <c r="B403" s="2" t="s">
        <v>418</v>
      </c>
      <c r="C403" s="2"/>
      <c r="D403" s="2"/>
      <c r="E403" s="2"/>
      <c r="F403" s="17">
        <f>SUM(F404)</f>
        <v>2281.1999999999998</v>
      </c>
      <c r="G403" s="17">
        <f>SUM(G404)</f>
        <v>0</v>
      </c>
      <c r="H403" s="17">
        <f>SUM(H404)</f>
        <v>0</v>
      </c>
    </row>
    <row r="404" spans="1:8" ht="29.25" customHeight="1">
      <c r="A404" s="80" t="s">
        <v>51</v>
      </c>
      <c r="B404" s="2" t="s">
        <v>418</v>
      </c>
      <c r="C404" s="2" t="s">
        <v>90</v>
      </c>
      <c r="D404" s="2" t="s">
        <v>14</v>
      </c>
      <c r="E404" s="2" t="s">
        <v>33</v>
      </c>
      <c r="F404" s="17">
        <f>SUM(Ведомственная!G1271)</f>
        <v>2281.1999999999998</v>
      </c>
      <c r="G404" s="17">
        <f>SUM(Ведомственная!H1271)</f>
        <v>0</v>
      </c>
      <c r="H404" s="17">
        <f>SUM(Ведомственная!I1271)</f>
        <v>0</v>
      </c>
    </row>
    <row r="405" spans="1:8" ht="31.5">
      <c r="A405" s="80" t="s">
        <v>523</v>
      </c>
      <c r="B405" s="2" t="s">
        <v>419</v>
      </c>
      <c r="C405" s="2"/>
      <c r="D405" s="2"/>
      <c r="E405" s="2"/>
      <c r="F405" s="17">
        <f>F406</f>
        <v>0</v>
      </c>
      <c r="G405" s="17">
        <f>G406</f>
        <v>0</v>
      </c>
      <c r="H405" s="17">
        <f>H406</f>
        <v>0</v>
      </c>
    </row>
    <row r="406" spans="1:8" ht="31.5">
      <c r="A406" s="80" t="s">
        <v>51</v>
      </c>
      <c r="B406" s="2" t="s">
        <v>419</v>
      </c>
      <c r="C406" s="2" t="s">
        <v>90</v>
      </c>
      <c r="D406" s="2" t="s">
        <v>14</v>
      </c>
      <c r="E406" s="2" t="s">
        <v>33</v>
      </c>
      <c r="F406" s="17">
        <f>SUM(Ведомственная!G1273)</f>
        <v>0</v>
      </c>
      <c r="G406" s="17">
        <f>SUM(Ведомственная!H1273)</f>
        <v>0</v>
      </c>
      <c r="H406" s="17">
        <f>SUM(Ведомственная!I1273)</f>
        <v>0</v>
      </c>
    </row>
    <row r="407" spans="1:8">
      <c r="A407" s="80" t="s">
        <v>150</v>
      </c>
      <c r="B407" s="2" t="s">
        <v>157</v>
      </c>
      <c r="C407" s="2"/>
      <c r="D407" s="2"/>
      <c r="E407" s="2"/>
      <c r="F407" s="17">
        <f>F408+F419+F414</f>
        <v>9547.7999999999993</v>
      </c>
      <c r="G407" s="17">
        <f>G408+G419+G414</f>
        <v>0</v>
      </c>
      <c r="H407" s="17">
        <f>H408+H419+H414</f>
        <v>0</v>
      </c>
    </row>
    <row r="408" spans="1:8" ht="31.5">
      <c r="A408" s="80" t="s">
        <v>420</v>
      </c>
      <c r="B408" s="2" t="s">
        <v>421</v>
      </c>
      <c r="C408" s="2"/>
      <c r="D408" s="2"/>
      <c r="E408" s="2"/>
      <c r="F408" s="17">
        <f>F409+F411</f>
        <v>5124.7</v>
      </c>
      <c r="G408" s="17">
        <f>G409+G411</f>
        <v>0</v>
      </c>
      <c r="H408" s="17">
        <f>H409+H411</f>
        <v>0</v>
      </c>
    </row>
    <row r="409" spans="1:8">
      <c r="A409" s="80" t="s">
        <v>118</v>
      </c>
      <c r="B409" s="2" t="s">
        <v>422</v>
      </c>
      <c r="C409" s="2"/>
      <c r="D409" s="2"/>
      <c r="E409" s="2"/>
      <c r="F409" s="17">
        <f>F410</f>
        <v>4354</v>
      </c>
      <c r="G409" s="17">
        <f>G410</f>
        <v>0</v>
      </c>
      <c r="H409" s="17">
        <f>H410</f>
        <v>0</v>
      </c>
    </row>
    <row r="410" spans="1:8" ht="31.5">
      <c r="A410" s="80" t="s">
        <v>120</v>
      </c>
      <c r="B410" s="2" t="s">
        <v>422</v>
      </c>
      <c r="C410" s="2" t="s">
        <v>121</v>
      </c>
      <c r="D410" s="2" t="s">
        <v>112</v>
      </c>
      <c r="E410" s="2" t="s">
        <v>53</v>
      </c>
      <c r="F410" s="17">
        <f>SUM(Ведомственная!G1214)</f>
        <v>4354</v>
      </c>
      <c r="G410" s="17">
        <f>SUM(Ведомственная!H1214)</f>
        <v>0</v>
      </c>
      <c r="H410" s="17">
        <f>SUM(Ведомственная!I1214)</f>
        <v>0</v>
      </c>
    </row>
    <row r="411" spans="1:8">
      <c r="A411" s="80" t="s">
        <v>127</v>
      </c>
      <c r="B411" s="2" t="s">
        <v>438</v>
      </c>
      <c r="C411" s="2"/>
      <c r="D411" s="2"/>
      <c r="E411" s="2"/>
      <c r="F411" s="17">
        <f>F413+F412</f>
        <v>770.7</v>
      </c>
      <c r="G411" s="17">
        <f>G413+G412</f>
        <v>0</v>
      </c>
      <c r="H411" s="17">
        <f>H413+H412</f>
        <v>0</v>
      </c>
    </row>
    <row r="412" spans="1:8" ht="31.5">
      <c r="A412" s="80" t="s">
        <v>120</v>
      </c>
      <c r="B412" s="2" t="s">
        <v>438</v>
      </c>
      <c r="C412" s="2" t="s">
        <v>121</v>
      </c>
      <c r="D412" s="2" t="s">
        <v>14</v>
      </c>
      <c r="E412" s="2" t="s">
        <v>33</v>
      </c>
      <c r="F412" s="17">
        <f>SUM(Ведомственная!G1277)</f>
        <v>770.7</v>
      </c>
      <c r="G412" s="17">
        <f>SUM(Ведомственная!H1277)</f>
        <v>0</v>
      </c>
      <c r="H412" s="17">
        <f>SUM(Ведомственная!I1277)</f>
        <v>0</v>
      </c>
    </row>
    <row r="413" spans="1:8" ht="36.75" customHeight="1">
      <c r="A413" s="80" t="s">
        <v>120</v>
      </c>
      <c r="B413" s="2" t="s">
        <v>438</v>
      </c>
      <c r="C413" s="2" t="s">
        <v>121</v>
      </c>
      <c r="D413" s="2" t="s">
        <v>14</v>
      </c>
      <c r="E413" s="2" t="s">
        <v>12</v>
      </c>
      <c r="F413" s="17">
        <v>0</v>
      </c>
      <c r="G413" s="17">
        <v>0</v>
      </c>
      <c r="H413" s="17">
        <v>0</v>
      </c>
    </row>
    <row r="414" spans="1:8" ht="31.5">
      <c r="A414" s="80" t="s">
        <v>263</v>
      </c>
      <c r="B414" s="2" t="s">
        <v>439</v>
      </c>
      <c r="C414" s="2"/>
      <c r="D414" s="2"/>
      <c r="E414" s="2"/>
      <c r="F414" s="17">
        <f>F415+F417</f>
        <v>2515.1</v>
      </c>
      <c r="G414" s="17">
        <f>G415+G417</f>
        <v>0</v>
      </c>
      <c r="H414" s="17">
        <f>H415+H417</f>
        <v>0</v>
      </c>
    </row>
    <row r="415" spans="1:8">
      <c r="A415" s="80" t="s">
        <v>118</v>
      </c>
      <c r="B415" s="2" t="s">
        <v>440</v>
      </c>
      <c r="C415" s="2"/>
      <c r="D415" s="2"/>
      <c r="E415" s="2"/>
      <c r="F415" s="17">
        <f>F416</f>
        <v>908.1</v>
      </c>
      <c r="G415" s="17">
        <f>G416</f>
        <v>0</v>
      </c>
      <c r="H415" s="17">
        <f>H416</f>
        <v>0</v>
      </c>
    </row>
    <row r="416" spans="1:8" ht="31.5">
      <c r="A416" s="80" t="s">
        <v>120</v>
      </c>
      <c r="B416" s="2" t="s">
        <v>440</v>
      </c>
      <c r="C416" s="2" t="s">
        <v>121</v>
      </c>
      <c r="D416" s="2" t="s">
        <v>112</v>
      </c>
      <c r="E416" s="2" t="s">
        <v>53</v>
      </c>
      <c r="F416" s="17">
        <f>SUM(Ведомственная!G1216)</f>
        <v>908.1</v>
      </c>
      <c r="G416" s="17">
        <f>SUM(Ведомственная!H1216)</f>
        <v>0</v>
      </c>
      <c r="H416" s="17">
        <f>SUM(Ведомственная!I1216)</f>
        <v>0</v>
      </c>
    </row>
    <row r="417" spans="1:8">
      <c r="A417" s="80" t="s">
        <v>127</v>
      </c>
      <c r="B417" s="2" t="s">
        <v>441</v>
      </c>
      <c r="C417" s="2"/>
      <c r="D417" s="2"/>
      <c r="E417" s="2"/>
      <c r="F417" s="17">
        <f>F418</f>
        <v>1607</v>
      </c>
      <c r="G417" s="17">
        <f>G418</f>
        <v>0</v>
      </c>
      <c r="H417" s="17">
        <f>H418</f>
        <v>0</v>
      </c>
    </row>
    <row r="418" spans="1:8" ht="31.5">
      <c r="A418" s="80" t="s">
        <v>120</v>
      </c>
      <c r="B418" s="2" t="s">
        <v>441</v>
      </c>
      <c r="C418" s="2" t="s">
        <v>121</v>
      </c>
      <c r="D418" s="2" t="s">
        <v>14</v>
      </c>
      <c r="E418" s="2" t="s">
        <v>33</v>
      </c>
      <c r="F418" s="17">
        <f>SUM(Ведомственная!G1280)</f>
        <v>1607</v>
      </c>
      <c r="G418" s="17">
        <f>SUM(Ведомственная!H1280)</f>
        <v>0</v>
      </c>
      <c r="H418" s="17">
        <f>SUM(Ведомственная!I1280)</f>
        <v>0</v>
      </c>
    </row>
    <row r="419" spans="1:8" ht="31.5">
      <c r="A419" s="80" t="s">
        <v>333</v>
      </c>
      <c r="B419" s="2" t="s">
        <v>423</v>
      </c>
      <c r="C419" s="2"/>
      <c r="D419" s="2"/>
      <c r="E419" s="2"/>
      <c r="F419" s="17">
        <f>SUM(F420+F422+F424)</f>
        <v>1908</v>
      </c>
      <c r="G419" s="17">
        <f>SUM(G420+G422+G424)</f>
        <v>0</v>
      </c>
      <c r="H419" s="17">
        <f>SUM(H420+H422+H424)</f>
        <v>0</v>
      </c>
    </row>
    <row r="420" spans="1:8">
      <c r="A420" s="80" t="s">
        <v>118</v>
      </c>
      <c r="B420" s="2" t="s">
        <v>424</v>
      </c>
      <c r="C420" s="2"/>
      <c r="D420" s="2"/>
      <c r="E420" s="2"/>
      <c r="F420" s="17">
        <f>F421</f>
        <v>746.1</v>
      </c>
      <c r="G420" s="17">
        <f>G421</f>
        <v>0</v>
      </c>
      <c r="H420" s="17">
        <f>H421</f>
        <v>0</v>
      </c>
    </row>
    <row r="421" spans="1:8" ht="31.5">
      <c r="A421" s="80" t="s">
        <v>120</v>
      </c>
      <c r="B421" s="2" t="s">
        <v>424</v>
      </c>
      <c r="C421" s="2" t="s">
        <v>121</v>
      </c>
      <c r="D421" s="2" t="s">
        <v>112</v>
      </c>
      <c r="E421" s="2" t="s">
        <v>53</v>
      </c>
      <c r="F421" s="17">
        <f>SUM(Ведомственная!G1219)</f>
        <v>746.1</v>
      </c>
      <c r="G421" s="17">
        <f>SUM(Ведомственная!H1219)</f>
        <v>0</v>
      </c>
      <c r="H421" s="17">
        <f>SUM(Ведомственная!I1219)</f>
        <v>0</v>
      </c>
    </row>
    <row r="422" spans="1:8">
      <c r="A422" s="80" t="s">
        <v>127</v>
      </c>
      <c r="B422" s="2" t="s">
        <v>477</v>
      </c>
      <c r="C422" s="2"/>
      <c r="D422" s="2"/>
      <c r="E422" s="2"/>
      <c r="F422" s="17">
        <f>F423</f>
        <v>1161.9000000000001</v>
      </c>
      <c r="G422" s="17">
        <f>G423</f>
        <v>0</v>
      </c>
      <c r="H422" s="17">
        <f>H423</f>
        <v>0</v>
      </c>
    </row>
    <row r="423" spans="1:8" ht="31.5">
      <c r="A423" s="80" t="s">
        <v>120</v>
      </c>
      <c r="B423" s="2" t="s">
        <v>477</v>
      </c>
      <c r="C423" s="2" t="s">
        <v>121</v>
      </c>
      <c r="D423" s="2" t="s">
        <v>14</v>
      </c>
      <c r="E423" s="2" t="s">
        <v>33</v>
      </c>
      <c r="F423" s="17">
        <f>SUM(Ведомственная!G1283)</f>
        <v>1161.9000000000001</v>
      </c>
      <c r="G423" s="17">
        <f>SUM(Ведомственная!H1283)</f>
        <v>0</v>
      </c>
      <c r="H423" s="17">
        <f>SUM(Ведомственная!I1283)</f>
        <v>0</v>
      </c>
    </row>
    <row r="424" spans="1:8">
      <c r="A424" s="80" t="s">
        <v>140</v>
      </c>
      <c r="B424" s="2" t="s">
        <v>619</v>
      </c>
      <c r="C424" s="2"/>
      <c r="D424" s="2"/>
      <c r="E424" s="2"/>
      <c r="F424" s="17">
        <f>SUM(F425)</f>
        <v>0</v>
      </c>
      <c r="G424" s="17">
        <f>SUM(G425)</f>
        <v>0</v>
      </c>
      <c r="H424" s="17">
        <f>SUM(H425)</f>
        <v>0</v>
      </c>
    </row>
    <row r="425" spans="1:8" ht="31.5">
      <c r="A425" s="80" t="s">
        <v>120</v>
      </c>
      <c r="B425" s="2" t="s">
        <v>619</v>
      </c>
      <c r="C425" s="2" t="s">
        <v>121</v>
      </c>
      <c r="D425" s="2" t="s">
        <v>14</v>
      </c>
      <c r="E425" s="2" t="s">
        <v>33</v>
      </c>
      <c r="F425" s="17">
        <f>SUM(Ведомственная!G1285)</f>
        <v>0</v>
      </c>
      <c r="G425" s="17">
        <f>SUM(Ведомственная!H1285)</f>
        <v>0</v>
      </c>
      <c r="H425" s="17">
        <f>SUM(Ведомственная!I1285)</f>
        <v>0</v>
      </c>
    </row>
    <row r="426" spans="1:8">
      <c r="A426" s="80" t="s">
        <v>925</v>
      </c>
      <c r="B426" s="2" t="s">
        <v>595</v>
      </c>
      <c r="C426" s="2"/>
      <c r="D426" s="2"/>
      <c r="E426" s="2"/>
      <c r="F426" s="17">
        <f>SUM(F427+F429)</f>
        <v>0</v>
      </c>
      <c r="G426" s="17">
        <f t="shared" ref="G426:H426" si="61">SUM(G427+G429)</f>
        <v>11559.7</v>
      </c>
      <c r="H426" s="17">
        <f t="shared" si="61"/>
        <v>3000</v>
      </c>
    </row>
    <row r="427" spans="1:8" ht="78.75">
      <c r="A427" s="80" t="s">
        <v>745</v>
      </c>
      <c r="B427" s="2" t="s">
        <v>743</v>
      </c>
      <c r="C427" s="2"/>
      <c r="D427" s="2"/>
      <c r="E427" s="2"/>
      <c r="F427" s="17">
        <f>SUM(F428)</f>
        <v>0</v>
      </c>
      <c r="G427" s="17">
        <f>SUM(G428)</f>
        <v>11559.7</v>
      </c>
      <c r="H427" s="17">
        <f>SUM(H428)</f>
        <v>0</v>
      </c>
    </row>
    <row r="428" spans="1:8" ht="31.5">
      <c r="A428" s="80" t="s">
        <v>120</v>
      </c>
      <c r="B428" s="2" t="s">
        <v>743</v>
      </c>
      <c r="C428" s="2" t="s">
        <v>121</v>
      </c>
      <c r="D428" s="2" t="s">
        <v>112</v>
      </c>
      <c r="E428" s="2" t="s">
        <v>53</v>
      </c>
      <c r="F428" s="17">
        <f>SUM(Ведомственная!G1222)</f>
        <v>0</v>
      </c>
      <c r="G428" s="17">
        <f>SUM(Ведомственная!H1222)</f>
        <v>11559.7</v>
      </c>
      <c r="H428" s="17">
        <f>SUM(Ведомственная!I1222)</f>
        <v>0</v>
      </c>
    </row>
    <row r="429" spans="1:8" ht="31.5">
      <c r="A429" s="80" t="s">
        <v>896</v>
      </c>
      <c r="B429" s="2" t="s">
        <v>895</v>
      </c>
      <c r="C429" s="2"/>
      <c r="D429" s="2"/>
      <c r="E429" s="2"/>
      <c r="F429" s="17">
        <f>SUM(F430)</f>
        <v>0</v>
      </c>
      <c r="G429" s="17">
        <f t="shared" ref="G429:H429" si="62">SUM(G430)</f>
        <v>0</v>
      </c>
      <c r="H429" s="17">
        <f t="shared" si="62"/>
        <v>3000</v>
      </c>
    </row>
    <row r="430" spans="1:8" ht="31.5">
      <c r="A430" s="80" t="s">
        <v>51</v>
      </c>
      <c r="B430" s="2" t="s">
        <v>895</v>
      </c>
      <c r="C430" s="2" t="s">
        <v>90</v>
      </c>
      <c r="D430" s="2" t="s">
        <v>14</v>
      </c>
      <c r="E430" s="2" t="s">
        <v>33</v>
      </c>
      <c r="F430" s="17">
        <f>SUM(Ведомственная!G1288)</f>
        <v>0</v>
      </c>
      <c r="G430" s="17">
        <f>SUM(Ведомственная!H1288)</f>
        <v>0</v>
      </c>
      <c r="H430" s="17">
        <f>SUM(Ведомственная!I1288)</f>
        <v>3000</v>
      </c>
    </row>
    <row r="431" spans="1:8" ht="31.5">
      <c r="A431" s="80" t="s">
        <v>602</v>
      </c>
      <c r="B431" s="2" t="s">
        <v>145</v>
      </c>
      <c r="C431" s="2"/>
      <c r="D431" s="2"/>
      <c r="E431" s="2"/>
      <c r="F431" s="17">
        <f>SUM(F432+F435+F437)</f>
        <v>32865.5</v>
      </c>
      <c r="G431" s="17">
        <f>SUM(G432+G435+G437)</f>
        <v>31221.4</v>
      </c>
      <c r="H431" s="17">
        <f>SUM(H432+H435+H437)</f>
        <v>31221.4</v>
      </c>
    </row>
    <row r="432" spans="1:8">
      <c r="A432" s="40" t="s">
        <v>79</v>
      </c>
      <c r="B432" s="47" t="s">
        <v>524</v>
      </c>
      <c r="C432" s="41"/>
      <c r="D432" s="2"/>
      <c r="E432" s="2"/>
      <c r="F432" s="43">
        <f>+F433+F434</f>
        <v>2919.3</v>
      </c>
      <c r="G432" s="43">
        <f>+G433+G434</f>
        <v>3408.3999999999996</v>
      </c>
      <c r="H432" s="43">
        <f>+H433+H434</f>
        <v>3408.3999999999996</v>
      </c>
    </row>
    <row r="433" spans="1:8" ht="63">
      <c r="A433" s="40" t="s">
        <v>50</v>
      </c>
      <c r="B433" s="47" t="s">
        <v>524</v>
      </c>
      <c r="C433" s="41" t="s">
        <v>88</v>
      </c>
      <c r="D433" s="2" t="s">
        <v>14</v>
      </c>
      <c r="E433" s="2" t="s">
        <v>12</v>
      </c>
      <c r="F433" s="43">
        <f>SUM(Ведомственная!G1336)</f>
        <v>2919.3</v>
      </c>
      <c r="G433" s="43">
        <f>SUM(Ведомственная!H1336)</f>
        <v>3408.2</v>
      </c>
      <c r="H433" s="43">
        <f>SUM(Ведомственная!I1336)</f>
        <v>3408.2</v>
      </c>
    </row>
    <row r="434" spans="1:8" ht="29.25" customHeight="1">
      <c r="A434" s="40" t="s">
        <v>51</v>
      </c>
      <c r="B434" s="47" t="s">
        <v>524</v>
      </c>
      <c r="C434" s="41" t="s">
        <v>90</v>
      </c>
      <c r="D434" s="2" t="s">
        <v>14</v>
      </c>
      <c r="E434" s="2" t="s">
        <v>12</v>
      </c>
      <c r="F434" s="43">
        <f>SUM(Ведомственная!G1337)</f>
        <v>0</v>
      </c>
      <c r="G434" s="43">
        <f>SUM(Ведомственная!H1337)</f>
        <v>0.2</v>
      </c>
      <c r="H434" s="43">
        <f>SUM(Ведомственная!I1337)</f>
        <v>0.2</v>
      </c>
    </row>
    <row r="435" spans="1:8" ht="29.25" customHeight="1">
      <c r="A435" s="80" t="s">
        <v>97</v>
      </c>
      <c r="B435" s="47" t="s">
        <v>606</v>
      </c>
      <c r="C435" s="41"/>
      <c r="D435" s="2"/>
      <c r="E435" s="2"/>
      <c r="F435" s="43">
        <f>SUM(F436)</f>
        <v>0</v>
      </c>
      <c r="G435" s="43">
        <f>SUM(G436)</f>
        <v>0</v>
      </c>
      <c r="H435" s="43">
        <f>SUM(H436)</f>
        <v>0</v>
      </c>
    </row>
    <row r="436" spans="1:8" ht="29.25" customHeight="1">
      <c r="A436" s="40" t="s">
        <v>51</v>
      </c>
      <c r="B436" s="47" t="s">
        <v>606</v>
      </c>
      <c r="C436" s="41" t="s">
        <v>90</v>
      </c>
      <c r="D436" s="2" t="s">
        <v>14</v>
      </c>
      <c r="E436" s="2" t="s">
        <v>12</v>
      </c>
      <c r="F436" s="43">
        <f>SUM(Ведомственная!G1339)</f>
        <v>0</v>
      </c>
      <c r="G436" s="43">
        <f>SUM(Ведомственная!H1339)</f>
        <v>0</v>
      </c>
      <c r="H436" s="43">
        <f>SUM(Ведомственная!I1339)</f>
        <v>0</v>
      </c>
    </row>
    <row r="437" spans="1:8" ht="31.5">
      <c r="A437" s="80" t="s">
        <v>44</v>
      </c>
      <c r="B437" s="2" t="s">
        <v>146</v>
      </c>
      <c r="C437" s="2"/>
      <c r="D437" s="2"/>
      <c r="E437" s="2"/>
      <c r="F437" s="17">
        <f>F438</f>
        <v>29946.2</v>
      </c>
      <c r="G437" s="17">
        <f>G438</f>
        <v>27813</v>
      </c>
      <c r="H437" s="17">
        <f>H438</f>
        <v>27813</v>
      </c>
    </row>
    <row r="438" spans="1:8">
      <c r="A438" s="80" t="s">
        <v>542</v>
      </c>
      <c r="B438" s="2" t="s">
        <v>147</v>
      </c>
      <c r="C438" s="2"/>
      <c r="D438" s="2"/>
      <c r="E438" s="2"/>
      <c r="F438" s="17">
        <f>F439+F440+F441</f>
        <v>29946.2</v>
      </c>
      <c r="G438" s="17">
        <f>G439+G440+G441</f>
        <v>27813</v>
      </c>
      <c r="H438" s="17">
        <f>H439+H440+H441</f>
        <v>27813</v>
      </c>
    </row>
    <row r="439" spans="1:8" ht="63">
      <c r="A439" s="80" t="s">
        <v>131</v>
      </c>
      <c r="B439" s="2" t="s">
        <v>147</v>
      </c>
      <c r="C439" s="2" t="s">
        <v>88</v>
      </c>
      <c r="D439" s="2" t="s">
        <v>14</v>
      </c>
      <c r="E439" s="2" t="s">
        <v>12</v>
      </c>
      <c r="F439" s="17">
        <f>SUM(Ведомственная!G1342)</f>
        <v>28278</v>
      </c>
      <c r="G439" s="17">
        <f>SUM(Ведомственная!H1342)</f>
        <v>26250.799999999999</v>
      </c>
      <c r="H439" s="17">
        <f>SUM(Ведомственная!I1342)</f>
        <v>26250.799999999999</v>
      </c>
    </row>
    <row r="440" spans="1:8" ht="31.5">
      <c r="A440" s="80" t="s">
        <v>51</v>
      </c>
      <c r="B440" s="2" t="s">
        <v>147</v>
      </c>
      <c r="C440" s="2" t="s">
        <v>90</v>
      </c>
      <c r="D440" s="2" t="s">
        <v>14</v>
      </c>
      <c r="E440" s="2" t="s">
        <v>12</v>
      </c>
      <c r="F440" s="17">
        <f>SUM(Ведомственная!G1343)</f>
        <v>1664.8</v>
      </c>
      <c r="G440" s="17">
        <f>SUM(Ведомственная!H1343)</f>
        <v>1558.9</v>
      </c>
      <c r="H440" s="17">
        <f>SUM(Ведомственная!I1343)</f>
        <v>1558.9</v>
      </c>
    </row>
    <row r="441" spans="1:8">
      <c r="A441" s="80" t="s">
        <v>21</v>
      </c>
      <c r="B441" s="2" t="s">
        <v>147</v>
      </c>
      <c r="C441" s="2" t="s">
        <v>95</v>
      </c>
      <c r="D441" s="2" t="s">
        <v>14</v>
      </c>
      <c r="E441" s="2" t="s">
        <v>12</v>
      </c>
      <c r="F441" s="17">
        <f>SUM(Ведомственная!G1344)</f>
        <v>3.4</v>
      </c>
      <c r="G441" s="17">
        <f>SUM(Ведомственная!H1344)</f>
        <v>3.3</v>
      </c>
      <c r="H441" s="17">
        <f>SUM(Ведомственная!I1344)</f>
        <v>3.3</v>
      </c>
    </row>
    <row r="442" spans="1:8">
      <c r="A442" s="49" t="s">
        <v>692</v>
      </c>
      <c r="B442" s="50" t="s">
        <v>690</v>
      </c>
      <c r="C442" s="2"/>
      <c r="D442" s="2"/>
      <c r="E442" s="2"/>
      <c r="F442" s="19">
        <f>SUM(F443+F445)+F447+F449</f>
        <v>5343.1</v>
      </c>
      <c r="G442" s="19">
        <f t="shared" ref="G442:H442" si="63">SUM(G443+G445)+G447+G449</f>
        <v>6340.4</v>
      </c>
      <c r="H442" s="19">
        <f t="shared" si="63"/>
        <v>6340.1</v>
      </c>
    </row>
    <row r="443" spans="1:8">
      <c r="A443" s="1" t="s">
        <v>34</v>
      </c>
      <c r="B443" s="24" t="s">
        <v>691</v>
      </c>
      <c r="C443" s="2"/>
      <c r="D443" s="2"/>
      <c r="E443" s="2"/>
      <c r="F443" s="17">
        <f>SUM(F444)</f>
        <v>1071.5</v>
      </c>
      <c r="G443" s="17">
        <f>SUM(G444)</f>
        <v>1000</v>
      </c>
      <c r="H443" s="17">
        <f>SUM(H444)</f>
        <v>1000</v>
      </c>
    </row>
    <row r="444" spans="1:8" ht="31.5">
      <c r="A444" s="1" t="s">
        <v>51</v>
      </c>
      <c r="B444" s="24" t="s">
        <v>691</v>
      </c>
      <c r="C444" s="2" t="s">
        <v>90</v>
      </c>
      <c r="D444" s="2" t="s">
        <v>168</v>
      </c>
      <c r="E444" s="2" t="s">
        <v>53</v>
      </c>
      <c r="F444" s="17">
        <f>SUM(Ведомственная!G349)</f>
        <v>1071.5</v>
      </c>
      <c r="G444" s="17">
        <f>SUM(Ведомственная!H349)</f>
        <v>1000</v>
      </c>
      <c r="H444" s="17">
        <f>SUM(Ведомственная!I349)</f>
        <v>1000</v>
      </c>
    </row>
    <row r="445" spans="1:8" ht="47.25">
      <c r="A445" s="1" t="s">
        <v>25</v>
      </c>
      <c r="B445" s="24" t="s">
        <v>699</v>
      </c>
      <c r="C445" s="2"/>
      <c r="D445" s="2"/>
      <c r="E445" s="2"/>
      <c r="F445" s="17">
        <f>SUM(F446)</f>
        <v>4153.8</v>
      </c>
      <c r="G445" s="17">
        <f>SUM(G446)</f>
        <v>5340.4</v>
      </c>
      <c r="H445" s="17">
        <f>SUM(H446)</f>
        <v>5340.1</v>
      </c>
    </row>
    <row r="446" spans="1:8" ht="31.5">
      <c r="A446" s="1" t="s">
        <v>228</v>
      </c>
      <c r="B446" s="24" t="s">
        <v>699</v>
      </c>
      <c r="C446" s="2" t="s">
        <v>121</v>
      </c>
      <c r="D446" s="2" t="s">
        <v>168</v>
      </c>
      <c r="E446" s="2" t="s">
        <v>53</v>
      </c>
      <c r="F446" s="17">
        <f>SUM(Ведомственная!G351)</f>
        <v>4153.8</v>
      </c>
      <c r="G446" s="17">
        <f>SUM(Ведомственная!H351)</f>
        <v>5340.4</v>
      </c>
      <c r="H446" s="17">
        <f>SUM(Ведомственная!I351)</f>
        <v>5340.1</v>
      </c>
    </row>
    <row r="447" spans="1:8" ht="31.5">
      <c r="A447" s="1" t="s">
        <v>263</v>
      </c>
      <c r="B447" s="24" t="s">
        <v>711</v>
      </c>
      <c r="C447" s="2"/>
      <c r="D447" s="2"/>
      <c r="E447" s="2"/>
      <c r="F447" s="17">
        <f>SUM(F448)</f>
        <v>84.1</v>
      </c>
      <c r="G447" s="17">
        <f>SUM(G448)</f>
        <v>0</v>
      </c>
      <c r="H447" s="17">
        <f>SUM(H448)</f>
        <v>0</v>
      </c>
    </row>
    <row r="448" spans="1:8" ht="31.5">
      <c r="A448" s="1" t="s">
        <v>228</v>
      </c>
      <c r="B448" s="24" t="s">
        <v>711</v>
      </c>
      <c r="C448" s="2" t="s">
        <v>121</v>
      </c>
      <c r="D448" s="2" t="s">
        <v>168</v>
      </c>
      <c r="E448" s="2" t="s">
        <v>53</v>
      </c>
      <c r="F448" s="17">
        <f>SUM(Ведомственная!G353)</f>
        <v>84.1</v>
      </c>
      <c r="G448" s="17">
        <f>SUM(Ведомственная!H353)</f>
        <v>0</v>
      </c>
      <c r="H448" s="17">
        <f>SUM(Ведомственная!I353)</f>
        <v>0</v>
      </c>
    </row>
    <row r="449" spans="1:8" ht="31.5">
      <c r="A449" s="80" t="s">
        <v>264</v>
      </c>
      <c r="B449" s="24" t="s">
        <v>963</v>
      </c>
      <c r="C449" s="2"/>
      <c r="D449" s="2"/>
      <c r="E449" s="2"/>
      <c r="F449" s="17">
        <f>SUM(F450)</f>
        <v>33.700000000000003</v>
      </c>
      <c r="G449" s="17">
        <f t="shared" ref="G449:H449" si="64">SUM(G450)</f>
        <v>0</v>
      </c>
      <c r="H449" s="17">
        <f t="shared" si="64"/>
        <v>0</v>
      </c>
    </row>
    <row r="450" spans="1:8" ht="31.5">
      <c r="A450" s="1" t="s">
        <v>228</v>
      </c>
      <c r="B450" s="24" t="s">
        <v>963</v>
      </c>
      <c r="C450" s="2" t="s">
        <v>121</v>
      </c>
      <c r="D450" s="2" t="s">
        <v>168</v>
      </c>
      <c r="E450" s="2" t="s">
        <v>53</v>
      </c>
      <c r="F450" s="17">
        <f>SUM(Ведомственная!G355)</f>
        <v>33.700000000000003</v>
      </c>
      <c r="G450" s="17">
        <f>SUM(Ведомственная!H355)</f>
        <v>0</v>
      </c>
      <c r="H450" s="17">
        <f>SUM(Ведомственная!I355)</f>
        <v>0</v>
      </c>
    </row>
    <row r="451" spans="1:8">
      <c r="A451" s="49" t="s">
        <v>693</v>
      </c>
      <c r="B451" s="50" t="s">
        <v>697</v>
      </c>
      <c r="C451" s="2"/>
      <c r="D451" s="2"/>
      <c r="E451" s="2"/>
      <c r="F451" s="19">
        <f>SUM(F452)+F454+F456+F458</f>
        <v>30687.599999999999</v>
      </c>
      <c r="G451" s="19">
        <f t="shared" ref="G451:H451" si="65">SUM(G452)+G454+G456+G458</f>
        <v>22940.5</v>
      </c>
      <c r="H451" s="19">
        <f t="shared" si="65"/>
        <v>26240.5</v>
      </c>
    </row>
    <row r="452" spans="1:8">
      <c r="A452" s="1" t="s">
        <v>34</v>
      </c>
      <c r="B452" s="24" t="s">
        <v>698</v>
      </c>
      <c r="C452" s="2"/>
      <c r="D452" s="2"/>
      <c r="E452" s="2"/>
      <c r="F452" s="17">
        <f>SUM(F453)</f>
        <v>7046.4</v>
      </c>
      <c r="G452" s="17">
        <f>SUM(G453)</f>
        <v>6700</v>
      </c>
      <c r="H452" s="17">
        <f>SUM(H453)</f>
        <v>6700</v>
      </c>
    </row>
    <row r="453" spans="1:8" ht="31.5">
      <c r="A453" s="1" t="s">
        <v>51</v>
      </c>
      <c r="B453" s="24" t="s">
        <v>698</v>
      </c>
      <c r="C453" s="2" t="s">
        <v>90</v>
      </c>
      <c r="D453" s="2" t="s">
        <v>168</v>
      </c>
      <c r="E453" s="2" t="s">
        <v>53</v>
      </c>
      <c r="F453" s="17">
        <f>SUM(Ведомственная!G358)</f>
        <v>7046.4</v>
      </c>
      <c r="G453" s="17">
        <f>SUM(Ведомственная!H358)</f>
        <v>6700</v>
      </c>
      <c r="H453" s="17">
        <f>SUM(Ведомственная!I358)</f>
        <v>6700</v>
      </c>
    </row>
    <row r="454" spans="1:8" ht="47.25">
      <c r="A454" s="1" t="s">
        <v>25</v>
      </c>
      <c r="B454" s="24" t="s">
        <v>710</v>
      </c>
      <c r="C454" s="2"/>
      <c r="D454" s="2"/>
      <c r="E454" s="2"/>
      <c r="F454" s="17">
        <f>SUM(F455)</f>
        <v>20001.599999999999</v>
      </c>
      <c r="G454" s="17">
        <f>SUM(G455)</f>
        <v>16240.5</v>
      </c>
      <c r="H454" s="17">
        <f>SUM(H455)</f>
        <v>19540.5</v>
      </c>
    </row>
    <row r="455" spans="1:8" ht="31.5">
      <c r="A455" s="1" t="s">
        <v>228</v>
      </c>
      <c r="B455" s="24" t="s">
        <v>710</v>
      </c>
      <c r="C455" s="2" t="s">
        <v>121</v>
      </c>
      <c r="D455" s="2" t="s">
        <v>168</v>
      </c>
      <c r="E455" s="2" t="s">
        <v>53</v>
      </c>
      <c r="F455" s="17">
        <f>SUM(Ведомственная!G360)</f>
        <v>20001.599999999999</v>
      </c>
      <c r="G455" s="17">
        <f>SUM(Ведомственная!H360)</f>
        <v>16240.5</v>
      </c>
      <c r="H455" s="17">
        <f>SUM(Ведомственная!I360)</f>
        <v>19540.5</v>
      </c>
    </row>
    <row r="456" spans="1:8" ht="31.5">
      <c r="A456" s="1" t="s">
        <v>263</v>
      </c>
      <c r="B456" s="24" t="s">
        <v>905</v>
      </c>
      <c r="C456" s="2"/>
      <c r="D456" s="2"/>
      <c r="E456" s="2"/>
      <c r="F456" s="17">
        <f>SUM(F457)</f>
        <v>88</v>
      </c>
      <c r="G456" s="17">
        <f t="shared" ref="G456:H456" si="66">SUM(G457)</f>
        <v>0</v>
      </c>
      <c r="H456" s="17">
        <f t="shared" si="66"/>
        <v>0</v>
      </c>
    </row>
    <row r="457" spans="1:8" ht="31.5">
      <c r="A457" s="1" t="s">
        <v>228</v>
      </c>
      <c r="B457" s="24" t="s">
        <v>905</v>
      </c>
      <c r="C457" s="2" t="s">
        <v>121</v>
      </c>
      <c r="D457" s="2" t="s">
        <v>168</v>
      </c>
      <c r="E457" s="2" t="s">
        <v>53</v>
      </c>
      <c r="F457" s="17">
        <f>SUM(Ведомственная!G362)</f>
        <v>88</v>
      </c>
      <c r="G457" s="17">
        <f>SUM(Ведомственная!H362)</f>
        <v>0</v>
      </c>
      <c r="H457" s="17">
        <f>SUM(Ведомственная!I362)</f>
        <v>0</v>
      </c>
    </row>
    <row r="458" spans="1:8" ht="31.5">
      <c r="A458" s="1" t="s">
        <v>966</v>
      </c>
      <c r="B458" s="24" t="s">
        <v>965</v>
      </c>
      <c r="C458" s="2"/>
      <c r="D458" s="2"/>
      <c r="E458" s="2"/>
      <c r="F458" s="17">
        <f>SUM(F459)</f>
        <v>3551.6</v>
      </c>
      <c r="G458" s="17">
        <f t="shared" ref="G458:H458" si="67">SUM(G459)</f>
        <v>0</v>
      </c>
      <c r="H458" s="17">
        <f t="shared" si="67"/>
        <v>0</v>
      </c>
    </row>
    <row r="459" spans="1:8" ht="31.5">
      <c r="A459" s="1" t="s">
        <v>967</v>
      </c>
      <c r="B459" s="24" t="s">
        <v>964</v>
      </c>
      <c r="C459" s="2"/>
      <c r="D459" s="2"/>
      <c r="E459" s="2"/>
      <c r="F459" s="17">
        <f>SUM(F460)</f>
        <v>3551.6</v>
      </c>
      <c r="G459" s="17">
        <f t="shared" ref="G459:H459" si="68">SUM(G460)</f>
        <v>0</v>
      </c>
      <c r="H459" s="17">
        <f t="shared" si="68"/>
        <v>0</v>
      </c>
    </row>
    <row r="460" spans="1:8" ht="31.5">
      <c r="A460" s="1" t="s">
        <v>51</v>
      </c>
      <c r="B460" s="24" t="s">
        <v>964</v>
      </c>
      <c r="C460" s="2" t="s">
        <v>90</v>
      </c>
      <c r="D460" s="2" t="s">
        <v>168</v>
      </c>
      <c r="E460" s="2" t="s">
        <v>53</v>
      </c>
      <c r="F460" s="17">
        <f>SUM(Ведомственная!G365)</f>
        <v>3551.6</v>
      </c>
      <c r="G460" s="17">
        <f>SUM(Ведомственная!H365)</f>
        <v>0</v>
      </c>
      <c r="H460" s="17">
        <f>SUM(Ведомственная!I365)</f>
        <v>0</v>
      </c>
    </row>
    <row r="461" spans="1:8">
      <c r="A461" s="49" t="s">
        <v>694</v>
      </c>
      <c r="B461" s="50" t="s">
        <v>695</v>
      </c>
      <c r="C461" s="24"/>
      <c r="D461" s="2"/>
      <c r="E461" s="2"/>
      <c r="F461" s="19">
        <f t="shared" ref="F461:H462" si="69">SUM(F462)</f>
        <v>46923.7</v>
      </c>
      <c r="G461" s="19">
        <f t="shared" si="69"/>
        <v>60390.2</v>
      </c>
      <c r="H461" s="19">
        <f t="shared" si="69"/>
        <v>60390.2</v>
      </c>
    </row>
    <row r="462" spans="1:8">
      <c r="A462" s="1" t="s">
        <v>34</v>
      </c>
      <c r="B462" s="24" t="s">
        <v>696</v>
      </c>
      <c r="C462" s="24"/>
      <c r="D462" s="2"/>
      <c r="E462" s="2"/>
      <c r="F462" s="17">
        <f t="shared" si="69"/>
        <v>46923.7</v>
      </c>
      <c r="G462" s="17">
        <f t="shared" si="69"/>
        <v>60390.2</v>
      </c>
      <c r="H462" s="17">
        <f t="shared" si="69"/>
        <v>60390.2</v>
      </c>
    </row>
    <row r="463" spans="1:8" ht="31.5">
      <c r="A463" s="1" t="s">
        <v>51</v>
      </c>
      <c r="B463" s="24" t="s">
        <v>696</v>
      </c>
      <c r="C463" s="24" t="s">
        <v>90</v>
      </c>
      <c r="D463" s="2" t="s">
        <v>168</v>
      </c>
      <c r="E463" s="2" t="s">
        <v>53</v>
      </c>
      <c r="F463" s="17">
        <f>SUM(Ведомственная!G368)</f>
        <v>46923.7</v>
      </c>
      <c r="G463" s="17">
        <f>SUM(Ведомственная!H368)</f>
        <v>60390.2</v>
      </c>
      <c r="H463" s="17">
        <f>SUM(Ведомственная!I368)</f>
        <v>60390.2</v>
      </c>
    </row>
    <row r="464" spans="1:8" ht="47.25">
      <c r="A464" s="49" t="s">
        <v>688</v>
      </c>
      <c r="B464" s="50" t="s">
        <v>684</v>
      </c>
      <c r="C464" s="2"/>
      <c r="D464" s="2"/>
      <c r="E464" s="2"/>
      <c r="F464" s="19">
        <f t="shared" ref="F464:H465" si="70">SUM(F465)</f>
        <v>3074.7</v>
      </c>
      <c r="G464" s="19">
        <f t="shared" si="70"/>
        <v>2500</v>
      </c>
      <c r="H464" s="19">
        <f t="shared" si="70"/>
        <v>2500</v>
      </c>
    </row>
    <row r="465" spans="1:8">
      <c r="A465" s="80" t="s">
        <v>34</v>
      </c>
      <c r="B465" s="24" t="s">
        <v>685</v>
      </c>
      <c r="C465" s="2"/>
      <c r="D465" s="2"/>
      <c r="E465" s="2"/>
      <c r="F465" s="17">
        <f t="shared" si="70"/>
        <v>3074.7</v>
      </c>
      <c r="G465" s="17">
        <f t="shared" si="70"/>
        <v>2500</v>
      </c>
      <c r="H465" s="17">
        <f t="shared" si="70"/>
        <v>2500</v>
      </c>
    </row>
    <row r="466" spans="1:8" ht="31.5">
      <c r="A466" s="80" t="s">
        <v>51</v>
      </c>
      <c r="B466" s="24" t="s">
        <v>685</v>
      </c>
      <c r="C466" s="2" t="s">
        <v>90</v>
      </c>
      <c r="D466" s="2" t="s">
        <v>168</v>
      </c>
      <c r="E466" s="2" t="s">
        <v>53</v>
      </c>
      <c r="F466" s="17">
        <f>SUM(Ведомственная!G310)</f>
        <v>3074.7</v>
      </c>
      <c r="G466" s="17">
        <f>SUM(Ведомственная!H310)</f>
        <v>2500</v>
      </c>
      <c r="H466" s="17">
        <f>SUM(Ведомственная!I310)</f>
        <v>2500</v>
      </c>
    </row>
    <row r="467" spans="1:8" ht="47.25">
      <c r="A467" s="49" t="s">
        <v>689</v>
      </c>
      <c r="B467" s="50" t="s">
        <v>686</v>
      </c>
      <c r="C467" s="2"/>
      <c r="D467" s="2"/>
      <c r="E467" s="2"/>
      <c r="F467" s="19">
        <f t="shared" ref="F467:H468" si="71">SUM(F468)</f>
        <v>3731</v>
      </c>
      <c r="G467" s="19">
        <f t="shared" si="71"/>
        <v>3276.8</v>
      </c>
      <c r="H467" s="19">
        <f t="shared" si="71"/>
        <v>3276.8</v>
      </c>
    </row>
    <row r="468" spans="1:8">
      <c r="A468" s="80" t="s">
        <v>34</v>
      </c>
      <c r="B468" s="24" t="s">
        <v>687</v>
      </c>
      <c r="C468" s="2"/>
      <c r="D468" s="2"/>
      <c r="E468" s="2"/>
      <c r="F468" s="17">
        <f t="shared" si="71"/>
        <v>3731</v>
      </c>
      <c r="G468" s="17">
        <f t="shared" si="71"/>
        <v>3276.8</v>
      </c>
      <c r="H468" s="17">
        <f t="shared" si="71"/>
        <v>3276.8</v>
      </c>
    </row>
    <row r="469" spans="1:8" ht="31.5">
      <c r="A469" s="80" t="s">
        <v>51</v>
      </c>
      <c r="B469" s="24" t="s">
        <v>687</v>
      </c>
      <c r="C469" s="2" t="s">
        <v>90</v>
      </c>
      <c r="D469" s="2"/>
      <c r="E469" s="2"/>
      <c r="F469" s="17">
        <f>SUM(Ведомственная!G313)</f>
        <v>3731</v>
      </c>
      <c r="G469" s="17">
        <f>SUM(Ведомственная!H313)</f>
        <v>3276.8</v>
      </c>
      <c r="H469" s="17">
        <f>SUM(Ведомственная!I313)</f>
        <v>3276.8</v>
      </c>
    </row>
    <row r="470" spans="1:8" s="87" customFormat="1" ht="47.25">
      <c r="A470" s="51" t="s">
        <v>671</v>
      </c>
      <c r="B470" s="15" t="s">
        <v>488</v>
      </c>
      <c r="C470" s="15"/>
      <c r="D470" s="15"/>
      <c r="E470" s="15"/>
      <c r="F470" s="19">
        <f>SUM(F471+F473+F478+F481)</f>
        <v>9981.4</v>
      </c>
      <c r="G470" s="19">
        <f t="shared" ref="G470:H470" si="72">SUM(G471+G473+G478+G481)</f>
        <v>871377.6</v>
      </c>
      <c r="H470" s="19">
        <f t="shared" si="72"/>
        <v>12489.6</v>
      </c>
    </row>
    <row r="471" spans="1:8" s="87" customFormat="1">
      <c r="A471" s="18" t="s">
        <v>912</v>
      </c>
      <c r="B471" s="22" t="s">
        <v>900</v>
      </c>
      <c r="C471" s="81"/>
      <c r="D471" s="15"/>
      <c r="E471" s="15"/>
      <c r="F471" s="17">
        <f>SUM(F472)</f>
        <v>0</v>
      </c>
      <c r="G471" s="17">
        <f t="shared" ref="G471:H471" si="73">SUM(G472)</f>
        <v>859010</v>
      </c>
      <c r="H471" s="17">
        <f t="shared" si="73"/>
        <v>0</v>
      </c>
    </row>
    <row r="472" spans="1:8" s="87" customFormat="1" ht="31.5">
      <c r="A472" s="18" t="s">
        <v>271</v>
      </c>
      <c r="B472" s="22" t="s">
        <v>900</v>
      </c>
      <c r="C472" s="81" t="s">
        <v>248</v>
      </c>
      <c r="D472" s="2" t="s">
        <v>112</v>
      </c>
      <c r="E472" s="2" t="s">
        <v>43</v>
      </c>
      <c r="F472" s="17">
        <f>SUM(Ведомственная!G414)</f>
        <v>0</v>
      </c>
      <c r="G472" s="17">
        <f>SUM(Ведомственная!H414)</f>
        <v>859010</v>
      </c>
      <c r="H472" s="17">
        <f>SUM(Ведомственная!I414)</f>
        <v>0</v>
      </c>
    </row>
    <row r="473" spans="1:8" s="87" customFormat="1">
      <c r="A473" s="80" t="s">
        <v>34</v>
      </c>
      <c r="B473" s="42" t="s">
        <v>597</v>
      </c>
      <c r="C473" s="2"/>
      <c r="D473" s="2"/>
      <c r="E473" s="2"/>
      <c r="F473" s="17">
        <f>SUM(F476)+F474</f>
        <v>9981.4</v>
      </c>
      <c r="G473" s="17">
        <f t="shared" ref="G473:H473" si="74">SUM(G476)+G474</f>
        <v>9177.6</v>
      </c>
      <c r="H473" s="17">
        <f t="shared" si="74"/>
        <v>0</v>
      </c>
    </row>
    <row r="474" spans="1:8" s="87" customFormat="1" ht="31.5">
      <c r="A474" s="80" t="s">
        <v>51</v>
      </c>
      <c r="B474" s="42" t="s">
        <v>974</v>
      </c>
      <c r="C474" s="2"/>
      <c r="D474" s="2"/>
      <c r="E474" s="2"/>
      <c r="F474" s="17">
        <f>SUM(F475)</f>
        <v>9981.4</v>
      </c>
      <c r="G474" s="17">
        <f t="shared" ref="G474:H474" si="75">SUM(G475)</f>
        <v>0</v>
      </c>
      <c r="H474" s="17">
        <f t="shared" si="75"/>
        <v>0</v>
      </c>
    </row>
    <row r="475" spans="1:8" s="87" customFormat="1" ht="31.5">
      <c r="A475" s="40" t="s">
        <v>781</v>
      </c>
      <c r="B475" s="42" t="s">
        <v>780</v>
      </c>
      <c r="C475" s="2" t="s">
        <v>90</v>
      </c>
      <c r="D475" s="2" t="s">
        <v>112</v>
      </c>
      <c r="E475" s="2" t="s">
        <v>43</v>
      </c>
      <c r="F475" s="17">
        <f>SUM(Ведомственная!G968)</f>
        <v>9981.4</v>
      </c>
      <c r="G475" s="17">
        <f>SUM(Ведомственная!H968)</f>
        <v>0</v>
      </c>
      <c r="H475" s="17">
        <f>SUM(Ведомственная!I968)</f>
        <v>0</v>
      </c>
    </row>
    <row r="476" spans="1:8" s="87" customFormat="1" ht="31.5">
      <c r="A476" s="40" t="s">
        <v>781</v>
      </c>
      <c r="B476" s="42" t="s">
        <v>780</v>
      </c>
      <c r="C476" s="2"/>
      <c r="D476" s="2"/>
      <c r="E476" s="2"/>
      <c r="F476" s="17">
        <f t="shared" ref="F476:H476" si="76">SUM(F477)</f>
        <v>0</v>
      </c>
      <c r="G476" s="17">
        <f t="shared" si="76"/>
        <v>9177.6</v>
      </c>
      <c r="H476" s="17">
        <f t="shared" si="76"/>
        <v>0</v>
      </c>
    </row>
    <row r="477" spans="1:8" s="87" customFormat="1" ht="31.5">
      <c r="A477" s="80" t="s">
        <v>51</v>
      </c>
      <c r="B477" s="42" t="s">
        <v>780</v>
      </c>
      <c r="C477" s="2" t="s">
        <v>90</v>
      </c>
      <c r="D477" s="2" t="s">
        <v>112</v>
      </c>
      <c r="E477" s="2" t="s">
        <v>43</v>
      </c>
      <c r="F477" s="17">
        <f>SUM(Ведомственная!G970)</f>
        <v>0</v>
      </c>
      <c r="G477" s="17">
        <f>SUM(Ведомственная!H970)</f>
        <v>9177.6</v>
      </c>
      <c r="H477" s="17">
        <f>SUM(Ведомственная!I970)</f>
        <v>0</v>
      </c>
    </row>
    <row r="478" spans="1:8" s="87" customFormat="1" ht="31.5">
      <c r="A478" s="18" t="s">
        <v>270</v>
      </c>
      <c r="B478" s="22" t="s">
        <v>712</v>
      </c>
      <c r="C478" s="2"/>
      <c r="D478" s="2"/>
      <c r="E478" s="2"/>
      <c r="F478" s="17">
        <f>SUM(F479)</f>
        <v>0</v>
      </c>
      <c r="G478" s="17">
        <f>SUM(G479)</f>
        <v>3190</v>
      </c>
      <c r="H478" s="17">
        <f>SUM(H479)</f>
        <v>0</v>
      </c>
    </row>
    <row r="479" spans="1:8" s="87" customFormat="1" ht="31.5">
      <c r="A479" s="18" t="s">
        <v>271</v>
      </c>
      <c r="B479" s="22" t="s">
        <v>712</v>
      </c>
      <c r="C479" s="2" t="s">
        <v>248</v>
      </c>
      <c r="D479" s="2" t="s">
        <v>112</v>
      </c>
      <c r="E479" s="2" t="s">
        <v>172</v>
      </c>
      <c r="F479" s="17">
        <f>SUM(Ведомственная!G435)</f>
        <v>0</v>
      </c>
      <c r="G479" s="17">
        <f>SUM(Ведомственная!H435)</f>
        <v>3190</v>
      </c>
      <c r="H479" s="17">
        <f>SUM(Ведомственная!I435)</f>
        <v>0</v>
      </c>
    </row>
    <row r="480" spans="1:8">
      <c r="A480" s="40" t="s">
        <v>150</v>
      </c>
      <c r="B480" s="42" t="s">
        <v>526</v>
      </c>
      <c r="C480" s="41"/>
      <c r="D480" s="2"/>
      <c r="E480" s="2"/>
      <c r="F480" s="17">
        <f t="shared" ref="F480:H481" si="77">F481</f>
        <v>0</v>
      </c>
      <c r="G480" s="17">
        <f t="shared" si="77"/>
        <v>0</v>
      </c>
      <c r="H480" s="17">
        <f t="shared" si="77"/>
        <v>12489.6</v>
      </c>
    </row>
    <row r="481" spans="1:8" ht="31.5">
      <c r="A481" s="80" t="s">
        <v>775</v>
      </c>
      <c r="B481" s="22" t="s">
        <v>783</v>
      </c>
      <c r="C481" s="41"/>
      <c r="D481" s="2"/>
      <c r="E481" s="2"/>
      <c r="F481" s="17">
        <f t="shared" si="77"/>
        <v>0</v>
      </c>
      <c r="G481" s="17">
        <f t="shared" si="77"/>
        <v>0</v>
      </c>
      <c r="H481" s="17">
        <f t="shared" si="77"/>
        <v>12489.6</v>
      </c>
    </row>
    <row r="482" spans="1:8" ht="31.5">
      <c r="A482" s="40" t="s">
        <v>781</v>
      </c>
      <c r="B482" s="22" t="s">
        <v>782</v>
      </c>
      <c r="C482" s="41"/>
      <c r="D482" s="2"/>
      <c r="E482" s="2"/>
      <c r="F482" s="17">
        <f>SUM(F483:F483)</f>
        <v>0</v>
      </c>
      <c r="G482" s="17">
        <f>SUM(G483:G483)</f>
        <v>0</v>
      </c>
      <c r="H482" s="17">
        <f>SUM(H483:H483)</f>
        <v>12489.6</v>
      </c>
    </row>
    <row r="483" spans="1:8" ht="31.5">
      <c r="A483" s="80" t="s">
        <v>228</v>
      </c>
      <c r="B483" s="22" t="s">
        <v>782</v>
      </c>
      <c r="C483" s="41" t="s">
        <v>121</v>
      </c>
      <c r="D483" s="2" t="s">
        <v>112</v>
      </c>
      <c r="E483" s="2" t="s">
        <v>43</v>
      </c>
      <c r="F483" s="17">
        <f>SUM(Ведомственная!G974)</f>
        <v>0</v>
      </c>
      <c r="G483" s="17">
        <f>SUM(Ведомственная!H974)</f>
        <v>0</v>
      </c>
      <c r="H483" s="17">
        <f>SUM(Ведомственная!I974)</f>
        <v>12489.6</v>
      </c>
    </row>
    <row r="484" spans="1:8" s="87" customFormat="1" ht="31.5">
      <c r="A484" s="14" t="s">
        <v>667</v>
      </c>
      <c r="B484" s="20" t="s">
        <v>324</v>
      </c>
      <c r="C484" s="15"/>
      <c r="D484" s="15"/>
      <c r="E484" s="15"/>
      <c r="F484" s="19">
        <f>SUM(F485+F608+F627+F648)</f>
        <v>2477656.1999999997</v>
      </c>
      <c r="G484" s="19">
        <f>SUM(G485+G608+G627+G648)</f>
        <v>2355285.2000000002</v>
      </c>
      <c r="H484" s="19">
        <f>SUM(H485+H608+H627+H648)</f>
        <v>2349030.6000000006</v>
      </c>
    </row>
    <row r="485" spans="1:8" s="87" customFormat="1" ht="47.25">
      <c r="A485" s="80" t="s">
        <v>784</v>
      </c>
      <c r="B485" s="22" t="s">
        <v>754</v>
      </c>
      <c r="C485" s="15"/>
      <c r="D485" s="15"/>
      <c r="E485" s="15"/>
      <c r="F485" s="19">
        <f>SUM(F486+F536+F547+F562+F596+F601)+F517+F604+F592</f>
        <v>2380058.0999999996</v>
      </c>
      <c r="G485" s="19">
        <f t="shared" ref="G485:H485" si="78">SUM(G486+G536+G547+G562+G596+G601)+G517+G604+G592</f>
        <v>2271194.7000000002</v>
      </c>
      <c r="H485" s="19">
        <f t="shared" si="78"/>
        <v>2264849.3000000003</v>
      </c>
    </row>
    <row r="486" spans="1:8" s="87" customFormat="1">
      <c r="A486" s="80" t="s">
        <v>34</v>
      </c>
      <c r="B486" s="13" t="s">
        <v>755</v>
      </c>
      <c r="C486" s="13"/>
      <c r="D486" s="2"/>
      <c r="E486" s="2"/>
      <c r="F486" s="17">
        <f>SUM(F497)+F504+F489+F492+F511+F521+F528+F501+F524+F534+F487+F531+F514+F526+F508+F506</f>
        <v>122671.29999999999</v>
      </c>
      <c r="G486" s="17">
        <f t="shared" ref="G486:H486" si="79">SUM(G497)+G504+G489+G492+G511+G521+G528+G501+G524+G534+G487+G531+G514+G526+G508+G506</f>
        <v>47065.1</v>
      </c>
      <c r="H486" s="17">
        <f t="shared" si="79"/>
        <v>44888.7</v>
      </c>
    </row>
    <row r="487" spans="1:8" s="87" customFormat="1">
      <c r="A487" s="80" t="s">
        <v>152</v>
      </c>
      <c r="B487" s="26" t="s">
        <v>866</v>
      </c>
      <c r="C487" s="13"/>
      <c r="D487" s="2"/>
      <c r="E487" s="2"/>
      <c r="F487" s="17">
        <f>SUM(F488)</f>
        <v>0</v>
      </c>
      <c r="G487" s="17">
        <f t="shared" ref="G487:H487" si="80">SUM(G488)</f>
        <v>0</v>
      </c>
      <c r="H487" s="17">
        <f t="shared" si="80"/>
        <v>0</v>
      </c>
    </row>
    <row r="488" spans="1:8" s="87" customFormat="1" ht="31.5">
      <c r="A488" s="80" t="s">
        <v>51</v>
      </c>
      <c r="B488" s="26" t="s">
        <v>866</v>
      </c>
      <c r="C488" s="13">
        <v>200</v>
      </c>
      <c r="D488" s="2" t="s">
        <v>112</v>
      </c>
      <c r="E488" s="2" t="s">
        <v>172</v>
      </c>
      <c r="F488" s="17">
        <f>SUM(Ведомственная!G1129)</f>
        <v>0</v>
      </c>
      <c r="G488" s="17"/>
      <c r="H488" s="17"/>
    </row>
    <row r="489" spans="1:8" s="87" customFormat="1">
      <c r="A489" s="23" t="s">
        <v>345</v>
      </c>
      <c r="B489" s="2" t="s">
        <v>808</v>
      </c>
      <c r="C489" s="81"/>
      <c r="D489" s="72"/>
      <c r="E489" s="2"/>
      <c r="F489" s="72">
        <f>SUM(F490:F491)</f>
        <v>152</v>
      </c>
      <c r="G489" s="72">
        <f>SUM(G490:G491)</f>
        <v>2882.7</v>
      </c>
      <c r="H489" s="72">
        <f>SUM(H490:H491)</f>
        <v>2882.7</v>
      </c>
    </row>
    <row r="490" spans="1:8" s="87" customFormat="1" ht="31.5">
      <c r="A490" s="80" t="s">
        <v>51</v>
      </c>
      <c r="B490" s="13" t="s">
        <v>808</v>
      </c>
      <c r="C490" s="81" t="s">
        <v>90</v>
      </c>
      <c r="D490" s="2" t="s">
        <v>112</v>
      </c>
      <c r="E490" s="2" t="s">
        <v>53</v>
      </c>
      <c r="F490" s="72">
        <f>SUM(Ведомственная!G1099)</f>
        <v>133.19999999999999</v>
      </c>
      <c r="G490" s="72">
        <f>SUM(Ведомственная!H1099)</f>
        <v>2882.7</v>
      </c>
      <c r="H490" s="72">
        <f>SUM(Ведомственная!I1099)</f>
        <v>2882.7</v>
      </c>
    </row>
    <row r="491" spans="1:8" s="87" customFormat="1" ht="31.5">
      <c r="A491" s="80" t="s">
        <v>228</v>
      </c>
      <c r="B491" s="13" t="s">
        <v>808</v>
      </c>
      <c r="C491" s="81" t="s">
        <v>121</v>
      </c>
      <c r="D491" s="2" t="s">
        <v>112</v>
      </c>
      <c r="E491" s="2" t="s">
        <v>53</v>
      </c>
      <c r="F491" s="72">
        <f>SUM(Ведомственная!G1100)</f>
        <v>18.8</v>
      </c>
      <c r="G491" s="72">
        <f>SUM(Ведомственная!H1100)</f>
        <v>0</v>
      </c>
      <c r="H491" s="72">
        <f>SUM(Ведомственная!I1100)</f>
        <v>0</v>
      </c>
    </row>
    <row r="492" spans="1:8" s="87" customFormat="1">
      <c r="A492" s="80" t="s">
        <v>328</v>
      </c>
      <c r="B492" s="22" t="s">
        <v>756</v>
      </c>
      <c r="C492" s="2"/>
      <c r="D492" s="17"/>
      <c r="E492" s="2"/>
      <c r="F492" s="17">
        <f>SUM(F493:F495)</f>
        <v>7732.2999999999993</v>
      </c>
      <c r="G492" s="17">
        <f>SUM(G493:G495)</f>
        <v>0</v>
      </c>
      <c r="H492" s="17">
        <f>SUM(H493:H495)</f>
        <v>0</v>
      </c>
    </row>
    <row r="493" spans="1:8" s="87" customFormat="1" ht="63">
      <c r="A493" s="80" t="s">
        <v>50</v>
      </c>
      <c r="B493" s="22" t="s">
        <v>756</v>
      </c>
      <c r="C493" s="2" t="s">
        <v>90</v>
      </c>
      <c r="D493" s="2" t="s">
        <v>112</v>
      </c>
      <c r="E493" s="2" t="s">
        <v>33</v>
      </c>
      <c r="F493" s="17">
        <f>SUM(Ведомственная!G904)</f>
        <v>1543.3</v>
      </c>
      <c r="G493" s="17">
        <f>SUM(Ведомственная!H904)</f>
        <v>0</v>
      </c>
      <c r="H493" s="17">
        <f>SUM(Ведомственная!I904)</f>
        <v>0</v>
      </c>
    </row>
    <row r="494" spans="1:8" s="87" customFormat="1" hidden="1">
      <c r="A494" s="80" t="s">
        <v>41</v>
      </c>
      <c r="B494" s="22" t="s">
        <v>756</v>
      </c>
      <c r="C494" s="2" t="s">
        <v>98</v>
      </c>
      <c r="D494" s="2" t="s">
        <v>112</v>
      </c>
      <c r="E494" s="2" t="s">
        <v>33</v>
      </c>
      <c r="F494" s="17">
        <f>SUM(Ведомственная!G905)</f>
        <v>15.1</v>
      </c>
      <c r="G494" s="17">
        <f>SUM(Ведомственная!H905)</f>
        <v>0</v>
      </c>
      <c r="H494" s="17">
        <f>SUM(Ведомственная!I905)</f>
        <v>0</v>
      </c>
    </row>
    <row r="495" spans="1:8" s="87" customFormat="1" ht="31.5">
      <c r="A495" s="80" t="s">
        <v>51</v>
      </c>
      <c r="B495" s="22" t="s">
        <v>756</v>
      </c>
      <c r="C495" s="2" t="s">
        <v>121</v>
      </c>
      <c r="D495" s="2" t="s">
        <v>112</v>
      </c>
      <c r="E495" s="2" t="s">
        <v>33</v>
      </c>
      <c r="F495" s="17">
        <f>SUM(Ведомственная!G906)</f>
        <v>6173.9</v>
      </c>
      <c r="G495" s="17">
        <f>SUM(Ведомственная!H906)</f>
        <v>0</v>
      </c>
      <c r="H495" s="17">
        <f>SUM(Ведомственная!I906)</f>
        <v>0</v>
      </c>
    </row>
    <row r="496" spans="1:8" s="87" customFormat="1">
      <c r="A496" s="40" t="s">
        <v>337</v>
      </c>
      <c r="B496" s="26" t="s">
        <v>770</v>
      </c>
      <c r="C496" s="81"/>
      <c r="D496" s="2"/>
      <c r="E496" s="2"/>
      <c r="F496" s="72">
        <f>SUM(F497)</f>
        <v>4604.5999999999995</v>
      </c>
      <c r="G496" s="72">
        <f>SUM(G497)</f>
        <v>2858</v>
      </c>
      <c r="H496" s="72">
        <f>SUM(H497)</f>
        <v>848</v>
      </c>
    </row>
    <row r="497" spans="1:8" s="87" customFormat="1" ht="31.5">
      <c r="A497" s="80" t="s">
        <v>228</v>
      </c>
      <c r="B497" s="26" t="s">
        <v>770</v>
      </c>
      <c r="C497" s="13">
        <v>600</v>
      </c>
      <c r="D497" s="2"/>
      <c r="E497" s="2"/>
      <c r="F497" s="17">
        <f>SUM(F498:F500)</f>
        <v>4604.5999999999995</v>
      </c>
      <c r="G497" s="17">
        <f>SUM(G498:G500)</f>
        <v>2858</v>
      </c>
      <c r="H497" s="17">
        <f>SUM(H498:H500)</f>
        <v>848</v>
      </c>
    </row>
    <row r="498" spans="1:8" s="87" customFormat="1" ht="31.5">
      <c r="A498" s="80" t="s">
        <v>51</v>
      </c>
      <c r="B498" s="26" t="s">
        <v>770</v>
      </c>
      <c r="C498" s="13">
        <v>200</v>
      </c>
      <c r="D498" s="2" t="s">
        <v>112</v>
      </c>
      <c r="E498" s="2" t="s">
        <v>43</v>
      </c>
      <c r="F498" s="17">
        <f>SUM(Ведомственная!G979)</f>
        <v>2429.1</v>
      </c>
      <c r="G498" s="17">
        <f>SUM(Ведомственная!H979)</f>
        <v>1558</v>
      </c>
      <c r="H498" s="17">
        <f>SUM(Ведомственная!I979)</f>
        <v>748</v>
      </c>
    </row>
    <row r="499" spans="1:8" s="87" customFormat="1">
      <c r="A499" s="80" t="s">
        <v>41</v>
      </c>
      <c r="B499" s="26" t="s">
        <v>770</v>
      </c>
      <c r="C499" s="13">
        <v>300</v>
      </c>
      <c r="D499" s="2" t="s">
        <v>112</v>
      </c>
      <c r="E499" s="2" t="s">
        <v>43</v>
      </c>
      <c r="F499" s="17">
        <f>SUM(Ведомственная!G980)</f>
        <v>222.7</v>
      </c>
      <c r="G499" s="17">
        <f>SUM(Ведомственная!H980)</f>
        <v>0</v>
      </c>
      <c r="H499" s="17">
        <f>SUM(Ведомственная!I980)</f>
        <v>0</v>
      </c>
    </row>
    <row r="500" spans="1:8" s="87" customFormat="1" ht="31.5">
      <c r="A500" s="80" t="s">
        <v>71</v>
      </c>
      <c r="B500" s="26" t="s">
        <v>770</v>
      </c>
      <c r="C500" s="13">
        <v>600</v>
      </c>
      <c r="D500" s="2" t="s">
        <v>112</v>
      </c>
      <c r="E500" s="2" t="s">
        <v>43</v>
      </c>
      <c r="F500" s="17">
        <f>SUM(Ведомственная!G981)</f>
        <v>1952.8</v>
      </c>
      <c r="G500" s="17">
        <f>SUM(Ведомственная!H981)</f>
        <v>1300</v>
      </c>
      <c r="H500" s="17">
        <f>SUM(Ведомственная!I981)</f>
        <v>100</v>
      </c>
    </row>
    <row r="501" spans="1:8" s="87" customFormat="1" ht="47.25">
      <c r="A501" s="80" t="s">
        <v>785</v>
      </c>
      <c r="B501" s="13" t="s">
        <v>786</v>
      </c>
      <c r="C501" s="2"/>
      <c r="D501" s="2"/>
      <c r="E501" s="2"/>
      <c r="F501" s="17">
        <f>SUM(F502:F503)</f>
        <v>1110.3</v>
      </c>
      <c r="G501" s="17">
        <f t="shared" ref="G501:H501" si="81">SUM(G502:G503)</f>
        <v>2186.6999999999998</v>
      </c>
      <c r="H501" s="17">
        <f t="shared" si="81"/>
        <v>2186.6999999999998</v>
      </c>
    </row>
    <row r="502" spans="1:8" s="87" customFormat="1" ht="31.5">
      <c r="A502" s="80" t="s">
        <v>51</v>
      </c>
      <c r="B502" s="13" t="s">
        <v>786</v>
      </c>
      <c r="C502" s="2" t="s">
        <v>90</v>
      </c>
      <c r="D502" s="2" t="s">
        <v>112</v>
      </c>
      <c r="E502" s="2" t="s">
        <v>43</v>
      </c>
      <c r="F502" s="17">
        <f>SUM(Ведомственная!G983)</f>
        <v>647.4</v>
      </c>
      <c r="G502" s="17">
        <f>SUM(Ведомственная!H983)</f>
        <v>949.8</v>
      </c>
      <c r="H502" s="17">
        <f>SUM(Ведомственная!I983)</f>
        <v>949.8</v>
      </c>
    </row>
    <row r="503" spans="1:8" s="87" customFormat="1" ht="31.5">
      <c r="A503" s="80" t="s">
        <v>228</v>
      </c>
      <c r="B503" s="13" t="s">
        <v>786</v>
      </c>
      <c r="C503" s="2" t="s">
        <v>121</v>
      </c>
      <c r="D503" s="2" t="s">
        <v>112</v>
      </c>
      <c r="E503" s="2" t="s">
        <v>43</v>
      </c>
      <c r="F503" s="17">
        <f>SUM(Ведомственная!G984)</f>
        <v>462.9</v>
      </c>
      <c r="G503" s="17">
        <f>SUM(Ведомственная!H984)</f>
        <v>1236.9000000000001</v>
      </c>
      <c r="H503" s="17">
        <f>SUM(Ведомственная!I984)</f>
        <v>1236.9000000000001</v>
      </c>
    </row>
    <row r="504" spans="1:8" s="87" customFormat="1">
      <c r="A504" s="80" t="s">
        <v>338</v>
      </c>
      <c r="B504" s="44" t="s">
        <v>771</v>
      </c>
      <c r="C504" s="2"/>
      <c r="D504" s="17"/>
      <c r="E504" s="2"/>
      <c r="F504" s="17">
        <f>F505</f>
        <v>3451.2</v>
      </c>
      <c r="G504" s="17">
        <f>G505</f>
        <v>0</v>
      </c>
      <c r="H504" s="17">
        <f>H505</f>
        <v>0</v>
      </c>
    </row>
    <row r="505" spans="1:8" s="87" customFormat="1" ht="31.5">
      <c r="A505" s="80" t="s">
        <v>228</v>
      </c>
      <c r="B505" s="44" t="s">
        <v>771</v>
      </c>
      <c r="C505" s="2" t="s">
        <v>121</v>
      </c>
      <c r="D505" s="2" t="s">
        <v>112</v>
      </c>
      <c r="E505" s="2" t="s">
        <v>53</v>
      </c>
      <c r="F505" s="17">
        <f>SUM(Ведомственная!G1060)</f>
        <v>3451.2</v>
      </c>
      <c r="G505" s="17">
        <f>SUM(Ведомственная!H1060)</f>
        <v>0</v>
      </c>
      <c r="H505" s="17">
        <f>SUM(Ведомственная!I1060)</f>
        <v>0</v>
      </c>
    </row>
    <row r="506" spans="1:8" s="87" customFormat="1" ht="31.5">
      <c r="A506" s="80" t="s">
        <v>620</v>
      </c>
      <c r="B506" s="44" t="s">
        <v>994</v>
      </c>
      <c r="C506" s="2"/>
      <c r="D506" s="2"/>
      <c r="E506" s="2"/>
      <c r="F506" s="17">
        <f>SUM(F507)</f>
        <v>113.7</v>
      </c>
      <c r="G506" s="17">
        <f t="shared" ref="G506:H506" si="82">SUM(G507)</f>
        <v>0</v>
      </c>
      <c r="H506" s="17">
        <f t="shared" si="82"/>
        <v>0</v>
      </c>
    </row>
    <row r="507" spans="1:8" s="87" customFormat="1" ht="31.5">
      <c r="A507" s="80" t="s">
        <v>51</v>
      </c>
      <c r="B507" s="44" t="s">
        <v>994</v>
      </c>
      <c r="C507" s="2" t="s">
        <v>90</v>
      </c>
      <c r="D507" s="2" t="s">
        <v>112</v>
      </c>
      <c r="E507" s="2" t="s">
        <v>43</v>
      </c>
      <c r="F507" s="17">
        <f>SUM(Ведомственная!G986)</f>
        <v>113.7</v>
      </c>
      <c r="G507" s="17">
        <f>SUM(Ведомственная!H986)</f>
        <v>0</v>
      </c>
      <c r="H507" s="17">
        <f>SUM(Ведомственная!I986)</f>
        <v>0</v>
      </c>
    </row>
    <row r="508" spans="1:8" s="87" customFormat="1" ht="94.5">
      <c r="A508" s="80" t="s">
        <v>988</v>
      </c>
      <c r="B508" s="44" t="s">
        <v>987</v>
      </c>
      <c r="C508" s="2"/>
      <c r="D508" s="2"/>
      <c r="E508" s="2"/>
      <c r="F508" s="17">
        <f>SUM(F509:F510)</f>
        <v>25363.800000000003</v>
      </c>
      <c r="G508" s="17">
        <f t="shared" ref="G508:H508" si="83">SUM(G509:G510)</f>
        <v>0</v>
      </c>
      <c r="H508" s="17">
        <f t="shared" si="83"/>
        <v>0</v>
      </c>
    </row>
    <row r="509" spans="1:8" s="87" customFormat="1" ht="63">
      <c r="A509" s="80" t="s">
        <v>50</v>
      </c>
      <c r="B509" s="44" t="s">
        <v>987</v>
      </c>
      <c r="C509" s="2" t="s">
        <v>88</v>
      </c>
      <c r="D509" s="2" t="s">
        <v>112</v>
      </c>
      <c r="E509" s="2" t="s">
        <v>43</v>
      </c>
      <c r="F509" s="17">
        <f>SUM(Ведомственная!G988)</f>
        <v>11448.6</v>
      </c>
      <c r="G509" s="17"/>
      <c r="H509" s="17"/>
    </row>
    <row r="510" spans="1:8" s="87" customFormat="1" ht="31.5">
      <c r="A510" s="80" t="s">
        <v>228</v>
      </c>
      <c r="B510" s="44" t="s">
        <v>987</v>
      </c>
      <c r="C510" s="2" t="s">
        <v>121</v>
      </c>
      <c r="D510" s="2" t="s">
        <v>112</v>
      </c>
      <c r="E510" s="2" t="s">
        <v>43</v>
      </c>
      <c r="F510" s="17">
        <f>SUM(Ведомственная!G989)</f>
        <v>13915.2</v>
      </c>
      <c r="G510" s="17"/>
      <c r="H510" s="17"/>
    </row>
    <row r="511" spans="1:8" s="87" customFormat="1" ht="94.5">
      <c r="A511" s="80" t="s">
        <v>498</v>
      </c>
      <c r="B511" s="44" t="s">
        <v>757</v>
      </c>
      <c r="C511" s="2"/>
      <c r="D511" s="2"/>
      <c r="E511" s="2"/>
      <c r="F511" s="17">
        <f>SUM(F512:F513)</f>
        <v>2828.8</v>
      </c>
      <c r="G511" s="17">
        <f t="shared" ref="G511:H511" si="84">SUM(G512:G513)</f>
        <v>0</v>
      </c>
      <c r="H511" s="17">
        <f t="shared" si="84"/>
        <v>0</v>
      </c>
    </row>
    <row r="512" spans="1:8" s="87" customFormat="1" ht="31.5">
      <c r="A512" s="80" t="s">
        <v>51</v>
      </c>
      <c r="B512" s="44" t="s">
        <v>757</v>
      </c>
      <c r="C512" s="2" t="s">
        <v>90</v>
      </c>
      <c r="D512" s="2" t="s">
        <v>112</v>
      </c>
      <c r="E512" s="2" t="s">
        <v>33</v>
      </c>
      <c r="F512" s="17">
        <f>SUM(Ведомственная!G908)</f>
        <v>942.9</v>
      </c>
      <c r="G512" s="17">
        <f>SUM(Ведомственная!H908)</f>
        <v>0</v>
      </c>
      <c r="H512" s="17">
        <f>SUM(Ведомственная!I908)</f>
        <v>0</v>
      </c>
    </row>
    <row r="513" spans="1:8" s="87" customFormat="1" ht="31.5">
      <c r="A513" s="80" t="s">
        <v>228</v>
      </c>
      <c r="B513" s="44" t="s">
        <v>757</v>
      </c>
      <c r="C513" s="2" t="s">
        <v>121</v>
      </c>
      <c r="D513" s="2" t="s">
        <v>112</v>
      </c>
      <c r="E513" s="2" t="s">
        <v>33</v>
      </c>
      <c r="F513" s="17">
        <f>SUM(Ведомственная!G909)</f>
        <v>1885.9</v>
      </c>
      <c r="G513" s="17">
        <f>SUM(Ведомственная!H909)</f>
        <v>0</v>
      </c>
      <c r="H513" s="17">
        <f>SUM(Ведомственная!I909)</f>
        <v>0</v>
      </c>
    </row>
    <row r="514" spans="1:8" s="87" customFormat="1" ht="47.25">
      <c r="A514" s="80" t="s">
        <v>976</v>
      </c>
      <c r="B514" s="44" t="s">
        <v>975</v>
      </c>
      <c r="C514" s="2"/>
      <c r="D514" s="2"/>
      <c r="E514" s="2"/>
      <c r="F514" s="17">
        <f>SUM(F515:F516)</f>
        <v>34982.5</v>
      </c>
      <c r="G514" s="17">
        <f t="shared" ref="G514:H514" si="85">SUM(G515:G516)</f>
        <v>0</v>
      </c>
      <c r="H514" s="17">
        <f t="shared" si="85"/>
        <v>0</v>
      </c>
    </row>
    <row r="515" spans="1:8" s="87" customFormat="1" ht="31.5">
      <c r="A515" s="80" t="s">
        <v>51</v>
      </c>
      <c r="B515" s="44" t="s">
        <v>975</v>
      </c>
      <c r="C515" s="2" t="s">
        <v>90</v>
      </c>
      <c r="D515" s="2" t="s">
        <v>112</v>
      </c>
      <c r="E515" s="2" t="s">
        <v>43</v>
      </c>
      <c r="F515" s="17">
        <f>SUM(Ведомственная!G991)</f>
        <v>13238.4</v>
      </c>
      <c r="G515" s="17">
        <f>SUM(Ведомственная!H991)</f>
        <v>0</v>
      </c>
      <c r="H515" s="17">
        <f>SUM(Ведомственная!I991)</f>
        <v>0</v>
      </c>
    </row>
    <row r="516" spans="1:8" s="87" customFormat="1" ht="31.5">
      <c r="A516" s="80" t="s">
        <v>228</v>
      </c>
      <c r="B516" s="44" t="s">
        <v>975</v>
      </c>
      <c r="C516" s="2" t="s">
        <v>121</v>
      </c>
      <c r="D516" s="2" t="s">
        <v>112</v>
      </c>
      <c r="E516" s="2" t="s">
        <v>43</v>
      </c>
      <c r="F516" s="17">
        <f>SUM(Ведомственная!G992)</f>
        <v>21744.1</v>
      </c>
      <c r="G516" s="17">
        <f>SUM(Ведомственная!H992)</f>
        <v>0</v>
      </c>
      <c r="H516" s="17">
        <f>SUM(Ведомственная!I992)</f>
        <v>0</v>
      </c>
    </row>
    <row r="517" spans="1:8" s="87" customFormat="1">
      <c r="A517" s="80" t="s">
        <v>465</v>
      </c>
      <c r="B517" s="2" t="s">
        <v>809</v>
      </c>
      <c r="C517" s="2"/>
      <c r="D517" s="2"/>
      <c r="E517" s="2"/>
      <c r="F517" s="17">
        <f>SUM(F518:F520)</f>
        <v>1835.6000000000001</v>
      </c>
      <c r="G517" s="17">
        <f t="shared" ref="G517:H517" si="86">SUM(G518:G520)</f>
        <v>24370.400000000001</v>
      </c>
      <c r="H517" s="17">
        <f t="shared" si="86"/>
        <v>24370.400000000001</v>
      </c>
    </row>
    <row r="518" spans="1:8" s="87" customFormat="1" ht="31.5">
      <c r="A518" s="80" t="s">
        <v>51</v>
      </c>
      <c r="B518" s="2" t="s">
        <v>809</v>
      </c>
      <c r="C518" s="81" t="s">
        <v>90</v>
      </c>
      <c r="D518" s="2" t="s">
        <v>112</v>
      </c>
      <c r="E518" s="2" t="s">
        <v>112</v>
      </c>
      <c r="F518" s="17">
        <f>SUM(Ведомственная!G1102)</f>
        <v>241.8</v>
      </c>
      <c r="G518" s="17">
        <f>SUM(Ведомственная!H1102)</f>
        <v>24370.400000000001</v>
      </c>
      <c r="H518" s="17">
        <f>SUM(Ведомственная!I1102)</f>
        <v>24370.400000000001</v>
      </c>
    </row>
    <row r="519" spans="1:8" s="87" customFormat="1" ht="31.5">
      <c r="A519" s="80" t="s">
        <v>228</v>
      </c>
      <c r="B519" s="2" t="s">
        <v>809</v>
      </c>
      <c r="C519" s="81" t="s">
        <v>121</v>
      </c>
      <c r="D519" s="2" t="s">
        <v>112</v>
      </c>
      <c r="E519" s="2" t="s">
        <v>112</v>
      </c>
      <c r="F519" s="17">
        <f>SUM(Ведомственная!G1103)</f>
        <v>45.9</v>
      </c>
      <c r="G519" s="17">
        <f>SUM(Ведомственная!H1103)</f>
        <v>0</v>
      </c>
      <c r="H519" s="17">
        <f>SUM(Ведомственная!I1103)</f>
        <v>0</v>
      </c>
    </row>
    <row r="520" spans="1:8" s="87" customFormat="1">
      <c r="A520" s="80" t="s">
        <v>21</v>
      </c>
      <c r="B520" s="2" t="s">
        <v>809</v>
      </c>
      <c r="C520" s="81" t="s">
        <v>95</v>
      </c>
      <c r="D520" s="2" t="s">
        <v>112</v>
      </c>
      <c r="E520" s="2" t="s">
        <v>112</v>
      </c>
      <c r="F520" s="17">
        <f>SUM(Ведомственная!G1104)</f>
        <v>1547.9</v>
      </c>
      <c r="G520" s="17">
        <f>SUM(Ведомственная!H1104)</f>
        <v>0</v>
      </c>
      <c r="H520" s="17">
        <f>SUM(Ведомственная!I1104)</f>
        <v>0</v>
      </c>
    </row>
    <row r="521" spans="1:8" s="87" customFormat="1" ht="47.25">
      <c r="A521" s="80" t="s">
        <v>461</v>
      </c>
      <c r="B521" s="26" t="s">
        <v>787</v>
      </c>
      <c r="C521" s="13"/>
      <c r="D521" s="2"/>
      <c r="E521" s="2"/>
      <c r="F521" s="17">
        <f>SUM(F522:F523)</f>
        <v>3969.3</v>
      </c>
      <c r="G521" s="17">
        <f t="shared" ref="G521:H521" si="87">SUM(G522:G523)</f>
        <v>11148.099999999999</v>
      </c>
      <c r="H521" s="17">
        <f t="shared" si="87"/>
        <v>11148.099999999999</v>
      </c>
    </row>
    <row r="522" spans="1:8" s="87" customFormat="1" ht="31.5">
      <c r="A522" s="80" t="s">
        <v>51</v>
      </c>
      <c r="B522" s="26" t="s">
        <v>787</v>
      </c>
      <c r="C522" s="2" t="s">
        <v>90</v>
      </c>
      <c r="D522" s="2" t="s">
        <v>112</v>
      </c>
      <c r="E522" s="2" t="s">
        <v>43</v>
      </c>
      <c r="F522" s="17">
        <f>SUM(Ведомственная!G994)</f>
        <v>1529.7</v>
      </c>
      <c r="G522" s="17">
        <f>SUM(Ведомственная!H994)</f>
        <v>4842.2</v>
      </c>
      <c r="H522" s="17">
        <f>SUM(Ведомственная!I994)</f>
        <v>4842.2</v>
      </c>
    </row>
    <row r="523" spans="1:8" s="87" customFormat="1" ht="31.5">
      <c r="A523" s="80" t="s">
        <v>228</v>
      </c>
      <c r="B523" s="26" t="s">
        <v>787</v>
      </c>
      <c r="C523" s="2" t="s">
        <v>121</v>
      </c>
      <c r="D523" s="2" t="s">
        <v>112</v>
      </c>
      <c r="E523" s="2" t="s">
        <v>43</v>
      </c>
      <c r="F523" s="17">
        <f>SUM(Ведомственная!G995)</f>
        <v>2439.6</v>
      </c>
      <c r="G523" s="17">
        <f>SUM(Ведомственная!H995)</f>
        <v>6305.9</v>
      </c>
      <c r="H523" s="17">
        <f>SUM(Ведомственная!I995)</f>
        <v>6305.9</v>
      </c>
    </row>
    <row r="524" spans="1:8" s="87" customFormat="1" ht="31.5">
      <c r="A524" s="80" t="s">
        <v>466</v>
      </c>
      <c r="B524" s="26" t="s">
        <v>813</v>
      </c>
      <c r="C524" s="2"/>
      <c r="D524" s="2"/>
      <c r="E524" s="2"/>
      <c r="F524" s="17">
        <f>SUM(F525)</f>
        <v>2185.1999999999998</v>
      </c>
      <c r="G524" s="17">
        <f t="shared" ref="G524:H524" si="88">SUM(G525)</f>
        <v>3539.1</v>
      </c>
      <c r="H524" s="17">
        <f t="shared" si="88"/>
        <v>3497.5</v>
      </c>
    </row>
    <row r="525" spans="1:8" s="87" customFormat="1" ht="31.5">
      <c r="A525" s="80" t="s">
        <v>51</v>
      </c>
      <c r="B525" s="26" t="s">
        <v>813</v>
      </c>
      <c r="C525" s="2" t="s">
        <v>90</v>
      </c>
      <c r="D525" s="2" t="s">
        <v>112</v>
      </c>
      <c r="E525" s="2" t="s">
        <v>172</v>
      </c>
      <c r="F525" s="17">
        <f>SUM(Ведомственная!G1131)</f>
        <v>2185.1999999999998</v>
      </c>
      <c r="G525" s="17">
        <f>SUM(Ведомственная!H1131)</f>
        <v>3539.1</v>
      </c>
      <c r="H525" s="17">
        <f>SUM(Ведомственная!I1131)</f>
        <v>3497.5</v>
      </c>
    </row>
    <row r="526" spans="1:8" s="87" customFormat="1" ht="47.25">
      <c r="A526" s="80" t="s">
        <v>978</v>
      </c>
      <c r="B526" s="26" t="s">
        <v>977</v>
      </c>
      <c r="C526" s="2"/>
      <c r="D526" s="2"/>
      <c r="E526" s="2"/>
      <c r="F526" s="17">
        <f>SUM(F527)</f>
        <v>3435.5</v>
      </c>
      <c r="G526" s="17">
        <f t="shared" ref="G526:H526" si="89">SUM(G527)</f>
        <v>0</v>
      </c>
      <c r="H526" s="17">
        <f t="shared" si="89"/>
        <v>0</v>
      </c>
    </row>
    <row r="527" spans="1:8" s="87" customFormat="1" ht="31.5">
      <c r="A527" s="80" t="s">
        <v>51</v>
      </c>
      <c r="B527" s="26" t="s">
        <v>977</v>
      </c>
      <c r="C527" s="2" t="s">
        <v>90</v>
      </c>
      <c r="D527" s="2" t="s">
        <v>112</v>
      </c>
      <c r="E527" s="2" t="s">
        <v>43</v>
      </c>
      <c r="F527" s="17">
        <f>SUM(Ведомственная!G997)</f>
        <v>3435.5</v>
      </c>
      <c r="G527" s="17"/>
      <c r="H527" s="17"/>
    </row>
    <row r="528" spans="1:8" s="87" customFormat="1" ht="47.25">
      <c r="A528" s="80" t="s">
        <v>789</v>
      </c>
      <c r="B528" s="13" t="s">
        <v>788</v>
      </c>
      <c r="C528" s="2"/>
      <c r="D528" s="2"/>
      <c r="E528" s="2"/>
      <c r="F528" s="17">
        <f>SUM(F529:F530)</f>
        <v>19442.900000000001</v>
      </c>
      <c r="G528" s="17">
        <f t="shared" ref="G528:H528" si="90">SUM(G529:G530)</f>
        <v>15751</v>
      </c>
      <c r="H528" s="17">
        <f t="shared" si="90"/>
        <v>15626.2</v>
      </c>
    </row>
    <row r="529" spans="1:8" s="87" customFormat="1" ht="31.5">
      <c r="A529" s="80" t="s">
        <v>51</v>
      </c>
      <c r="B529" s="13" t="s">
        <v>788</v>
      </c>
      <c r="C529" s="2" t="s">
        <v>90</v>
      </c>
      <c r="D529" s="2" t="s">
        <v>112</v>
      </c>
      <c r="E529" s="2" t="s">
        <v>43</v>
      </c>
      <c r="F529" s="17">
        <f>SUM(Ведомственная!G999)</f>
        <v>7570.2</v>
      </c>
      <c r="G529" s="17">
        <f>SUM(Ведомственная!H999)</f>
        <v>6021.1</v>
      </c>
      <c r="H529" s="17">
        <f>SUM(Ведомственная!I999)</f>
        <v>5973.7</v>
      </c>
    </row>
    <row r="530" spans="1:8" s="87" customFormat="1" ht="31.5">
      <c r="A530" s="80" t="s">
        <v>228</v>
      </c>
      <c r="B530" s="13" t="s">
        <v>788</v>
      </c>
      <c r="C530" s="2" t="s">
        <v>121</v>
      </c>
      <c r="D530" s="2" t="s">
        <v>112</v>
      </c>
      <c r="E530" s="2" t="s">
        <v>43</v>
      </c>
      <c r="F530" s="17">
        <f>SUM(Ведомственная!G1000)</f>
        <v>11872.7</v>
      </c>
      <c r="G530" s="17">
        <f>SUM(Ведомственная!H1000)</f>
        <v>9729.9</v>
      </c>
      <c r="H530" s="17">
        <f>SUM(Ведомственная!I1000)</f>
        <v>9652.5</v>
      </c>
    </row>
    <row r="531" spans="1:8" s="87" customFormat="1" ht="31.5">
      <c r="A531" s="80" t="s">
        <v>970</v>
      </c>
      <c r="B531" s="13" t="s">
        <v>969</v>
      </c>
      <c r="C531" s="2"/>
      <c r="D531" s="2"/>
      <c r="E531" s="2"/>
      <c r="F531" s="17">
        <f>SUM(F532:F533)</f>
        <v>4599.7</v>
      </c>
      <c r="G531" s="17">
        <f t="shared" ref="G531:H531" si="91">SUM(G532:G533)</f>
        <v>0</v>
      </c>
      <c r="H531" s="17">
        <f t="shared" si="91"/>
        <v>0</v>
      </c>
    </row>
    <row r="532" spans="1:8" s="87" customFormat="1" ht="31.5">
      <c r="A532" s="80" t="s">
        <v>51</v>
      </c>
      <c r="B532" s="13" t="s">
        <v>969</v>
      </c>
      <c r="C532" s="2" t="s">
        <v>90</v>
      </c>
      <c r="D532" s="2" t="s">
        <v>112</v>
      </c>
      <c r="E532" s="2" t="s">
        <v>33</v>
      </c>
      <c r="F532" s="17">
        <f>SUM(Ведомственная!G911)</f>
        <v>729.1</v>
      </c>
      <c r="G532" s="17">
        <f>SUM(Ведомственная!H911)</f>
        <v>0</v>
      </c>
      <c r="H532" s="17">
        <f>SUM(Ведомственная!I911)</f>
        <v>0</v>
      </c>
    </row>
    <row r="533" spans="1:8" s="87" customFormat="1" ht="31.5">
      <c r="A533" s="80" t="s">
        <v>51</v>
      </c>
      <c r="B533" s="13" t="s">
        <v>969</v>
      </c>
      <c r="C533" s="2" t="s">
        <v>90</v>
      </c>
      <c r="D533" s="2" t="s">
        <v>112</v>
      </c>
      <c r="E533" s="2" t="s">
        <v>43</v>
      </c>
      <c r="F533" s="17">
        <f>SUM(Ведомственная!G1002)</f>
        <v>3870.6</v>
      </c>
      <c r="G533" s="17">
        <f>SUM(Ведомственная!H1002)</f>
        <v>0</v>
      </c>
      <c r="H533" s="17">
        <f>SUM(Ведомственная!I1002)</f>
        <v>0</v>
      </c>
    </row>
    <row r="534" spans="1:8" s="87" customFormat="1" ht="110.25">
      <c r="A534" s="80" t="s">
        <v>600</v>
      </c>
      <c r="B534" s="22" t="s">
        <v>891</v>
      </c>
      <c r="C534" s="2"/>
      <c r="D534" s="2"/>
      <c r="E534" s="2"/>
      <c r="F534" s="17">
        <f>SUM(F535)</f>
        <v>8699.5</v>
      </c>
      <c r="G534" s="17">
        <f t="shared" ref="G534:H534" si="92">SUM(G535)</f>
        <v>8699.5</v>
      </c>
      <c r="H534" s="17">
        <f t="shared" si="92"/>
        <v>8699.5</v>
      </c>
    </row>
    <row r="535" spans="1:8" s="87" customFormat="1">
      <c r="A535" s="80" t="s">
        <v>41</v>
      </c>
      <c r="B535" s="22" t="s">
        <v>891</v>
      </c>
      <c r="C535" s="2" t="s">
        <v>98</v>
      </c>
      <c r="D535" s="2" t="s">
        <v>30</v>
      </c>
      <c r="E535" s="2" t="s">
        <v>12</v>
      </c>
      <c r="F535" s="17">
        <f>SUM(Ведомственная!G1181)</f>
        <v>8699.5</v>
      </c>
      <c r="G535" s="17">
        <f>SUM(Ведомственная!H1181)</f>
        <v>8699.5</v>
      </c>
      <c r="H535" s="17">
        <f>SUM(Ведомственная!I1181)</f>
        <v>8699.5</v>
      </c>
    </row>
    <row r="536" spans="1:8" s="87" customFormat="1" ht="47.25">
      <c r="A536" s="80" t="s">
        <v>25</v>
      </c>
      <c r="B536" s="26" t="s">
        <v>766</v>
      </c>
      <c r="C536" s="2"/>
      <c r="D536" s="2"/>
      <c r="E536" s="2"/>
      <c r="F536" s="17">
        <f>F537+F543+F545+F539+F541</f>
        <v>1576111.5999999999</v>
      </c>
      <c r="G536" s="17">
        <f>G537+G543+G545+G539+G541</f>
        <v>1536637.4000000001</v>
      </c>
      <c r="H536" s="17">
        <f>H537+H543+H545+H539+H541</f>
        <v>1539287.4000000001</v>
      </c>
    </row>
    <row r="537" spans="1:8" s="87" customFormat="1" ht="78.75">
      <c r="A537" s="80" t="s">
        <v>402</v>
      </c>
      <c r="B537" s="44" t="s">
        <v>767</v>
      </c>
      <c r="C537" s="2"/>
      <c r="D537" s="2"/>
      <c r="E537" s="2"/>
      <c r="F537" s="17">
        <f>F538</f>
        <v>508460.5</v>
      </c>
      <c r="G537" s="17">
        <f>G538</f>
        <v>495814.5</v>
      </c>
      <c r="H537" s="17">
        <f>H538</f>
        <v>495814.5</v>
      </c>
    </row>
    <row r="538" spans="1:8" s="87" customFormat="1" ht="31.5">
      <c r="A538" s="80" t="s">
        <v>120</v>
      </c>
      <c r="B538" s="44" t="s">
        <v>767</v>
      </c>
      <c r="C538" s="2" t="s">
        <v>121</v>
      </c>
      <c r="D538" s="2" t="s">
        <v>112</v>
      </c>
      <c r="E538" s="2" t="s">
        <v>43</v>
      </c>
      <c r="F538" s="17">
        <f>SUM(Ведомственная!G1005)</f>
        <v>508460.5</v>
      </c>
      <c r="G538" s="17">
        <f>SUM(Ведомственная!H1005)</f>
        <v>495814.5</v>
      </c>
      <c r="H538" s="17">
        <f>SUM(Ведомственная!I1005)</f>
        <v>495814.5</v>
      </c>
    </row>
    <row r="539" spans="1:8" s="87" customFormat="1" ht="47.25">
      <c r="A539" s="80" t="s">
        <v>400</v>
      </c>
      <c r="B539" s="26" t="s">
        <v>759</v>
      </c>
      <c r="C539" s="13"/>
      <c r="D539" s="2"/>
      <c r="E539" s="2"/>
      <c r="F539" s="17">
        <f>SUM(F540)</f>
        <v>533682.69999999995</v>
      </c>
      <c r="G539" s="17">
        <f>SUM(G540)</f>
        <v>537609.5</v>
      </c>
      <c r="H539" s="17">
        <f>SUM(H540)</f>
        <v>537609.5</v>
      </c>
    </row>
    <row r="540" spans="1:8" s="87" customFormat="1" ht="31.5">
      <c r="A540" s="80" t="s">
        <v>228</v>
      </c>
      <c r="B540" s="26" t="s">
        <v>759</v>
      </c>
      <c r="C540" s="2" t="s">
        <v>121</v>
      </c>
      <c r="D540" s="2" t="s">
        <v>112</v>
      </c>
      <c r="E540" s="2" t="s">
        <v>33</v>
      </c>
      <c r="F540" s="17">
        <f>SUM(Ведомственная!G914)</f>
        <v>533682.69999999995</v>
      </c>
      <c r="G540" s="17">
        <f>SUM(Ведомственная!H914)</f>
        <v>537609.5</v>
      </c>
      <c r="H540" s="17">
        <f>SUM(Ведомственная!I914)</f>
        <v>537609.5</v>
      </c>
    </row>
    <row r="541" spans="1:8" s="87" customFormat="1">
      <c r="A541" s="80" t="s">
        <v>328</v>
      </c>
      <c r="B541" s="22" t="s">
        <v>760</v>
      </c>
      <c r="C541" s="2"/>
      <c r="D541" s="2"/>
      <c r="E541" s="2"/>
      <c r="F541" s="17">
        <f>F542</f>
        <v>274888.2</v>
      </c>
      <c r="G541" s="17">
        <f>G542</f>
        <v>261049.8</v>
      </c>
      <c r="H541" s="17">
        <f>H542</f>
        <v>261699.8</v>
      </c>
    </row>
    <row r="542" spans="1:8" s="87" customFormat="1" ht="31.5">
      <c r="A542" s="80" t="s">
        <v>228</v>
      </c>
      <c r="B542" s="22" t="s">
        <v>760</v>
      </c>
      <c r="C542" s="2" t="s">
        <v>121</v>
      </c>
      <c r="D542" s="2" t="s">
        <v>112</v>
      </c>
      <c r="E542" s="2" t="s">
        <v>33</v>
      </c>
      <c r="F542" s="17">
        <f>SUM(Ведомственная!G916)</f>
        <v>274888.2</v>
      </c>
      <c r="G542" s="17">
        <f>SUM(Ведомственная!H916)</f>
        <v>261049.8</v>
      </c>
      <c r="H542" s="17">
        <f>SUM(Ведомственная!I916)</f>
        <v>261699.8</v>
      </c>
    </row>
    <row r="543" spans="1:8" s="87" customFormat="1">
      <c r="A543" s="80" t="s">
        <v>337</v>
      </c>
      <c r="B543" s="13" t="s">
        <v>768</v>
      </c>
      <c r="C543" s="2"/>
      <c r="D543" s="2"/>
      <c r="E543" s="2"/>
      <c r="F543" s="17">
        <f>F544</f>
        <v>165503.6</v>
      </c>
      <c r="G543" s="17">
        <f>G544</f>
        <v>155725.79999999999</v>
      </c>
      <c r="H543" s="17">
        <f>H544</f>
        <v>157725.79999999999</v>
      </c>
    </row>
    <row r="544" spans="1:8" s="87" customFormat="1" ht="31.5">
      <c r="A544" s="80" t="s">
        <v>228</v>
      </c>
      <c r="B544" s="13" t="s">
        <v>768</v>
      </c>
      <c r="C544" s="2" t="s">
        <v>121</v>
      </c>
      <c r="D544" s="2" t="s">
        <v>112</v>
      </c>
      <c r="E544" s="2" t="s">
        <v>43</v>
      </c>
      <c r="F544" s="17">
        <f>SUM(Ведомственная!G1007)</f>
        <v>165503.6</v>
      </c>
      <c r="G544" s="17">
        <f>SUM(Ведомственная!H1007)</f>
        <v>155725.79999999999</v>
      </c>
      <c r="H544" s="17">
        <f>SUM(Ведомственная!I1007)</f>
        <v>157725.79999999999</v>
      </c>
    </row>
    <row r="545" spans="1:8" s="87" customFormat="1">
      <c r="A545" s="80" t="s">
        <v>338</v>
      </c>
      <c r="B545" s="44" t="s">
        <v>769</v>
      </c>
      <c r="C545" s="2"/>
      <c r="D545" s="2"/>
      <c r="E545" s="2"/>
      <c r="F545" s="17">
        <f>F546</f>
        <v>93576.6</v>
      </c>
      <c r="G545" s="17">
        <f>G546</f>
        <v>86437.8</v>
      </c>
      <c r="H545" s="17">
        <f>H546</f>
        <v>86437.8</v>
      </c>
    </row>
    <row r="546" spans="1:8" s="87" customFormat="1" ht="31.5">
      <c r="A546" s="80" t="s">
        <v>228</v>
      </c>
      <c r="B546" s="44" t="s">
        <v>769</v>
      </c>
      <c r="C546" s="2" t="s">
        <v>121</v>
      </c>
      <c r="D546" s="2" t="s">
        <v>112</v>
      </c>
      <c r="E546" s="2" t="s">
        <v>53</v>
      </c>
      <c r="F546" s="17">
        <f>SUM(Ведомственная!G1063)</f>
        <v>93576.6</v>
      </c>
      <c r="G546" s="17">
        <f>SUM(Ведомственная!H1063)</f>
        <v>86437.8</v>
      </c>
      <c r="H546" s="17">
        <f>SUM(Ведомственная!I1063)</f>
        <v>86437.8</v>
      </c>
    </row>
    <row r="547" spans="1:8" s="87" customFormat="1">
      <c r="A547" s="80" t="s">
        <v>150</v>
      </c>
      <c r="B547" s="22" t="s">
        <v>761</v>
      </c>
      <c r="C547" s="2"/>
      <c r="D547" s="2"/>
      <c r="E547" s="2"/>
      <c r="F547" s="17">
        <f>SUM(F555)+F548</f>
        <v>22961.7</v>
      </c>
      <c r="G547" s="17">
        <f t="shared" ref="G547:H547" si="93">SUM(G555)+G548</f>
        <v>0</v>
      </c>
      <c r="H547" s="17">
        <f t="shared" si="93"/>
        <v>0</v>
      </c>
    </row>
    <row r="548" spans="1:8" s="87" customFormat="1" ht="31.5">
      <c r="A548" s="80" t="s">
        <v>263</v>
      </c>
      <c r="B548" s="22" t="s">
        <v>971</v>
      </c>
      <c r="C548" s="2"/>
      <c r="D548" s="2"/>
      <c r="E548" s="2"/>
      <c r="F548" s="17">
        <f>SUM(F551)+F549</f>
        <v>17239.900000000001</v>
      </c>
      <c r="G548" s="17">
        <f t="shared" ref="G548:H548" si="94">SUM(G551)+G549</f>
        <v>0</v>
      </c>
      <c r="H548" s="17">
        <f t="shared" si="94"/>
        <v>0</v>
      </c>
    </row>
    <row r="549" spans="1:8" s="87" customFormat="1" ht="47.25">
      <c r="A549" s="80" t="s">
        <v>978</v>
      </c>
      <c r="B549" s="13" t="s">
        <v>979</v>
      </c>
      <c r="C549" s="2"/>
      <c r="D549" s="2"/>
      <c r="E549" s="2"/>
      <c r="F549" s="17">
        <f>SUM(F550)</f>
        <v>6037.3</v>
      </c>
      <c r="G549" s="17">
        <f t="shared" ref="G549:H549" si="95">SUM(G550)</f>
        <v>0</v>
      </c>
      <c r="H549" s="17">
        <f t="shared" si="95"/>
        <v>0</v>
      </c>
    </row>
    <row r="550" spans="1:8" s="87" customFormat="1" ht="31.5">
      <c r="A550" s="80" t="s">
        <v>228</v>
      </c>
      <c r="B550" s="13" t="s">
        <v>979</v>
      </c>
      <c r="C550" s="2" t="s">
        <v>121</v>
      </c>
      <c r="D550" s="2" t="s">
        <v>112</v>
      </c>
      <c r="E550" s="2" t="s">
        <v>43</v>
      </c>
      <c r="F550" s="17">
        <f>SUM(Ведомственная!G1011)</f>
        <v>6037.3</v>
      </c>
      <c r="G550" s="17">
        <f>SUM(Ведомственная!H1011)</f>
        <v>0</v>
      </c>
      <c r="H550" s="17">
        <f>SUM(Ведомственная!I1011)</f>
        <v>0</v>
      </c>
    </row>
    <row r="551" spans="1:8" s="87" customFormat="1" ht="31.5">
      <c r="A551" s="80" t="s">
        <v>970</v>
      </c>
      <c r="B551" s="22" t="s">
        <v>972</v>
      </c>
      <c r="C551" s="2"/>
      <c r="D551" s="2"/>
      <c r="E551" s="2"/>
      <c r="F551" s="17">
        <f>SUM(F552:F554)</f>
        <v>11202.6</v>
      </c>
      <c r="G551" s="17">
        <f t="shared" ref="G551:H551" si="96">SUM(G552:G554)</f>
        <v>0</v>
      </c>
      <c r="H551" s="17">
        <f t="shared" si="96"/>
        <v>0</v>
      </c>
    </row>
    <row r="552" spans="1:8" s="87" customFormat="1" ht="31.5">
      <c r="A552" s="80" t="s">
        <v>228</v>
      </c>
      <c r="B552" s="22" t="s">
        <v>972</v>
      </c>
      <c r="C552" s="2" t="s">
        <v>121</v>
      </c>
      <c r="D552" s="2" t="s">
        <v>112</v>
      </c>
      <c r="E552" s="2" t="s">
        <v>33</v>
      </c>
      <c r="F552" s="17">
        <f>SUM(Ведомственная!G920)</f>
        <v>5752.2</v>
      </c>
      <c r="G552" s="17">
        <f>SUM(Ведомственная!H920)</f>
        <v>0</v>
      </c>
      <c r="H552" s="17">
        <f>SUM(Ведомственная!I920)</f>
        <v>0</v>
      </c>
    </row>
    <row r="553" spans="1:8" s="87" customFormat="1" ht="31.5">
      <c r="A553" s="80" t="s">
        <v>228</v>
      </c>
      <c r="B553" s="22" t="s">
        <v>972</v>
      </c>
      <c r="C553" s="2" t="s">
        <v>121</v>
      </c>
      <c r="D553" s="2" t="s">
        <v>112</v>
      </c>
      <c r="E553" s="2" t="s">
        <v>43</v>
      </c>
      <c r="F553" s="17">
        <f>SUM(Ведомственная!G1013)</f>
        <v>4428</v>
      </c>
      <c r="G553" s="17">
        <f>SUM(Ведомственная!H1013)</f>
        <v>0</v>
      </c>
      <c r="H553" s="17">
        <f>SUM(Ведомственная!I1013)</f>
        <v>0</v>
      </c>
    </row>
    <row r="554" spans="1:8" s="87" customFormat="1" ht="31.5">
      <c r="A554" s="80" t="s">
        <v>228</v>
      </c>
      <c r="B554" s="22" t="s">
        <v>972</v>
      </c>
      <c r="C554" s="2" t="s">
        <v>121</v>
      </c>
      <c r="D554" s="2" t="s">
        <v>112</v>
      </c>
      <c r="E554" s="2" t="s">
        <v>53</v>
      </c>
      <c r="F554" s="17">
        <f>SUM(Ведомственная!G1066)</f>
        <v>1022.4</v>
      </c>
      <c r="G554" s="17">
        <f>SUM(Ведомственная!H1066)</f>
        <v>0</v>
      </c>
      <c r="H554" s="17">
        <f>SUM(Ведомственная!I1066)</f>
        <v>0</v>
      </c>
    </row>
    <row r="555" spans="1:8" s="87" customFormat="1" ht="31.5">
      <c r="A555" s="80" t="s">
        <v>333</v>
      </c>
      <c r="B555" s="22" t="s">
        <v>973</v>
      </c>
      <c r="C555" s="2"/>
      <c r="D555" s="2"/>
      <c r="E555" s="2"/>
      <c r="F555" s="17">
        <f>SUM(F557)+F558+F560</f>
        <v>5721.8</v>
      </c>
      <c r="G555" s="17">
        <f t="shared" ref="G555:H555" si="97">SUM(G557)+G558+G560</f>
        <v>0</v>
      </c>
      <c r="H555" s="17">
        <f t="shared" si="97"/>
        <v>0</v>
      </c>
    </row>
    <row r="556" spans="1:8" s="87" customFormat="1">
      <c r="A556" s="80" t="s">
        <v>328</v>
      </c>
      <c r="B556" s="22" t="s">
        <v>762</v>
      </c>
      <c r="C556" s="2"/>
      <c r="D556" s="2"/>
      <c r="E556" s="2"/>
      <c r="F556" s="17">
        <f>SUM(F557)</f>
        <v>4250</v>
      </c>
      <c r="G556" s="17">
        <f t="shared" ref="G556:H556" si="98">SUM(G557)</f>
        <v>0</v>
      </c>
      <c r="H556" s="17">
        <f t="shared" si="98"/>
        <v>0</v>
      </c>
    </row>
    <row r="557" spans="1:8" s="87" customFormat="1" ht="31.5">
      <c r="A557" s="80" t="s">
        <v>228</v>
      </c>
      <c r="B557" s="22" t="s">
        <v>762</v>
      </c>
      <c r="C557" s="2" t="s">
        <v>121</v>
      </c>
      <c r="D557" s="2" t="s">
        <v>112</v>
      </c>
      <c r="E557" s="2" t="s">
        <v>33</v>
      </c>
      <c r="F557" s="17">
        <f>SUM(Ведомственная!G923)</f>
        <v>4250</v>
      </c>
      <c r="G557" s="17">
        <f>SUM(Ведомственная!H923)</f>
        <v>0</v>
      </c>
      <c r="H557" s="17">
        <f>SUM(Ведомственная!I923)</f>
        <v>0</v>
      </c>
    </row>
    <row r="558" spans="1:8" s="87" customFormat="1">
      <c r="A558" s="80" t="s">
        <v>337</v>
      </c>
      <c r="B558" s="13" t="s">
        <v>796</v>
      </c>
      <c r="C558" s="2"/>
      <c r="D558" s="2"/>
      <c r="E558" s="2"/>
      <c r="F558" s="17">
        <f>SUM(F559)</f>
        <v>1406.8</v>
      </c>
      <c r="G558" s="17">
        <f t="shared" ref="G558:H558" si="99">SUM(G559)</f>
        <v>0</v>
      </c>
      <c r="H558" s="17">
        <f t="shared" si="99"/>
        <v>0</v>
      </c>
    </row>
    <row r="559" spans="1:8" s="87" customFormat="1" ht="31.5">
      <c r="A559" s="80" t="s">
        <v>228</v>
      </c>
      <c r="B559" s="13" t="s">
        <v>796</v>
      </c>
      <c r="C559" s="2" t="s">
        <v>121</v>
      </c>
      <c r="D559" s="2" t="s">
        <v>112</v>
      </c>
      <c r="E559" s="2" t="s">
        <v>43</v>
      </c>
      <c r="F559" s="17">
        <f>SUM(Ведомственная!G1016)</f>
        <v>1406.8</v>
      </c>
      <c r="G559" s="17">
        <f>SUM(Ведомственная!H1016)</f>
        <v>0</v>
      </c>
      <c r="H559" s="17">
        <f>SUM(Ведомственная!I1016)</f>
        <v>0</v>
      </c>
    </row>
    <row r="560" spans="1:8" s="87" customFormat="1">
      <c r="A560" s="80" t="s">
        <v>338</v>
      </c>
      <c r="B560" s="13" t="s">
        <v>995</v>
      </c>
      <c r="C560" s="2"/>
      <c r="D560" s="2"/>
      <c r="E560" s="2"/>
      <c r="F560" s="17">
        <f>SUM(F561)</f>
        <v>65</v>
      </c>
      <c r="G560" s="17">
        <f t="shared" ref="G560:H560" si="100">SUM(G561)</f>
        <v>0</v>
      </c>
      <c r="H560" s="17">
        <f t="shared" si="100"/>
        <v>0</v>
      </c>
    </row>
    <row r="561" spans="1:8" s="87" customFormat="1" ht="31.5">
      <c r="A561" s="80" t="s">
        <v>228</v>
      </c>
      <c r="B561" s="13" t="s">
        <v>995</v>
      </c>
      <c r="C561" s="2" t="s">
        <v>121</v>
      </c>
      <c r="D561" s="2" t="s">
        <v>112</v>
      </c>
      <c r="E561" s="2" t="s">
        <v>53</v>
      </c>
      <c r="F561" s="17">
        <f>SUM(Ведомственная!G1069)</f>
        <v>65</v>
      </c>
      <c r="G561" s="17">
        <f>SUM(Ведомственная!H1069)</f>
        <v>0</v>
      </c>
      <c r="H561" s="17">
        <f>SUM(Ведомственная!I1069)</f>
        <v>0</v>
      </c>
    </row>
    <row r="562" spans="1:8" s="87" customFormat="1" ht="31.5">
      <c r="A562" s="80" t="s">
        <v>44</v>
      </c>
      <c r="B562" s="26" t="s">
        <v>763</v>
      </c>
      <c r="C562" s="2"/>
      <c r="D562" s="2"/>
      <c r="E562" s="2"/>
      <c r="F562" s="17">
        <f>F566+F570+F581+F585+F563+F589+F573+F577</f>
        <v>644418.79999999993</v>
      </c>
      <c r="G562" s="17">
        <f>G566+G570+G581+G585+G563+G589+G573+G577</f>
        <v>621204.10000000009</v>
      </c>
      <c r="H562" s="17">
        <f>H566+H570+H581+H585+H563+H589+H573+H577</f>
        <v>623572.80000000005</v>
      </c>
    </row>
    <row r="563" spans="1:8" s="87" customFormat="1" ht="63">
      <c r="A563" s="80" t="s">
        <v>403</v>
      </c>
      <c r="B563" s="26" t="s">
        <v>797</v>
      </c>
      <c r="C563" s="2"/>
      <c r="D563" s="72"/>
      <c r="E563" s="2"/>
      <c r="F563" s="72">
        <f>F564+F565</f>
        <v>3309</v>
      </c>
      <c r="G563" s="72">
        <f>G564+G565</f>
        <v>3482.8</v>
      </c>
      <c r="H563" s="72">
        <f>H564+H565</f>
        <v>3482.8</v>
      </c>
    </row>
    <row r="564" spans="1:8" s="87" customFormat="1" ht="63">
      <c r="A564" s="80" t="s">
        <v>50</v>
      </c>
      <c r="B564" s="26" t="s">
        <v>797</v>
      </c>
      <c r="C564" s="2" t="s">
        <v>88</v>
      </c>
      <c r="D564" s="2" t="s">
        <v>112</v>
      </c>
      <c r="E564" s="2" t="s">
        <v>172</v>
      </c>
      <c r="F564" s="72">
        <f>SUM(Ведомственная!G1134)</f>
        <v>3006.6</v>
      </c>
      <c r="G564" s="72">
        <f>SUM(Ведомственная!H1134)</f>
        <v>3080.3</v>
      </c>
      <c r="H564" s="72">
        <f>SUM(Ведомственная!I1134)</f>
        <v>3080.3</v>
      </c>
    </row>
    <row r="565" spans="1:8" s="87" customFormat="1" ht="31.5">
      <c r="A565" s="80" t="s">
        <v>51</v>
      </c>
      <c r="B565" s="26" t="s">
        <v>797</v>
      </c>
      <c r="C565" s="2" t="s">
        <v>90</v>
      </c>
      <c r="D565" s="2" t="s">
        <v>112</v>
      </c>
      <c r="E565" s="2" t="s">
        <v>172</v>
      </c>
      <c r="F565" s="72">
        <f>SUM(Ведомственная!G1135)</f>
        <v>302.39999999999998</v>
      </c>
      <c r="G565" s="72">
        <f>SUM(Ведомственная!H1135)</f>
        <v>402.5</v>
      </c>
      <c r="H565" s="72">
        <f>SUM(Ведомственная!I1135)</f>
        <v>402.5</v>
      </c>
    </row>
    <row r="566" spans="1:8" s="87" customFormat="1" ht="94.5">
      <c r="A566" s="80" t="s">
        <v>401</v>
      </c>
      <c r="B566" s="44" t="s">
        <v>790</v>
      </c>
      <c r="C566" s="2"/>
      <c r="D566" s="2"/>
      <c r="E566" s="2"/>
      <c r="F566" s="17">
        <f>F567+F568+F569</f>
        <v>48709.1</v>
      </c>
      <c r="G566" s="17">
        <f t="shared" ref="G566:H566" si="101">G567+G568+G569</f>
        <v>50637.8</v>
      </c>
      <c r="H566" s="17">
        <f t="shared" si="101"/>
        <v>50637.8</v>
      </c>
    </row>
    <row r="567" spans="1:8" s="87" customFormat="1" ht="63">
      <c r="A567" s="18" t="s">
        <v>50</v>
      </c>
      <c r="B567" s="44" t="s">
        <v>790</v>
      </c>
      <c r="C567" s="2" t="s">
        <v>88</v>
      </c>
      <c r="D567" s="2" t="s">
        <v>112</v>
      </c>
      <c r="E567" s="2" t="s">
        <v>43</v>
      </c>
      <c r="F567" s="17">
        <f>SUM(Ведомственная!G1019)</f>
        <v>46131.1</v>
      </c>
      <c r="G567" s="17">
        <f>SUM(Ведомственная!H1019)</f>
        <v>47425.3</v>
      </c>
      <c r="H567" s="17">
        <f>SUM(Ведомственная!I1019)</f>
        <v>47425.3</v>
      </c>
    </row>
    <row r="568" spans="1:8" s="87" customFormat="1" ht="31.5">
      <c r="A568" s="80" t="s">
        <v>51</v>
      </c>
      <c r="B568" s="44" t="s">
        <v>790</v>
      </c>
      <c r="C568" s="2" t="s">
        <v>90</v>
      </c>
      <c r="D568" s="2" t="s">
        <v>112</v>
      </c>
      <c r="E568" s="2" t="s">
        <v>43</v>
      </c>
      <c r="F568" s="17">
        <f>SUM(Ведомственная!G1020)</f>
        <v>2003.5</v>
      </c>
      <c r="G568" s="17">
        <f>SUM(Ведомственная!H1020)</f>
        <v>3212.5</v>
      </c>
      <c r="H568" s="17">
        <f>SUM(Ведомственная!I1020)</f>
        <v>3212.5</v>
      </c>
    </row>
    <row r="569" spans="1:8" s="87" customFormat="1">
      <c r="A569" s="80" t="s">
        <v>41</v>
      </c>
      <c r="B569" s="44" t="s">
        <v>790</v>
      </c>
      <c r="C569" s="2" t="s">
        <v>98</v>
      </c>
      <c r="D569" s="2" t="s">
        <v>30</v>
      </c>
      <c r="E569" s="2" t="s">
        <v>12</v>
      </c>
      <c r="F569" s="17">
        <f>SUM(Ведомственная!G1184)</f>
        <v>574.5</v>
      </c>
      <c r="G569" s="17">
        <f>SUM(Ведомственная!H1184)</f>
        <v>0</v>
      </c>
      <c r="H569" s="17">
        <f>SUM(Ведомственная!I1184)</f>
        <v>0</v>
      </c>
    </row>
    <row r="570" spans="1:8" s="87" customFormat="1" ht="78.75">
      <c r="A570" s="80" t="s">
        <v>402</v>
      </c>
      <c r="B570" s="44" t="s">
        <v>791</v>
      </c>
      <c r="C570" s="2"/>
      <c r="D570" s="2"/>
      <c r="E570" s="2"/>
      <c r="F570" s="17">
        <f>F571+F572</f>
        <v>321474</v>
      </c>
      <c r="G570" s="17">
        <f>G571+G572</f>
        <v>314053.30000000005</v>
      </c>
      <c r="H570" s="17">
        <f>H571+H572</f>
        <v>314053.30000000005</v>
      </c>
    </row>
    <row r="571" spans="1:8" s="87" customFormat="1" ht="63">
      <c r="A571" s="80" t="s">
        <v>50</v>
      </c>
      <c r="B571" s="44" t="s">
        <v>791</v>
      </c>
      <c r="C571" s="2" t="s">
        <v>88</v>
      </c>
      <c r="D571" s="2" t="s">
        <v>112</v>
      </c>
      <c r="E571" s="2" t="s">
        <v>43</v>
      </c>
      <c r="F571" s="17">
        <f>SUM(Ведомственная!G1022)</f>
        <v>317773.3</v>
      </c>
      <c r="G571" s="17">
        <f>SUM(Ведомственная!H1022)</f>
        <v>310407.90000000002</v>
      </c>
      <c r="H571" s="17">
        <f>SUM(Ведомственная!I1022)</f>
        <v>310407.90000000002</v>
      </c>
    </row>
    <row r="572" spans="1:8" s="87" customFormat="1" ht="31.5">
      <c r="A572" s="80" t="s">
        <v>51</v>
      </c>
      <c r="B572" s="44" t="s">
        <v>791</v>
      </c>
      <c r="C572" s="2" t="s">
        <v>90</v>
      </c>
      <c r="D572" s="2" t="s">
        <v>112</v>
      </c>
      <c r="E572" s="2" t="s">
        <v>43</v>
      </c>
      <c r="F572" s="17">
        <f>SUM(Ведомственная!G1023)</f>
        <v>3700.7</v>
      </c>
      <c r="G572" s="17">
        <f>SUM(Ведомственная!H1023)</f>
        <v>3645.4</v>
      </c>
      <c r="H572" s="17">
        <f>SUM(Ведомственная!I1023)</f>
        <v>3645.4</v>
      </c>
    </row>
    <row r="573" spans="1:8" s="87" customFormat="1" ht="47.25">
      <c r="A573" s="80" t="s">
        <v>400</v>
      </c>
      <c r="B573" s="26" t="s">
        <v>764</v>
      </c>
      <c r="C573" s="2"/>
      <c r="D573" s="17"/>
      <c r="E573" s="2"/>
      <c r="F573" s="17">
        <f>SUM(F574:F576)</f>
        <v>65215</v>
      </c>
      <c r="G573" s="17">
        <f t="shared" ref="G573:H573" si="102">SUM(G574:G576)</f>
        <v>66374.099999999991</v>
      </c>
      <c r="H573" s="17">
        <f t="shared" si="102"/>
        <v>66374.099999999991</v>
      </c>
    </row>
    <row r="574" spans="1:8" s="87" customFormat="1" ht="63">
      <c r="A574" s="80" t="s">
        <v>50</v>
      </c>
      <c r="B574" s="26" t="s">
        <v>764</v>
      </c>
      <c r="C574" s="2" t="s">
        <v>88</v>
      </c>
      <c r="D574" s="2" t="s">
        <v>112</v>
      </c>
      <c r="E574" s="2" t="s">
        <v>33</v>
      </c>
      <c r="F574" s="17">
        <f>SUM(Ведомственная!G926)</f>
        <v>63659.4</v>
      </c>
      <c r="G574" s="17">
        <f>SUM(Ведомственная!H926)</f>
        <v>64943.7</v>
      </c>
      <c r="H574" s="17">
        <f>SUM(Ведомственная!I926)</f>
        <v>64943.7</v>
      </c>
    </row>
    <row r="575" spans="1:8" s="87" customFormat="1" ht="31.5">
      <c r="A575" s="80" t="s">
        <v>51</v>
      </c>
      <c r="B575" s="26" t="s">
        <v>764</v>
      </c>
      <c r="C575" s="2" t="s">
        <v>90</v>
      </c>
      <c r="D575" s="2" t="s">
        <v>112</v>
      </c>
      <c r="E575" s="2" t="s">
        <v>33</v>
      </c>
      <c r="F575" s="17">
        <f>SUM(Ведомственная!G927)</f>
        <v>1457.2</v>
      </c>
      <c r="G575" s="17">
        <f>SUM(Ведомственная!H927)</f>
        <v>1430.4</v>
      </c>
      <c r="H575" s="17">
        <f>SUM(Ведомственная!I927)</f>
        <v>1430.4</v>
      </c>
    </row>
    <row r="576" spans="1:8" s="87" customFormat="1">
      <c r="A576" s="80" t="s">
        <v>41</v>
      </c>
      <c r="B576" s="26" t="s">
        <v>764</v>
      </c>
      <c r="C576" s="2" t="s">
        <v>98</v>
      </c>
      <c r="D576" s="2" t="s">
        <v>112</v>
      </c>
      <c r="E576" s="2" t="s">
        <v>33</v>
      </c>
      <c r="F576" s="17">
        <f>SUM(Ведомственная!G928)</f>
        <v>98.4</v>
      </c>
      <c r="G576" s="17">
        <f>SUM(Ведомственная!H928)</f>
        <v>0</v>
      </c>
      <c r="H576" s="17">
        <f>SUM(Ведомственная!I928)</f>
        <v>0</v>
      </c>
    </row>
    <row r="577" spans="1:8" s="87" customFormat="1">
      <c r="A577" s="80" t="s">
        <v>328</v>
      </c>
      <c r="B577" s="22" t="s">
        <v>765</v>
      </c>
      <c r="C577" s="2"/>
      <c r="D577" s="17"/>
      <c r="E577" s="2"/>
      <c r="F577" s="17">
        <f>F578+F579+F580</f>
        <v>52052.6</v>
      </c>
      <c r="G577" s="17">
        <f>G578+G579+G580</f>
        <v>50122</v>
      </c>
      <c r="H577" s="17">
        <f>H578+H579+H580</f>
        <v>50516.900000000009</v>
      </c>
    </row>
    <row r="578" spans="1:8" s="87" customFormat="1" ht="63">
      <c r="A578" s="18" t="s">
        <v>50</v>
      </c>
      <c r="B578" s="22" t="s">
        <v>765</v>
      </c>
      <c r="C578" s="2" t="s">
        <v>88</v>
      </c>
      <c r="D578" s="2" t="s">
        <v>112</v>
      </c>
      <c r="E578" s="2" t="s">
        <v>33</v>
      </c>
      <c r="F578" s="17">
        <f>SUM(Ведомственная!G930)</f>
        <v>24069.100000000002</v>
      </c>
      <c r="G578" s="17">
        <f>SUM(Ведомственная!H930)</f>
        <v>22603.9</v>
      </c>
      <c r="H578" s="17">
        <f>SUM(Ведомственная!I930)</f>
        <v>22603.9</v>
      </c>
    </row>
    <row r="579" spans="1:8" s="87" customFormat="1" ht="31.5">
      <c r="A579" s="80" t="s">
        <v>51</v>
      </c>
      <c r="B579" s="22" t="s">
        <v>765</v>
      </c>
      <c r="C579" s="2" t="s">
        <v>90</v>
      </c>
      <c r="D579" s="2" t="s">
        <v>112</v>
      </c>
      <c r="E579" s="2" t="s">
        <v>33</v>
      </c>
      <c r="F579" s="17">
        <f>SUM(Ведомственная!G931)</f>
        <v>26283.3</v>
      </c>
      <c r="G579" s="17">
        <f>SUM(Ведомственная!H931)</f>
        <v>25853.3</v>
      </c>
      <c r="H579" s="17">
        <f>SUM(Ведомственная!I931)</f>
        <v>26248.2</v>
      </c>
    </row>
    <row r="580" spans="1:8" s="87" customFormat="1">
      <c r="A580" s="80" t="s">
        <v>21</v>
      </c>
      <c r="B580" s="22" t="s">
        <v>765</v>
      </c>
      <c r="C580" s="2" t="s">
        <v>95</v>
      </c>
      <c r="D580" s="2" t="s">
        <v>112</v>
      </c>
      <c r="E580" s="2" t="s">
        <v>33</v>
      </c>
      <c r="F580" s="17">
        <f>SUM(Ведомственная!G932)</f>
        <v>1700.2</v>
      </c>
      <c r="G580" s="17">
        <f>SUM(Ведомственная!H932)</f>
        <v>1664.8</v>
      </c>
      <c r="H580" s="17">
        <f>SUM(Ведомственная!I932)</f>
        <v>1664.8</v>
      </c>
    </row>
    <row r="581" spans="1:8" s="87" customFormat="1">
      <c r="A581" s="80" t="s">
        <v>337</v>
      </c>
      <c r="B581" s="22" t="s">
        <v>792</v>
      </c>
      <c r="C581" s="22"/>
      <c r="D581" s="2"/>
      <c r="E581" s="2"/>
      <c r="F581" s="17">
        <f>F582+F583+F584</f>
        <v>140521.70000000001</v>
      </c>
      <c r="G581" s="17">
        <f>G582+G583+G584</f>
        <v>125565</v>
      </c>
      <c r="H581" s="17">
        <f>H582+H583+H584</f>
        <v>127538.8</v>
      </c>
    </row>
    <row r="582" spans="1:8" s="87" customFormat="1" ht="63">
      <c r="A582" s="18" t="s">
        <v>50</v>
      </c>
      <c r="B582" s="22" t="s">
        <v>792</v>
      </c>
      <c r="C582" s="2" t="s">
        <v>88</v>
      </c>
      <c r="D582" s="2" t="s">
        <v>112</v>
      </c>
      <c r="E582" s="2" t="s">
        <v>43</v>
      </c>
      <c r="F582" s="17">
        <f>SUM(Ведомственная!G1025)</f>
        <v>76629</v>
      </c>
      <c r="G582" s="17">
        <f>SUM(Ведомственная!H1025)</f>
        <v>73392</v>
      </c>
      <c r="H582" s="17">
        <f>SUM(Ведомственная!I1025)</f>
        <v>73392</v>
      </c>
    </row>
    <row r="583" spans="1:8" s="87" customFormat="1" ht="31.5">
      <c r="A583" s="80" t="s">
        <v>51</v>
      </c>
      <c r="B583" s="22" t="s">
        <v>792</v>
      </c>
      <c r="C583" s="2" t="s">
        <v>90</v>
      </c>
      <c r="D583" s="2" t="s">
        <v>112</v>
      </c>
      <c r="E583" s="2" t="s">
        <v>43</v>
      </c>
      <c r="F583" s="17">
        <f>SUM(Ведомственная!G1026)</f>
        <v>51781.8</v>
      </c>
      <c r="G583" s="17">
        <f>SUM(Ведомственная!H1026)</f>
        <v>40290.300000000003</v>
      </c>
      <c r="H583" s="17">
        <f>SUM(Ведомственная!I1026)</f>
        <v>42264.1</v>
      </c>
    </row>
    <row r="584" spans="1:8" s="87" customFormat="1">
      <c r="A584" s="80" t="s">
        <v>21</v>
      </c>
      <c r="B584" s="22" t="s">
        <v>792</v>
      </c>
      <c r="C584" s="2" t="s">
        <v>95</v>
      </c>
      <c r="D584" s="2" t="s">
        <v>112</v>
      </c>
      <c r="E584" s="2" t="s">
        <v>43</v>
      </c>
      <c r="F584" s="17">
        <f>SUM(Ведомственная!G1027)</f>
        <v>12110.9</v>
      </c>
      <c r="G584" s="17">
        <f>SUM(Ведомственная!H1027)</f>
        <v>11882.7</v>
      </c>
      <c r="H584" s="17">
        <f>SUM(Ведомственная!I1027)</f>
        <v>11882.7</v>
      </c>
    </row>
    <row r="585" spans="1:8" s="87" customFormat="1" ht="31.5">
      <c r="A585" s="80" t="s">
        <v>620</v>
      </c>
      <c r="B585" s="13" t="s">
        <v>793</v>
      </c>
      <c r="C585" s="13"/>
      <c r="D585" s="2"/>
      <c r="E585" s="2"/>
      <c r="F585" s="17">
        <f>F586+F587+F588</f>
        <v>11788.1</v>
      </c>
      <c r="G585" s="17">
        <f>G586+G587+G588</f>
        <v>9673.2000000000007</v>
      </c>
      <c r="H585" s="17">
        <f>H586+H587+H588</f>
        <v>9673.2000000000007</v>
      </c>
    </row>
    <row r="586" spans="1:8" s="87" customFormat="1" ht="63">
      <c r="A586" s="18" t="s">
        <v>50</v>
      </c>
      <c r="B586" s="13" t="s">
        <v>793</v>
      </c>
      <c r="C586" s="13">
        <v>100</v>
      </c>
      <c r="D586" s="2" t="s">
        <v>112</v>
      </c>
      <c r="E586" s="2" t="s">
        <v>43</v>
      </c>
      <c r="F586" s="17">
        <f>SUM(Ведомственная!G1029)</f>
        <v>6023.6</v>
      </c>
      <c r="G586" s="17">
        <f>SUM(Ведомственная!H1029)</f>
        <v>5794.6</v>
      </c>
      <c r="H586" s="17">
        <f>SUM(Ведомственная!I1029)</f>
        <v>5794.6</v>
      </c>
    </row>
    <row r="587" spans="1:8" s="87" customFormat="1" ht="31.5">
      <c r="A587" s="80" t="s">
        <v>51</v>
      </c>
      <c r="B587" s="13" t="s">
        <v>793</v>
      </c>
      <c r="C587" s="13">
        <v>200</v>
      </c>
      <c r="D587" s="2" t="s">
        <v>112</v>
      </c>
      <c r="E587" s="2" t="s">
        <v>43</v>
      </c>
      <c r="F587" s="17">
        <f>SUM(Ведомственная!G1030)</f>
        <v>4593.5</v>
      </c>
      <c r="G587" s="17">
        <f>SUM(Ведомственная!H1030)</f>
        <v>2714.1</v>
      </c>
      <c r="H587" s="17">
        <f>SUM(Ведомственная!I1030)</f>
        <v>2714.1</v>
      </c>
    </row>
    <row r="588" spans="1:8" s="87" customFormat="1">
      <c r="A588" s="80" t="s">
        <v>21</v>
      </c>
      <c r="B588" s="13" t="s">
        <v>793</v>
      </c>
      <c r="C588" s="13">
        <v>800</v>
      </c>
      <c r="D588" s="2" t="s">
        <v>112</v>
      </c>
      <c r="E588" s="2" t="s">
        <v>43</v>
      </c>
      <c r="F588" s="17">
        <f>SUM(Ведомственная!G1031)</f>
        <v>1171</v>
      </c>
      <c r="G588" s="17">
        <f>SUM(Ведомственная!H1031)</f>
        <v>1164.5</v>
      </c>
      <c r="H588" s="17">
        <f>SUM(Ведомственная!I1031)</f>
        <v>1164.5</v>
      </c>
    </row>
    <row r="589" spans="1:8" s="87" customFormat="1" ht="31.5">
      <c r="A589" s="45" t="s">
        <v>599</v>
      </c>
      <c r="B589" s="46" t="s">
        <v>807</v>
      </c>
      <c r="C589" s="41"/>
      <c r="D589" s="43"/>
      <c r="E589" s="2"/>
      <c r="F589" s="43">
        <f>F590+F591</f>
        <v>1349.3000000000002</v>
      </c>
      <c r="G589" s="43">
        <f>G590+G591</f>
        <v>1295.8999999999999</v>
      </c>
      <c r="H589" s="43">
        <f>H590+H591</f>
        <v>1295.8999999999999</v>
      </c>
    </row>
    <row r="590" spans="1:8" s="87" customFormat="1" ht="63">
      <c r="A590" s="45" t="s">
        <v>50</v>
      </c>
      <c r="B590" s="46" t="s">
        <v>807</v>
      </c>
      <c r="C590" s="41" t="s">
        <v>88</v>
      </c>
      <c r="D590" s="2" t="s">
        <v>112</v>
      </c>
      <c r="E590" s="2" t="s">
        <v>172</v>
      </c>
      <c r="F590" s="43">
        <f>SUM(Ведомственная!G1137)</f>
        <v>1149.9000000000001</v>
      </c>
      <c r="G590" s="43">
        <f>SUM(Ведомственная!H1137)</f>
        <v>1141.3</v>
      </c>
      <c r="H590" s="43">
        <f>SUM(Ведомственная!I1137)</f>
        <v>1141.3</v>
      </c>
    </row>
    <row r="591" spans="1:8" s="87" customFormat="1" ht="31.5">
      <c r="A591" s="40" t="s">
        <v>51</v>
      </c>
      <c r="B591" s="46" t="s">
        <v>807</v>
      </c>
      <c r="C591" s="41" t="s">
        <v>90</v>
      </c>
      <c r="D591" s="2" t="s">
        <v>112</v>
      </c>
      <c r="E591" s="2" t="s">
        <v>172</v>
      </c>
      <c r="F591" s="43">
        <f>SUM(Ведомственная!G1138)</f>
        <v>199.4</v>
      </c>
      <c r="G591" s="43">
        <f>SUM(Ведомственная!H1138)</f>
        <v>154.6</v>
      </c>
      <c r="H591" s="43">
        <f>SUM(Ведомственная!I1138)</f>
        <v>154.6</v>
      </c>
    </row>
    <row r="592" spans="1:8" s="87" customFormat="1">
      <c r="A592" s="40" t="s">
        <v>1043</v>
      </c>
      <c r="B592" s="13" t="s">
        <v>1044</v>
      </c>
      <c r="C592" s="13"/>
      <c r="D592" s="2"/>
      <c r="E592" s="2"/>
      <c r="F592" s="43">
        <f>SUM(F593)</f>
        <v>550</v>
      </c>
      <c r="G592" s="43">
        <f t="shared" ref="G592:H592" si="103">SUM(G593)</f>
        <v>0</v>
      </c>
      <c r="H592" s="43">
        <f t="shared" si="103"/>
        <v>0</v>
      </c>
    </row>
    <row r="593" spans="1:8" s="87" customFormat="1" ht="31.5">
      <c r="A593" s="40" t="s">
        <v>1045</v>
      </c>
      <c r="B593" s="13" t="s">
        <v>1046</v>
      </c>
      <c r="C593" s="13"/>
      <c r="D593" s="2"/>
      <c r="E593" s="2"/>
      <c r="F593" s="43">
        <f>SUM(F594:F595)</f>
        <v>550</v>
      </c>
      <c r="G593" s="43">
        <f t="shared" ref="G593:H593" si="104">SUM(G594:G595)</f>
        <v>0</v>
      </c>
      <c r="H593" s="43">
        <f t="shared" si="104"/>
        <v>0</v>
      </c>
    </row>
    <row r="594" spans="1:8" s="87" customFormat="1" ht="31.5">
      <c r="A594" s="40" t="s">
        <v>51</v>
      </c>
      <c r="B594" s="13" t="s">
        <v>1046</v>
      </c>
      <c r="C594" s="13">
        <v>200</v>
      </c>
      <c r="D594" s="2" t="s">
        <v>112</v>
      </c>
      <c r="E594" s="2" t="s">
        <v>43</v>
      </c>
      <c r="F594" s="43">
        <f>SUM(Ведомственная!G1034)</f>
        <v>385</v>
      </c>
      <c r="G594" s="43">
        <f>SUM(Ведомственная!H1034)</f>
        <v>0</v>
      </c>
      <c r="H594" s="43">
        <f>SUM(Ведомственная!I1034)</f>
        <v>0</v>
      </c>
    </row>
    <row r="595" spans="1:8" s="87" customFormat="1" ht="31.5">
      <c r="A595" s="40" t="s">
        <v>228</v>
      </c>
      <c r="B595" s="13" t="s">
        <v>1046</v>
      </c>
      <c r="C595" s="13">
        <v>600</v>
      </c>
      <c r="D595" s="2" t="s">
        <v>112</v>
      </c>
      <c r="E595" s="2" t="s">
        <v>43</v>
      </c>
      <c r="F595" s="43">
        <f>SUM(Ведомственная!G1035)</f>
        <v>165</v>
      </c>
      <c r="G595" s="43">
        <f>SUM(Ведомственная!H1035)</f>
        <v>0</v>
      </c>
      <c r="H595" s="43">
        <f>SUM(Ведомственная!I1035)</f>
        <v>0</v>
      </c>
    </row>
    <row r="596" spans="1:8" s="87" customFormat="1">
      <c r="A596" s="93" t="s">
        <v>919</v>
      </c>
      <c r="B596" s="140" t="s">
        <v>794</v>
      </c>
      <c r="C596" s="141"/>
      <c r="D596" s="141"/>
      <c r="E596" s="141"/>
      <c r="F596" s="142">
        <f>F599+F597</f>
        <v>1315.8</v>
      </c>
      <c r="G596" s="142">
        <f t="shared" ref="G596:H596" si="105">G599+G597</f>
        <v>1315.8</v>
      </c>
      <c r="H596" s="142">
        <f t="shared" si="105"/>
        <v>2451.3999999999996</v>
      </c>
    </row>
    <row r="597" spans="1:8" s="87" customFormat="1" ht="78.75">
      <c r="A597" s="80" t="s">
        <v>907</v>
      </c>
      <c r="B597" s="26" t="s">
        <v>887</v>
      </c>
      <c r="C597" s="2"/>
      <c r="D597" s="2"/>
      <c r="E597" s="2"/>
      <c r="F597" s="17">
        <f>SUM(F598)</f>
        <v>0</v>
      </c>
      <c r="G597" s="17">
        <f t="shared" ref="G597:H597" si="106">SUM(G598)</f>
        <v>0</v>
      </c>
      <c r="H597" s="17">
        <f t="shared" si="106"/>
        <v>1135.5999999999999</v>
      </c>
    </row>
    <row r="598" spans="1:8" s="87" customFormat="1" ht="31.5">
      <c r="A598" s="80" t="s">
        <v>51</v>
      </c>
      <c r="B598" s="26" t="s">
        <v>887</v>
      </c>
      <c r="C598" s="2" t="s">
        <v>90</v>
      </c>
      <c r="D598" s="2" t="s">
        <v>112</v>
      </c>
      <c r="E598" s="2" t="s">
        <v>43</v>
      </c>
      <c r="F598" s="17">
        <f>SUM(Ведомственная!G1038)</f>
        <v>0</v>
      </c>
      <c r="G598" s="17">
        <f>SUM(Ведомственная!H1038)</f>
        <v>0</v>
      </c>
      <c r="H598" s="17">
        <f>SUM(Ведомственная!I1038)</f>
        <v>1135.5999999999999</v>
      </c>
    </row>
    <row r="599" spans="1:8" s="87" customFormat="1" ht="47.25">
      <c r="A599" s="80" t="s">
        <v>501</v>
      </c>
      <c r="B599" s="26" t="s">
        <v>795</v>
      </c>
      <c r="C599" s="2"/>
      <c r="D599" s="2"/>
      <c r="E599" s="2"/>
      <c r="F599" s="17">
        <f t="shared" ref="F599:H599" si="107">F600</f>
        <v>1315.8</v>
      </c>
      <c r="G599" s="17">
        <f t="shared" si="107"/>
        <v>1315.8</v>
      </c>
      <c r="H599" s="17">
        <f t="shared" si="107"/>
        <v>1315.8</v>
      </c>
    </row>
    <row r="600" spans="1:8" s="87" customFormat="1" ht="31.5">
      <c r="A600" s="80" t="s">
        <v>228</v>
      </c>
      <c r="B600" s="26" t="s">
        <v>795</v>
      </c>
      <c r="C600" s="2" t="s">
        <v>121</v>
      </c>
      <c r="D600" s="2" t="s">
        <v>112</v>
      </c>
      <c r="E600" s="2" t="s">
        <v>43</v>
      </c>
      <c r="F600" s="17">
        <f>SUM(Ведомственная!G1040)</f>
        <v>1315.8</v>
      </c>
      <c r="G600" s="17">
        <f>SUM(Ведомственная!H1040)</f>
        <v>1315.8</v>
      </c>
      <c r="H600" s="17">
        <f>SUM(Ведомственная!I1040)</f>
        <v>1315.8</v>
      </c>
    </row>
    <row r="601" spans="1:8" s="87" customFormat="1">
      <c r="A601" s="80" t="s">
        <v>920</v>
      </c>
      <c r="B601" s="13" t="s">
        <v>803</v>
      </c>
      <c r="C601" s="13"/>
      <c r="D601" s="2"/>
      <c r="E601" s="2"/>
      <c r="F601" s="17">
        <f>SUM(F602)</f>
        <v>3460.8</v>
      </c>
      <c r="G601" s="17">
        <f t="shared" ref="G601:H601" si="108">SUM(G602)</f>
        <v>0</v>
      </c>
      <c r="H601" s="17">
        <f t="shared" si="108"/>
        <v>0</v>
      </c>
    </row>
    <row r="602" spans="1:8" s="87" customFormat="1" ht="47.25">
      <c r="A602" s="80" t="s">
        <v>908</v>
      </c>
      <c r="B602" s="26" t="s">
        <v>804</v>
      </c>
      <c r="C602" s="2"/>
      <c r="D602" s="2"/>
      <c r="E602" s="2"/>
      <c r="F602" s="17">
        <f>SUM(F603)</f>
        <v>3460.8</v>
      </c>
      <c r="G602" s="17">
        <f t="shared" ref="G602:H602" si="109">SUM(G603)</f>
        <v>0</v>
      </c>
      <c r="H602" s="17">
        <f t="shared" si="109"/>
        <v>0</v>
      </c>
    </row>
    <row r="603" spans="1:8" s="87" customFormat="1" ht="31.5">
      <c r="A603" s="80" t="s">
        <v>71</v>
      </c>
      <c r="B603" s="26" t="s">
        <v>804</v>
      </c>
      <c r="C603" s="2" t="s">
        <v>121</v>
      </c>
      <c r="D603" s="2" t="s">
        <v>112</v>
      </c>
      <c r="E603" s="2" t="s">
        <v>53</v>
      </c>
      <c r="F603" s="17">
        <f>SUM(Ведомственная!G1072)</f>
        <v>3460.8</v>
      </c>
      <c r="G603" s="17">
        <f>SUM(Ведомственная!H1072)</f>
        <v>0</v>
      </c>
      <c r="H603" s="17">
        <f>SUM(Ведомственная!I1072)</f>
        <v>0</v>
      </c>
    </row>
    <row r="604" spans="1:8" s="87" customFormat="1">
      <c r="A604" s="80" t="s">
        <v>921</v>
      </c>
      <c r="B604" s="26" t="s">
        <v>889</v>
      </c>
      <c r="C604" s="2"/>
      <c r="D604" s="2"/>
      <c r="E604" s="2"/>
      <c r="F604" s="17">
        <f>SUM(F605)</f>
        <v>6732.5</v>
      </c>
      <c r="G604" s="17">
        <f t="shared" ref="G604:H604" si="110">SUM(G605)</f>
        <v>40601.9</v>
      </c>
      <c r="H604" s="17">
        <f t="shared" si="110"/>
        <v>30278.6</v>
      </c>
    </row>
    <row r="605" spans="1:8" s="87" customFormat="1" ht="78.75">
      <c r="A605" s="80" t="s">
        <v>888</v>
      </c>
      <c r="B605" s="26" t="s">
        <v>890</v>
      </c>
      <c r="C605" s="2"/>
      <c r="D605" s="2"/>
      <c r="E605" s="2"/>
      <c r="F605" s="17">
        <f>SUM(F606:F607)</f>
        <v>6732.5</v>
      </c>
      <c r="G605" s="17">
        <f t="shared" ref="G605:H605" si="111">SUM(G606:G607)</f>
        <v>40601.9</v>
      </c>
      <c r="H605" s="17">
        <f t="shared" si="111"/>
        <v>30278.6</v>
      </c>
    </row>
    <row r="606" spans="1:8" s="87" customFormat="1" ht="31.5">
      <c r="A606" s="80" t="s">
        <v>51</v>
      </c>
      <c r="B606" s="26" t="s">
        <v>890</v>
      </c>
      <c r="C606" s="2" t="s">
        <v>90</v>
      </c>
      <c r="D606" s="2" t="s">
        <v>112</v>
      </c>
      <c r="E606" s="2" t="s">
        <v>43</v>
      </c>
      <c r="F606" s="17">
        <f>SUM(Ведомственная!G1043)</f>
        <v>4472.5</v>
      </c>
      <c r="G606" s="17">
        <f>SUM(Ведомственная!H1043)</f>
        <v>29324.400000000001</v>
      </c>
      <c r="H606" s="17">
        <f>SUM(Ведомственная!I1043)</f>
        <v>15139.5</v>
      </c>
    </row>
    <row r="607" spans="1:8" s="87" customFormat="1" ht="31.5">
      <c r="A607" s="80" t="s">
        <v>71</v>
      </c>
      <c r="B607" s="26" t="s">
        <v>890</v>
      </c>
      <c r="C607" s="2" t="s">
        <v>121</v>
      </c>
      <c r="D607" s="2" t="s">
        <v>112</v>
      </c>
      <c r="E607" s="2" t="s">
        <v>43</v>
      </c>
      <c r="F607" s="17">
        <f>SUM(Ведомственная!G1044)</f>
        <v>2260</v>
      </c>
      <c r="G607" s="17">
        <f>SUM(Ведомственная!H1044)</f>
        <v>11277.5</v>
      </c>
      <c r="H607" s="17">
        <f>SUM(Ведомственная!I1044)</f>
        <v>15139.1</v>
      </c>
    </row>
    <row r="608" spans="1:8" s="87" customFormat="1" ht="31.5">
      <c r="A608" s="80" t="s">
        <v>530</v>
      </c>
      <c r="B608" s="2" t="s">
        <v>346</v>
      </c>
      <c r="C608" s="2"/>
      <c r="D608" s="17"/>
      <c r="E608" s="2"/>
      <c r="F608" s="17">
        <f>F609+F619+F622</f>
        <v>4176.5</v>
      </c>
      <c r="G608" s="17">
        <f>G609+G619+G622</f>
        <v>3856.9</v>
      </c>
      <c r="H608" s="17">
        <f>H609+H619+H622</f>
        <v>3856.9</v>
      </c>
    </row>
    <row r="609" spans="1:8" s="87" customFormat="1">
      <c r="A609" s="80" t="s">
        <v>34</v>
      </c>
      <c r="B609" s="2" t="s">
        <v>347</v>
      </c>
      <c r="C609" s="2"/>
      <c r="D609" s="17"/>
      <c r="E609" s="2"/>
      <c r="F609" s="17">
        <f>F615+F610</f>
        <v>3851.6</v>
      </c>
      <c r="G609" s="17">
        <f>G615+G610</f>
        <v>3532</v>
      </c>
      <c r="H609" s="17">
        <f>H615+H610</f>
        <v>3532</v>
      </c>
    </row>
    <row r="610" spans="1:8" s="87" customFormat="1">
      <c r="A610" s="80" t="s">
        <v>499</v>
      </c>
      <c r="B610" s="26" t="s">
        <v>500</v>
      </c>
      <c r="C610" s="2"/>
      <c r="D610" s="17"/>
      <c r="E610" s="2"/>
      <c r="F610" s="17">
        <f>SUM(F611:F614)</f>
        <v>532</v>
      </c>
      <c r="G610" s="17">
        <f>SUM(G611:G614)</f>
        <v>532</v>
      </c>
      <c r="H610" s="17">
        <f>SUM(H611:H614)</f>
        <v>532</v>
      </c>
    </row>
    <row r="611" spans="1:8" s="87" customFormat="1" ht="63">
      <c r="A611" s="18" t="s">
        <v>50</v>
      </c>
      <c r="B611" s="26" t="s">
        <v>500</v>
      </c>
      <c r="C611" s="2" t="s">
        <v>88</v>
      </c>
      <c r="D611" s="2" t="s">
        <v>112</v>
      </c>
      <c r="E611" s="2" t="s">
        <v>112</v>
      </c>
      <c r="F611" s="17">
        <f>SUM(Ведомственная!G1108)</f>
        <v>0</v>
      </c>
      <c r="G611" s="17">
        <f>SUM(Ведомственная!H1108)</f>
        <v>0</v>
      </c>
      <c r="H611" s="17">
        <f>SUM(Ведомственная!I1108)</f>
        <v>0</v>
      </c>
    </row>
    <row r="612" spans="1:8" s="87" customFormat="1" ht="31.5">
      <c r="A612" s="80" t="s">
        <v>51</v>
      </c>
      <c r="B612" s="26" t="s">
        <v>500</v>
      </c>
      <c r="C612" s="2" t="s">
        <v>90</v>
      </c>
      <c r="D612" s="2" t="s">
        <v>112</v>
      </c>
      <c r="E612" s="2" t="s">
        <v>112</v>
      </c>
      <c r="F612" s="17">
        <f>SUM(Ведомственная!G1109)</f>
        <v>468.5</v>
      </c>
      <c r="G612" s="17">
        <f>SUM(Ведомственная!H1109)</f>
        <v>532</v>
      </c>
      <c r="H612" s="17">
        <f>SUM(Ведомственная!I1109)</f>
        <v>532</v>
      </c>
    </row>
    <row r="613" spans="1:8" s="87" customFormat="1">
      <c r="A613" s="80" t="s">
        <v>41</v>
      </c>
      <c r="B613" s="26" t="s">
        <v>500</v>
      </c>
      <c r="C613" s="2" t="s">
        <v>98</v>
      </c>
      <c r="D613" s="2" t="s">
        <v>112</v>
      </c>
      <c r="E613" s="2" t="s">
        <v>112</v>
      </c>
      <c r="F613" s="17">
        <f>SUM(Ведомственная!G1110)</f>
        <v>30</v>
      </c>
      <c r="G613" s="17">
        <f>SUM(Ведомственная!H1110)</f>
        <v>0</v>
      </c>
      <c r="H613" s="17">
        <f>SUM(Ведомственная!I1110)</f>
        <v>0</v>
      </c>
    </row>
    <row r="614" spans="1:8" s="87" customFormat="1" ht="31.5">
      <c r="A614" s="80" t="s">
        <v>228</v>
      </c>
      <c r="B614" s="26" t="s">
        <v>500</v>
      </c>
      <c r="C614" s="2" t="s">
        <v>121</v>
      </c>
      <c r="D614" s="2" t="s">
        <v>112</v>
      </c>
      <c r="E614" s="2" t="s">
        <v>112</v>
      </c>
      <c r="F614" s="17">
        <f>SUM(Ведомственная!G1111)</f>
        <v>33.5</v>
      </c>
      <c r="G614" s="17">
        <f>SUM(Ведомственная!H1111)</f>
        <v>0</v>
      </c>
      <c r="H614" s="17">
        <f>SUM(Ведомственная!I1111)</f>
        <v>0</v>
      </c>
    </row>
    <row r="615" spans="1:8" s="87" customFormat="1" ht="31.5">
      <c r="A615" s="80" t="s">
        <v>348</v>
      </c>
      <c r="B615" s="2" t="s">
        <v>349</v>
      </c>
      <c r="C615" s="2"/>
      <c r="D615" s="17"/>
      <c r="E615" s="2"/>
      <c r="F615" s="17">
        <f>SUM(F616:F618)</f>
        <v>3319.6</v>
      </c>
      <c r="G615" s="17">
        <f>SUM(G616:G618)</f>
        <v>3000</v>
      </c>
      <c r="H615" s="17">
        <f>SUM(H616:H618)</f>
        <v>3000</v>
      </c>
    </row>
    <row r="616" spans="1:8" s="87" customFormat="1" ht="63">
      <c r="A616" s="18" t="s">
        <v>50</v>
      </c>
      <c r="B616" s="2" t="s">
        <v>349</v>
      </c>
      <c r="C616" s="2" t="s">
        <v>88</v>
      </c>
      <c r="D616" s="2" t="s">
        <v>112</v>
      </c>
      <c r="E616" s="2" t="s">
        <v>112</v>
      </c>
      <c r="F616" s="17">
        <f>SUM(Ведомственная!G573)+Ведомственная!G1113</f>
        <v>1349</v>
      </c>
      <c r="G616" s="17">
        <f>SUM(Ведомственная!H573)+Ведомственная!H1113</f>
        <v>3000</v>
      </c>
      <c r="H616" s="17">
        <f>SUM(Ведомственная!I573)+Ведомственная!I1113</f>
        <v>3000</v>
      </c>
    </row>
    <row r="617" spans="1:8" s="87" customFormat="1" ht="31.5">
      <c r="A617" s="80" t="s">
        <v>51</v>
      </c>
      <c r="B617" s="2" t="s">
        <v>349</v>
      </c>
      <c r="C617" s="2" t="s">
        <v>90</v>
      </c>
      <c r="D617" s="2" t="s">
        <v>112</v>
      </c>
      <c r="E617" s="2" t="s">
        <v>112</v>
      </c>
      <c r="F617" s="17">
        <f>SUM(Ведомственная!G1114)+Ведомственная!G574</f>
        <v>363.1</v>
      </c>
      <c r="G617" s="17">
        <f>SUM(Ведомственная!H1114)+Ведомственная!H574</f>
        <v>0</v>
      </c>
      <c r="H617" s="17">
        <f>SUM(Ведомственная!I1114)+Ведомственная!I574</f>
        <v>0</v>
      </c>
    </row>
    <row r="618" spans="1:8" s="87" customFormat="1" ht="31.5">
      <c r="A618" s="80" t="s">
        <v>228</v>
      </c>
      <c r="B618" s="2" t="s">
        <v>349</v>
      </c>
      <c r="C618" s="2" t="s">
        <v>121</v>
      </c>
      <c r="D618" s="2" t="s">
        <v>112</v>
      </c>
      <c r="E618" s="2" t="s">
        <v>112</v>
      </c>
      <c r="F618" s="17">
        <f>SUM(Ведомственная!G780)+Ведомственная!G1228+Ведомственная!G1115</f>
        <v>1607.5</v>
      </c>
      <c r="G618" s="17">
        <f>SUM(Ведомственная!H780)+Ведомственная!H1228+Ведомственная!H1115</f>
        <v>0</v>
      </c>
      <c r="H618" s="17">
        <f>SUM(Ведомственная!I780)+Ведомственная!I1228+Ведомственная!I1115</f>
        <v>0</v>
      </c>
    </row>
    <row r="619" spans="1:8" s="87" customFormat="1" ht="31.5">
      <c r="A619" s="80" t="s">
        <v>44</v>
      </c>
      <c r="B619" s="22" t="s">
        <v>350</v>
      </c>
      <c r="C619" s="2"/>
      <c r="D619" s="17"/>
      <c r="E619" s="2"/>
      <c r="F619" s="17">
        <f>SUM(F620)</f>
        <v>0</v>
      </c>
      <c r="G619" s="17">
        <f>SUM(G620)</f>
        <v>0</v>
      </c>
      <c r="H619" s="17">
        <f>SUM(H620)</f>
        <v>0</v>
      </c>
    </row>
    <row r="620" spans="1:8" s="87" customFormat="1" ht="31.5">
      <c r="A620" s="80" t="s">
        <v>351</v>
      </c>
      <c r="B620" s="22" t="s">
        <v>352</v>
      </c>
      <c r="C620" s="2"/>
      <c r="D620" s="17"/>
      <c r="E620" s="2"/>
      <c r="F620" s="17">
        <f>F621</f>
        <v>0</v>
      </c>
      <c r="G620" s="17">
        <f>G621</f>
        <v>0</v>
      </c>
      <c r="H620" s="17">
        <f>H621</f>
        <v>0</v>
      </c>
    </row>
    <row r="621" spans="1:8" s="87" customFormat="1" ht="63">
      <c r="A621" s="18" t="s">
        <v>50</v>
      </c>
      <c r="B621" s="22" t="s">
        <v>352</v>
      </c>
      <c r="C621" s="2" t="s">
        <v>88</v>
      </c>
      <c r="D621" s="2" t="s">
        <v>112</v>
      </c>
      <c r="E621" s="2" t="s">
        <v>112</v>
      </c>
      <c r="F621" s="17">
        <f>SUM(Ведомственная!G1118)</f>
        <v>0</v>
      </c>
      <c r="G621" s="17">
        <f>SUM(Ведомственная!H1118)</f>
        <v>0</v>
      </c>
      <c r="H621" s="17">
        <f>SUM(Ведомственная!I1118)</f>
        <v>0</v>
      </c>
    </row>
    <row r="622" spans="1:8" s="87" customFormat="1">
      <c r="A622" s="80" t="s">
        <v>928</v>
      </c>
      <c r="B622" s="2" t="s">
        <v>926</v>
      </c>
      <c r="C622" s="2"/>
      <c r="D622" s="17"/>
      <c r="E622" s="2"/>
      <c r="F622" s="17">
        <f>F623</f>
        <v>324.89999999999998</v>
      </c>
      <c r="G622" s="17">
        <f>G623</f>
        <v>324.89999999999998</v>
      </c>
      <c r="H622" s="17">
        <f>H623</f>
        <v>324.89999999999998</v>
      </c>
    </row>
    <row r="623" spans="1:8" s="87" customFormat="1">
      <c r="A623" s="80" t="s">
        <v>499</v>
      </c>
      <c r="B623" s="2" t="s">
        <v>927</v>
      </c>
      <c r="C623" s="2"/>
      <c r="D623" s="17"/>
      <c r="E623" s="2"/>
      <c r="F623" s="17">
        <f>SUM(F624:F626)</f>
        <v>324.89999999999998</v>
      </c>
      <c r="G623" s="17">
        <f>SUM(G624:G626)</f>
        <v>324.89999999999998</v>
      </c>
      <c r="H623" s="17">
        <f>SUM(H624:H626)</f>
        <v>324.89999999999998</v>
      </c>
    </row>
    <row r="624" spans="1:8" s="87" customFormat="1" ht="63">
      <c r="A624" s="18" t="s">
        <v>50</v>
      </c>
      <c r="B624" s="2" t="s">
        <v>927</v>
      </c>
      <c r="C624" s="2" t="s">
        <v>88</v>
      </c>
      <c r="D624" s="2" t="s">
        <v>112</v>
      </c>
      <c r="E624" s="2" t="s">
        <v>112</v>
      </c>
      <c r="F624" s="17">
        <f>SUM(Ведомственная!G1121)</f>
        <v>0</v>
      </c>
      <c r="G624" s="17">
        <f>SUM(Ведомственная!H1121)</f>
        <v>0</v>
      </c>
      <c r="H624" s="17">
        <f>SUM(Ведомственная!I1121)</f>
        <v>0</v>
      </c>
    </row>
    <row r="625" spans="1:8" s="87" customFormat="1" ht="31.5">
      <c r="A625" s="80" t="s">
        <v>51</v>
      </c>
      <c r="B625" s="2" t="s">
        <v>927</v>
      </c>
      <c r="C625" s="2" t="s">
        <v>90</v>
      </c>
      <c r="D625" s="2" t="s">
        <v>112</v>
      </c>
      <c r="E625" s="2" t="s">
        <v>112</v>
      </c>
      <c r="F625" s="17">
        <f>SUM(Ведомственная!G1122)</f>
        <v>274.89999999999998</v>
      </c>
      <c r="G625" s="17">
        <f>SUM(Ведомственная!H1122)</f>
        <v>324.89999999999998</v>
      </c>
      <c r="H625" s="17">
        <f>SUM(Ведомственная!I1122)</f>
        <v>324.89999999999998</v>
      </c>
    </row>
    <row r="626" spans="1:8" s="87" customFormat="1">
      <c r="A626" s="80" t="s">
        <v>41</v>
      </c>
      <c r="B626" s="2" t="s">
        <v>927</v>
      </c>
      <c r="C626" s="2" t="s">
        <v>98</v>
      </c>
      <c r="D626" s="2" t="s">
        <v>112</v>
      </c>
      <c r="E626" s="2" t="s">
        <v>112</v>
      </c>
      <c r="F626" s="17">
        <f>SUM(Ведомственная!G1123)</f>
        <v>50</v>
      </c>
      <c r="G626" s="17">
        <f>SUM(Ведомственная!H1123)</f>
        <v>0</v>
      </c>
      <c r="H626" s="17">
        <f>SUM(Ведомственная!I1123)</f>
        <v>0</v>
      </c>
    </row>
    <row r="627" spans="1:8" s="87" customFormat="1" ht="47.25">
      <c r="A627" s="80" t="s">
        <v>670</v>
      </c>
      <c r="B627" s="22" t="s">
        <v>335</v>
      </c>
      <c r="C627" s="2"/>
      <c r="D627" s="2"/>
      <c r="E627" s="2"/>
      <c r="F627" s="17">
        <f>F628+F639</f>
        <v>32425.400000000005</v>
      </c>
      <c r="G627" s="17">
        <f t="shared" ref="G627:H627" si="112">G628+G639</f>
        <v>28283.9</v>
      </c>
      <c r="H627" s="17">
        <f t="shared" si="112"/>
        <v>28374.7</v>
      </c>
    </row>
    <row r="628" spans="1:8" s="87" customFormat="1">
      <c r="A628" s="80" t="s">
        <v>34</v>
      </c>
      <c r="B628" s="22" t="s">
        <v>336</v>
      </c>
      <c r="C628" s="2"/>
      <c r="D628" s="2"/>
      <c r="E628" s="2"/>
      <c r="F628" s="17">
        <f>SUM(F629+F630+F631+F632+F633+F634+F635+F637)</f>
        <v>27981.400000000005</v>
      </c>
      <c r="G628" s="17">
        <f t="shared" ref="G628:H628" si="113">SUM(G629+G630+G631+G632+G633+G634+G635+G637)</f>
        <v>5482</v>
      </c>
      <c r="H628" s="17">
        <f t="shared" si="113"/>
        <v>1070.5</v>
      </c>
    </row>
    <row r="629" spans="1:8" s="87" customFormat="1" ht="31.5">
      <c r="A629" s="80" t="s">
        <v>51</v>
      </c>
      <c r="B629" s="22" t="s">
        <v>336</v>
      </c>
      <c r="C629" s="2" t="s">
        <v>90</v>
      </c>
      <c r="D629" s="2" t="s">
        <v>112</v>
      </c>
      <c r="E629" s="2" t="s">
        <v>33</v>
      </c>
      <c r="F629" s="17">
        <f>SUM(Ведомственная!G950)</f>
        <v>1332.2</v>
      </c>
      <c r="G629" s="17">
        <f>SUM(Ведомственная!H950)</f>
        <v>0</v>
      </c>
      <c r="H629" s="17">
        <f>SUM(Ведомственная!I950)</f>
        <v>0</v>
      </c>
    </row>
    <row r="630" spans="1:8" s="87" customFormat="1" ht="31.5">
      <c r="A630" s="80" t="s">
        <v>51</v>
      </c>
      <c r="B630" s="22" t="s">
        <v>336</v>
      </c>
      <c r="C630" s="2" t="s">
        <v>90</v>
      </c>
      <c r="D630" s="2" t="s">
        <v>112</v>
      </c>
      <c r="E630" s="2" t="s">
        <v>43</v>
      </c>
      <c r="F630" s="17">
        <f>SUM(Ведомственная!G1047)</f>
        <v>8643.7000000000007</v>
      </c>
      <c r="G630" s="17">
        <f>SUM(Ведомственная!H1047)</f>
        <v>3312</v>
      </c>
      <c r="H630" s="17">
        <f>SUM(Ведомственная!I1047)</f>
        <v>0</v>
      </c>
    </row>
    <row r="631" spans="1:8" s="87" customFormat="1" ht="31.5">
      <c r="A631" s="80" t="s">
        <v>51</v>
      </c>
      <c r="B631" s="22" t="s">
        <v>336</v>
      </c>
      <c r="C631" s="2" t="s">
        <v>90</v>
      </c>
      <c r="D631" s="2" t="s">
        <v>112</v>
      </c>
      <c r="E631" s="2" t="s">
        <v>172</v>
      </c>
      <c r="F631" s="17">
        <f>SUM(Ведомственная!G1141)</f>
        <v>5.0999999999999996</v>
      </c>
      <c r="G631" s="17">
        <f>SUM(Ведомственная!H1141)</f>
        <v>0</v>
      </c>
      <c r="H631" s="17">
        <f>SUM(Ведомственная!I1141)</f>
        <v>0</v>
      </c>
    </row>
    <row r="632" spans="1:8" s="87" customFormat="1" ht="31.5">
      <c r="A632" s="80" t="s">
        <v>228</v>
      </c>
      <c r="B632" s="22" t="s">
        <v>336</v>
      </c>
      <c r="C632" s="2" t="s">
        <v>121</v>
      </c>
      <c r="D632" s="2" t="s">
        <v>112</v>
      </c>
      <c r="E632" s="2" t="s">
        <v>33</v>
      </c>
      <c r="F632" s="17">
        <f>SUM(Ведомственная!G951)</f>
        <v>9738.6</v>
      </c>
      <c r="G632" s="17">
        <f>SUM(Ведомственная!H951)</f>
        <v>0</v>
      </c>
      <c r="H632" s="17">
        <f>SUM(Ведомственная!I951)</f>
        <v>0</v>
      </c>
    </row>
    <row r="633" spans="1:8" s="87" customFormat="1" ht="31.5">
      <c r="A633" s="80" t="s">
        <v>228</v>
      </c>
      <c r="B633" s="22" t="s">
        <v>336</v>
      </c>
      <c r="C633" s="2" t="s">
        <v>121</v>
      </c>
      <c r="D633" s="2" t="s">
        <v>112</v>
      </c>
      <c r="E633" s="2" t="s">
        <v>43</v>
      </c>
      <c r="F633" s="17">
        <f>SUM(Ведомственная!G1048)</f>
        <v>7397.1</v>
      </c>
      <c r="G633" s="17">
        <f>SUM(Ведомственная!H1048)</f>
        <v>0</v>
      </c>
      <c r="H633" s="17">
        <f>SUM(Ведомственная!I1048)</f>
        <v>0</v>
      </c>
    </row>
    <row r="634" spans="1:8" s="87" customFormat="1" ht="31.5">
      <c r="A634" s="80" t="s">
        <v>228</v>
      </c>
      <c r="B634" s="22" t="s">
        <v>336</v>
      </c>
      <c r="C634" s="2" t="s">
        <v>121</v>
      </c>
      <c r="D634" s="2" t="s">
        <v>112</v>
      </c>
      <c r="E634" s="2" t="s">
        <v>53</v>
      </c>
      <c r="F634" s="17">
        <f>SUM(Ведомственная!G1075)</f>
        <v>210</v>
      </c>
      <c r="G634" s="17">
        <f>SUM(Ведомственная!H1075)</f>
        <v>0</v>
      </c>
      <c r="H634" s="17">
        <f>SUM(Ведомственная!I1075)</f>
        <v>0</v>
      </c>
    </row>
    <row r="635" spans="1:8" s="87" customFormat="1" ht="31.5">
      <c r="A635" s="80" t="s">
        <v>798</v>
      </c>
      <c r="B635" s="22" t="s">
        <v>799</v>
      </c>
      <c r="C635" s="2"/>
      <c r="D635" s="2"/>
      <c r="E635" s="2"/>
      <c r="F635" s="17">
        <f>SUM(F636)</f>
        <v>654.70000000000005</v>
      </c>
      <c r="G635" s="17">
        <f t="shared" ref="G635:H635" si="114">SUM(G636)</f>
        <v>770</v>
      </c>
      <c r="H635" s="17">
        <f t="shared" si="114"/>
        <v>1070.5</v>
      </c>
    </row>
    <row r="636" spans="1:8" s="87" customFormat="1" ht="31.5">
      <c r="A636" s="80" t="s">
        <v>51</v>
      </c>
      <c r="B636" s="22" t="s">
        <v>799</v>
      </c>
      <c r="C636" s="2" t="s">
        <v>90</v>
      </c>
      <c r="D636" s="2" t="s">
        <v>112</v>
      </c>
      <c r="E636" s="2" t="s">
        <v>43</v>
      </c>
      <c r="F636" s="17">
        <f>SUM(Ведомственная!G1050)</f>
        <v>654.70000000000005</v>
      </c>
      <c r="G636" s="17">
        <f>SUM(Ведомственная!H1050)</f>
        <v>770</v>
      </c>
      <c r="H636" s="17">
        <f>SUM(Ведомственная!I1050)</f>
        <v>1070.5</v>
      </c>
    </row>
    <row r="637" spans="1:8" s="87" customFormat="1" ht="31.5">
      <c r="A637" s="80" t="s">
        <v>774</v>
      </c>
      <c r="B637" s="22" t="s">
        <v>779</v>
      </c>
      <c r="C637" s="2"/>
      <c r="D637" s="2"/>
      <c r="E637" s="2"/>
      <c r="F637" s="17">
        <f>SUM(F638)</f>
        <v>0</v>
      </c>
      <c r="G637" s="17">
        <f t="shared" ref="G637:H637" si="115">SUM(G638)</f>
        <v>1400</v>
      </c>
      <c r="H637" s="17">
        <f t="shared" si="115"/>
        <v>0</v>
      </c>
    </row>
    <row r="638" spans="1:8" s="87" customFormat="1" ht="31.5">
      <c r="A638" s="80" t="s">
        <v>51</v>
      </c>
      <c r="B638" s="22" t="s">
        <v>779</v>
      </c>
      <c r="C638" s="2" t="s">
        <v>90</v>
      </c>
      <c r="D638" s="2" t="s">
        <v>112</v>
      </c>
      <c r="E638" s="2" t="s">
        <v>33</v>
      </c>
      <c r="F638" s="17">
        <f>SUM(Ведомственная!G953)</f>
        <v>0</v>
      </c>
      <c r="G638" s="17">
        <f>SUM(Ведомственная!H953)</f>
        <v>1400</v>
      </c>
      <c r="H638" s="17">
        <f>SUM(Ведомственная!I953)</f>
        <v>0</v>
      </c>
    </row>
    <row r="639" spans="1:8" s="87" customFormat="1">
      <c r="A639" s="80" t="s">
        <v>150</v>
      </c>
      <c r="B639" s="13" t="s">
        <v>773</v>
      </c>
      <c r="C639" s="13"/>
      <c r="D639" s="2"/>
      <c r="E639" s="2"/>
      <c r="F639" s="17">
        <f>SUM(F640+F645)</f>
        <v>4444</v>
      </c>
      <c r="G639" s="17">
        <f t="shared" ref="G639:H639" si="116">SUM(G640+G645)</f>
        <v>22801.9</v>
      </c>
      <c r="H639" s="17">
        <f t="shared" si="116"/>
        <v>27304.2</v>
      </c>
    </row>
    <row r="640" spans="1:8" s="87" customFormat="1" ht="31.5">
      <c r="A640" s="80" t="s">
        <v>775</v>
      </c>
      <c r="B640" s="13" t="s">
        <v>801</v>
      </c>
      <c r="C640" s="13"/>
      <c r="D640" s="2"/>
      <c r="E640" s="2"/>
      <c r="F640" s="17">
        <f>SUM(F643)+F641</f>
        <v>4000</v>
      </c>
      <c r="G640" s="17">
        <f t="shared" ref="G640:H640" si="117">SUM(G643)+G641</f>
        <v>22475.9</v>
      </c>
      <c r="H640" s="17">
        <f t="shared" si="117"/>
        <v>27304.2</v>
      </c>
    </row>
    <row r="641" spans="1:8" s="87" customFormat="1" ht="31.5">
      <c r="A641" s="40" t="s">
        <v>805</v>
      </c>
      <c r="B641" s="22" t="s">
        <v>806</v>
      </c>
      <c r="C641" s="41"/>
      <c r="D641" s="2"/>
      <c r="E641" s="2"/>
      <c r="F641" s="17">
        <f>SUM(F642)</f>
        <v>0</v>
      </c>
      <c r="G641" s="17">
        <f t="shared" ref="G641:H641" si="118">SUM(G642)</f>
        <v>15375.9</v>
      </c>
      <c r="H641" s="17">
        <f t="shared" si="118"/>
        <v>15304.2</v>
      </c>
    </row>
    <row r="642" spans="1:8" s="87" customFormat="1" ht="31.5">
      <c r="A642" s="80" t="s">
        <v>228</v>
      </c>
      <c r="B642" s="22" t="s">
        <v>806</v>
      </c>
      <c r="C642" s="41" t="s">
        <v>121</v>
      </c>
      <c r="D642" s="2" t="s">
        <v>112</v>
      </c>
      <c r="E642" s="2" t="s">
        <v>53</v>
      </c>
      <c r="F642" s="17">
        <f>SUM(Ведомственная!G1079)</f>
        <v>0</v>
      </c>
      <c r="G642" s="17">
        <f>SUM(Ведомственная!H1079)</f>
        <v>15375.9</v>
      </c>
      <c r="H642" s="17">
        <f>SUM(Ведомственная!I1079)</f>
        <v>15304.2</v>
      </c>
    </row>
    <row r="643" spans="1:8" s="87" customFormat="1" ht="31.5">
      <c r="A643" s="80" t="s">
        <v>774</v>
      </c>
      <c r="B643" s="22" t="s">
        <v>776</v>
      </c>
      <c r="C643" s="2"/>
      <c r="D643" s="2"/>
      <c r="E643" s="2"/>
      <c r="F643" s="17">
        <f>SUM(F644)</f>
        <v>4000</v>
      </c>
      <c r="G643" s="17">
        <f t="shared" ref="G643:H643" si="119">SUM(G644)</f>
        <v>7100</v>
      </c>
      <c r="H643" s="17">
        <f t="shared" si="119"/>
        <v>12000</v>
      </c>
    </row>
    <row r="644" spans="1:8" s="87" customFormat="1" ht="31.5">
      <c r="A644" s="80" t="s">
        <v>228</v>
      </c>
      <c r="B644" s="22" t="s">
        <v>776</v>
      </c>
      <c r="C644" s="2" t="s">
        <v>121</v>
      </c>
      <c r="D644" s="2" t="s">
        <v>112</v>
      </c>
      <c r="E644" s="2" t="s">
        <v>33</v>
      </c>
      <c r="F644" s="17">
        <f>SUM(Ведомственная!G957)</f>
        <v>4000</v>
      </c>
      <c r="G644" s="17">
        <f>SUM(Ведомственная!H957)</f>
        <v>7100</v>
      </c>
      <c r="H644" s="17">
        <f>SUM(Ведомственная!I957)</f>
        <v>12000</v>
      </c>
    </row>
    <row r="645" spans="1:8" s="87" customFormat="1" ht="31.5">
      <c r="A645" s="80" t="s">
        <v>262</v>
      </c>
      <c r="B645" s="22" t="s">
        <v>802</v>
      </c>
      <c r="C645" s="2"/>
      <c r="D645" s="2"/>
      <c r="E645" s="2"/>
      <c r="F645" s="17">
        <f>SUM(F646)</f>
        <v>444</v>
      </c>
      <c r="G645" s="17">
        <f t="shared" ref="G645:H645" si="120">SUM(G646)</f>
        <v>326</v>
      </c>
      <c r="H645" s="17">
        <f t="shared" si="120"/>
        <v>0</v>
      </c>
    </row>
    <row r="646" spans="1:8" s="87" customFormat="1" ht="31.5">
      <c r="A646" s="80" t="s">
        <v>798</v>
      </c>
      <c r="B646" s="22" t="s">
        <v>800</v>
      </c>
      <c r="C646" s="2"/>
      <c r="D646" s="2"/>
      <c r="E646" s="2"/>
      <c r="F646" s="17">
        <f>SUM(F647)</f>
        <v>444</v>
      </c>
      <c r="G646" s="17">
        <f t="shared" ref="G646:H646" si="121">SUM(G647)</f>
        <v>326</v>
      </c>
      <c r="H646" s="17">
        <f t="shared" si="121"/>
        <v>0</v>
      </c>
    </row>
    <row r="647" spans="1:8" s="87" customFormat="1" ht="31.5">
      <c r="A647" s="80" t="s">
        <v>228</v>
      </c>
      <c r="B647" s="22" t="s">
        <v>800</v>
      </c>
      <c r="C647" s="2" t="s">
        <v>121</v>
      </c>
      <c r="D647" s="2" t="s">
        <v>112</v>
      </c>
      <c r="E647" s="2" t="s">
        <v>43</v>
      </c>
      <c r="F647" s="17">
        <f>SUM(Ведомственная!G1054)</f>
        <v>444</v>
      </c>
      <c r="G647" s="17">
        <f>SUM(Ведомственная!H1054)</f>
        <v>326</v>
      </c>
      <c r="H647" s="17">
        <f>SUM(Ведомственная!I1054)</f>
        <v>0</v>
      </c>
    </row>
    <row r="648" spans="1:8" s="87" customFormat="1" ht="47.25">
      <c r="A648" s="80" t="s">
        <v>909</v>
      </c>
      <c r="B648" s="44" t="s">
        <v>353</v>
      </c>
      <c r="C648" s="2"/>
      <c r="D648" s="17"/>
      <c r="E648" s="15"/>
      <c r="F648" s="17">
        <f>SUM(F663+F649+F654+F656)+F660+F652</f>
        <v>60996.200000000004</v>
      </c>
      <c r="G648" s="17">
        <f t="shared" ref="G648:H648" si="122">SUM(G663+G649+G654+G656)+G660+G652</f>
        <v>51949.7</v>
      </c>
      <c r="H648" s="17">
        <f t="shared" si="122"/>
        <v>51949.7</v>
      </c>
    </row>
    <row r="649" spans="1:8" s="87" customFormat="1">
      <c r="A649" s="40" t="s">
        <v>79</v>
      </c>
      <c r="B649" s="47" t="s">
        <v>527</v>
      </c>
      <c r="C649" s="41"/>
      <c r="D649" s="43"/>
      <c r="E649" s="15"/>
      <c r="F649" s="43">
        <f>+F650+F651</f>
        <v>14073.300000000001</v>
      </c>
      <c r="G649" s="43">
        <f>+G650+G651</f>
        <v>13969.1</v>
      </c>
      <c r="H649" s="43">
        <f>+H650+H651</f>
        <v>13969.1</v>
      </c>
    </row>
    <row r="650" spans="1:8" s="87" customFormat="1" ht="63">
      <c r="A650" s="40" t="s">
        <v>50</v>
      </c>
      <c r="B650" s="47" t="s">
        <v>527</v>
      </c>
      <c r="C650" s="41" t="s">
        <v>88</v>
      </c>
      <c r="D650" s="2" t="s">
        <v>112</v>
      </c>
      <c r="E650" s="2" t="s">
        <v>172</v>
      </c>
      <c r="F650" s="43">
        <f>SUM(Ведомственная!G1144)</f>
        <v>14073.1</v>
      </c>
      <c r="G650" s="43">
        <f>SUM(Ведомственная!H1144)</f>
        <v>13968.9</v>
      </c>
      <c r="H650" s="43">
        <f>SUM(Ведомственная!I1144)</f>
        <v>13968.9</v>
      </c>
    </row>
    <row r="651" spans="1:8" s="87" customFormat="1" ht="31.5">
      <c r="A651" s="40" t="s">
        <v>51</v>
      </c>
      <c r="B651" s="47" t="s">
        <v>527</v>
      </c>
      <c r="C651" s="41" t="s">
        <v>90</v>
      </c>
      <c r="D651" s="2" t="s">
        <v>112</v>
      </c>
      <c r="E651" s="2" t="s">
        <v>172</v>
      </c>
      <c r="F651" s="43">
        <f>SUM(Ведомственная!G1145)</f>
        <v>0.2</v>
      </c>
      <c r="G651" s="43">
        <f>SUM(Ведомственная!H1145)</f>
        <v>0.2</v>
      </c>
      <c r="H651" s="43">
        <f>SUM(Ведомственная!I1145)</f>
        <v>0.2</v>
      </c>
    </row>
    <row r="652" spans="1:8" s="87" customFormat="1">
      <c r="A652" s="40" t="s">
        <v>94</v>
      </c>
      <c r="B652" s="47" t="s">
        <v>810</v>
      </c>
      <c r="C652" s="41"/>
      <c r="D652" s="2"/>
      <c r="E652" s="2"/>
      <c r="F652" s="43">
        <f>SUM(F653)</f>
        <v>282.2</v>
      </c>
      <c r="G652" s="43">
        <f t="shared" ref="G652:H652" si="123">SUM(G653)</f>
        <v>0</v>
      </c>
      <c r="H652" s="43">
        <f t="shared" si="123"/>
        <v>0</v>
      </c>
    </row>
    <row r="653" spans="1:8" s="87" customFormat="1" ht="31.5">
      <c r="A653" s="40" t="s">
        <v>51</v>
      </c>
      <c r="B653" s="47" t="s">
        <v>810</v>
      </c>
      <c r="C653" s="41" t="s">
        <v>90</v>
      </c>
      <c r="D653" s="2" t="s">
        <v>112</v>
      </c>
      <c r="E653" s="2" t="s">
        <v>172</v>
      </c>
      <c r="F653" s="43">
        <f>SUM(Ведомственная!G1147)</f>
        <v>282.2</v>
      </c>
      <c r="G653" s="43">
        <f>SUM(Ведомственная!H1147)</f>
        <v>0</v>
      </c>
      <c r="H653" s="43">
        <f>SUM(Ведомственная!I1147)</f>
        <v>0</v>
      </c>
    </row>
    <row r="654" spans="1:8" s="87" customFormat="1" ht="31.5">
      <c r="A654" s="40" t="s">
        <v>96</v>
      </c>
      <c r="B654" s="47" t="s">
        <v>614</v>
      </c>
      <c r="C654" s="41"/>
      <c r="D654" s="2"/>
      <c r="E654" s="2"/>
      <c r="F654" s="43">
        <f>SUM(F655)</f>
        <v>1468.4</v>
      </c>
      <c r="G654" s="43">
        <f>SUM(G655)</f>
        <v>694.8</v>
      </c>
      <c r="H654" s="43">
        <f>SUM(H655)</f>
        <v>694.8</v>
      </c>
    </row>
    <row r="655" spans="1:8" s="87" customFormat="1" ht="31.5">
      <c r="A655" s="40" t="s">
        <v>51</v>
      </c>
      <c r="B655" s="47" t="s">
        <v>614</v>
      </c>
      <c r="C655" s="41" t="s">
        <v>90</v>
      </c>
      <c r="D655" s="2" t="s">
        <v>112</v>
      </c>
      <c r="E655" s="2" t="s">
        <v>172</v>
      </c>
      <c r="F655" s="43">
        <f>SUM(Ведомственная!G1149)</f>
        <v>1468.4</v>
      </c>
      <c r="G655" s="43">
        <f>SUM(Ведомственная!H1149)</f>
        <v>694.8</v>
      </c>
      <c r="H655" s="43">
        <f>SUM(Ведомственная!I1149)</f>
        <v>694.8</v>
      </c>
    </row>
    <row r="656" spans="1:8" s="87" customFormat="1" ht="31.5">
      <c r="A656" s="40" t="s">
        <v>538</v>
      </c>
      <c r="B656" s="47" t="s">
        <v>539</v>
      </c>
      <c r="C656" s="41"/>
      <c r="D656" s="43"/>
      <c r="E656" s="15"/>
      <c r="F656" s="43">
        <f>SUM(F657:F659)</f>
        <v>795.9</v>
      </c>
      <c r="G656" s="43">
        <f t="shared" ref="G656:H656" si="124">SUM(G657:G659)</f>
        <v>49.5</v>
      </c>
      <c r="H656" s="43">
        <f t="shared" si="124"/>
        <v>49.5</v>
      </c>
    </row>
    <row r="657" spans="1:8" s="87" customFormat="1" ht="31.5">
      <c r="A657" s="40" t="s">
        <v>51</v>
      </c>
      <c r="B657" s="47" t="s">
        <v>539</v>
      </c>
      <c r="C657" s="41" t="s">
        <v>90</v>
      </c>
      <c r="D657" s="2" t="s">
        <v>112</v>
      </c>
      <c r="E657" s="2" t="s">
        <v>168</v>
      </c>
      <c r="F657" s="43">
        <f>SUM(Ведомственная!G1084)</f>
        <v>36</v>
      </c>
      <c r="G657" s="43">
        <f>SUM(Ведомственная!H1084)</f>
        <v>0</v>
      </c>
      <c r="H657" s="43">
        <f>SUM(Ведомственная!I1084)</f>
        <v>0</v>
      </c>
    </row>
    <row r="658" spans="1:8" s="87" customFormat="1" ht="31.5">
      <c r="A658" s="40" t="s">
        <v>51</v>
      </c>
      <c r="B658" s="47" t="s">
        <v>539</v>
      </c>
      <c r="C658" s="41" t="s">
        <v>90</v>
      </c>
      <c r="D658" s="2" t="s">
        <v>112</v>
      </c>
      <c r="E658" s="2" t="s">
        <v>172</v>
      </c>
      <c r="F658" s="43">
        <f>SUM(Ведомственная!G1151)</f>
        <v>685.5</v>
      </c>
      <c r="G658" s="43">
        <f>SUM(Ведомственная!H1151)</f>
        <v>0</v>
      </c>
      <c r="H658" s="43">
        <f>SUM(Ведомственная!I1151)</f>
        <v>0</v>
      </c>
    </row>
    <row r="659" spans="1:8" s="87" customFormat="1">
      <c r="A659" s="80" t="s">
        <v>21</v>
      </c>
      <c r="B659" s="47" t="s">
        <v>539</v>
      </c>
      <c r="C659" s="41" t="s">
        <v>95</v>
      </c>
      <c r="D659" s="2" t="s">
        <v>112</v>
      </c>
      <c r="E659" s="2" t="s">
        <v>172</v>
      </c>
      <c r="F659" s="43">
        <f>SUM(Ведомственная!G1152)</f>
        <v>74.400000000000006</v>
      </c>
      <c r="G659" s="43">
        <f>SUM(Ведомственная!H1152)</f>
        <v>49.5</v>
      </c>
      <c r="H659" s="43">
        <f>SUM(Ведомственная!I1152)</f>
        <v>49.5</v>
      </c>
    </row>
    <row r="660" spans="1:8" s="87" customFormat="1">
      <c r="A660" s="80" t="s">
        <v>34</v>
      </c>
      <c r="B660" s="13" t="s">
        <v>811</v>
      </c>
      <c r="C660" s="13"/>
      <c r="D660" s="2"/>
      <c r="E660" s="2"/>
      <c r="F660" s="43">
        <f>SUM(F661)</f>
        <v>1080.9000000000001</v>
      </c>
      <c r="G660" s="43">
        <f t="shared" ref="G660:H660" si="125">SUM(G661)</f>
        <v>0</v>
      </c>
      <c r="H660" s="43">
        <f t="shared" si="125"/>
        <v>0</v>
      </c>
    </row>
    <row r="661" spans="1:8" s="87" customFormat="1" ht="31.5">
      <c r="A661" s="23" t="s">
        <v>812</v>
      </c>
      <c r="B661" s="2" t="s">
        <v>772</v>
      </c>
      <c r="C661" s="81"/>
      <c r="D661" s="2"/>
      <c r="E661" s="2"/>
      <c r="F661" s="43">
        <f>SUM(F662)</f>
        <v>1080.9000000000001</v>
      </c>
      <c r="G661" s="43">
        <f t="shared" ref="G661:H661" si="126">SUM(G662)</f>
        <v>0</v>
      </c>
      <c r="H661" s="43">
        <f t="shared" si="126"/>
        <v>0</v>
      </c>
    </row>
    <row r="662" spans="1:8" s="87" customFormat="1" ht="31.5">
      <c r="A662" s="80" t="s">
        <v>51</v>
      </c>
      <c r="B662" s="2" t="s">
        <v>772</v>
      </c>
      <c r="C662" s="81" t="s">
        <v>90</v>
      </c>
      <c r="D662" s="2" t="s">
        <v>112</v>
      </c>
      <c r="E662" s="2" t="s">
        <v>172</v>
      </c>
      <c r="F662" s="43">
        <f>SUM(Ведомственная!G1155)</f>
        <v>1080.9000000000001</v>
      </c>
      <c r="G662" s="43">
        <f>SUM(Ведомственная!H1155)</f>
        <v>0</v>
      </c>
      <c r="H662" s="43">
        <f>SUM(Ведомственная!I1155)</f>
        <v>0</v>
      </c>
    </row>
    <row r="663" spans="1:8" s="87" customFormat="1" ht="31.5">
      <c r="A663" s="80" t="s">
        <v>44</v>
      </c>
      <c r="B663" s="13" t="s">
        <v>354</v>
      </c>
      <c r="C663" s="2"/>
      <c r="D663" s="17"/>
      <c r="E663" s="15"/>
      <c r="F663" s="17">
        <f>SUM(F664)</f>
        <v>43295.5</v>
      </c>
      <c r="G663" s="17">
        <f>SUM(G664)</f>
        <v>37236.299999999996</v>
      </c>
      <c r="H663" s="17">
        <f>SUM(H664)</f>
        <v>37236.299999999996</v>
      </c>
    </row>
    <row r="664" spans="1:8" s="87" customFormat="1" ht="31.5">
      <c r="A664" s="23" t="s">
        <v>812</v>
      </c>
      <c r="B664" s="13" t="s">
        <v>355</v>
      </c>
      <c r="C664" s="2"/>
      <c r="D664" s="17"/>
      <c r="E664" s="15"/>
      <c r="F664" s="17">
        <f>SUM(F665:F669)</f>
        <v>43295.5</v>
      </c>
      <c r="G664" s="17">
        <f t="shared" ref="G664:H664" si="127">SUM(G665:G669)</f>
        <v>37236.299999999996</v>
      </c>
      <c r="H664" s="17">
        <f t="shared" si="127"/>
        <v>37236.299999999996</v>
      </c>
    </row>
    <row r="665" spans="1:8" s="87" customFormat="1" ht="63">
      <c r="A665" s="18" t="s">
        <v>50</v>
      </c>
      <c r="B665" s="13" t="s">
        <v>355</v>
      </c>
      <c r="C665" s="2" t="s">
        <v>88</v>
      </c>
      <c r="D665" s="2" t="s">
        <v>112</v>
      </c>
      <c r="E665" s="2" t="s">
        <v>172</v>
      </c>
      <c r="F665" s="17">
        <f>SUM(Ведомственная!G1158)</f>
        <v>34914.5</v>
      </c>
      <c r="G665" s="17">
        <f>SUM(Ведомственная!H1158)</f>
        <v>33506</v>
      </c>
      <c r="H665" s="17">
        <f>SUM(Ведомственная!I1158)</f>
        <v>33506</v>
      </c>
    </row>
    <row r="666" spans="1:8" s="87" customFormat="1" ht="63">
      <c r="A666" s="18" t="s">
        <v>50</v>
      </c>
      <c r="B666" s="13" t="s">
        <v>355</v>
      </c>
      <c r="C666" s="2" t="s">
        <v>88</v>
      </c>
      <c r="D666" s="2" t="s">
        <v>169</v>
      </c>
      <c r="E666" s="2" t="s">
        <v>168</v>
      </c>
      <c r="F666" s="17">
        <f>SUM(Ведомственная!G1197)</f>
        <v>2634.2999999999997</v>
      </c>
      <c r="G666" s="17">
        <f>SUM(Ведомственная!H1197)</f>
        <v>2614.6999999999998</v>
      </c>
      <c r="H666" s="17">
        <f>SUM(Ведомственная!I1197)</f>
        <v>2614.6999999999998</v>
      </c>
    </row>
    <row r="667" spans="1:8" s="87" customFormat="1" ht="31.5">
      <c r="A667" s="80" t="s">
        <v>51</v>
      </c>
      <c r="B667" s="13" t="s">
        <v>355</v>
      </c>
      <c r="C667" s="2" t="s">
        <v>90</v>
      </c>
      <c r="D667" s="2" t="s">
        <v>112</v>
      </c>
      <c r="E667" s="2" t="s">
        <v>168</v>
      </c>
      <c r="F667" s="17">
        <f>SUM(Ведомственная!G1087)</f>
        <v>71.2</v>
      </c>
      <c r="G667" s="17">
        <f>SUM(Ведомственная!H1087)</f>
        <v>0</v>
      </c>
      <c r="H667" s="17">
        <f>SUM(Ведомственная!I1087)</f>
        <v>0</v>
      </c>
    </row>
    <row r="668" spans="1:8" s="87" customFormat="1" ht="31.5">
      <c r="A668" s="80" t="s">
        <v>51</v>
      </c>
      <c r="B668" s="13" t="s">
        <v>355</v>
      </c>
      <c r="C668" s="2" t="s">
        <v>90</v>
      </c>
      <c r="D668" s="2" t="s">
        <v>112</v>
      </c>
      <c r="E668" s="2" t="s">
        <v>172</v>
      </c>
      <c r="F668" s="17">
        <f>SUM(Ведомственная!G1159)</f>
        <v>5495.7</v>
      </c>
      <c r="G668" s="17">
        <f>SUM(Ведомственная!H1159)</f>
        <v>935.7</v>
      </c>
      <c r="H668" s="17">
        <f>SUM(Ведомственная!I1159)</f>
        <v>935.7</v>
      </c>
    </row>
    <row r="669" spans="1:8" s="87" customFormat="1">
      <c r="A669" s="80" t="s">
        <v>21</v>
      </c>
      <c r="B669" s="13" t="s">
        <v>355</v>
      </c>
      <c r="C669" s="2" t="s">
        <v>95</v>
      </c>
      <c r="D669" s="2" t="s">
        <v>112</v>
      </c>
      <c r="E669" s="2" t="s">
        <v>172</v>
      </c>
      <c r="F669" s="17">
        <f>SUM(Ведомственная!G1160)</f>
        <v>179.8</v>
      </c>
      <c r="G669" s="17">
        <f>SUM(Ведомственная!H1160)</f>
        <v>179.9</v>
      </c>
      <c r="H669" s="17">
        <f>SUM(Ведомственная!I1160)</f>
        <v>179.9</v>
      </c>
    </row>
    <row r="670" spans="1:8" s="87" customFormat="1" ht="31.5">
      <c r="A670" s="14" t="s">
        <v>666</v>
      </c>
      <c r="B670" s="15" t="s">
        <v>257</v>
      </c>
      <c r="C670" s="15"/>
      <c r="D670" s="15"/>
      <c r="E670" s="15"/>
      <c r="F670" s="19">
        <f>SUM(F671+F684+F731)</f>
        <v>303083.59999999998</v>
      </c>
      <c r="G670" s="19">
        <f>SUM(G671+G684+G731)</f>
        <v>162981.29999999999</v>
      </c>
      <c r="H670" s="19">
        <f>SUM(H671+H684+H731)</f>
        <v>163970.39999999997</v>
      </c>
    </row>
    <row r="671" spans="1:8" s="87" customFormat="1" ht="31.5">
      <c r="A671" s="80" t="s">
        <v>313</v>
      </c>
      <c r="B671" s="22" t="s">
        <v>258</v>
      </c>
      <c r="C671" s="22"/>
      <c r="D671" s="15"/>
      <c r="E671" s="15"/>
      <c r="F671" s="72">
        <f>SUM(F672+F675+F678+F680)</f>
        <v>8818</v>
      </c>
      <c r="G671" s="72">
        <f>SUM(G672+G675+G678+G680)</f>
        <v>10641.800000000001</v>
      </c>
      <c r="H671" s="72">
        <f>SUM(H672+H675+H678+H680)</f>
        <v>10641.800000000001</v>
      </c>
    </row>
    <row r="672" spans="1:8" s="87" customFormat="1">
      <c r="A672" s="80" t="s">
        <v>79</v>
      </c>
      <c r="B672" s="22" t="s">
        <v>517</v>
      </c>
      <c r="C672" s="22"/>
      <c r="D672" s="15"/>
      <c r="E672" s="15"/>
      <c r="F672" s="72">
        <f>F673+F674</f>
        <v>6009.2</v>
      </c>
      <c r="G672" s="72">
        <f>G673+G674</f>
        <v>8568.6</v>
      </c>
      <c r="H672" s="72">
        <f>H673+H674</f>
        <v>8568.6</v>
      </c>
    </row>
    <row r="673" spans="1:8" s="87" customFormat="1" ht="63">
      <c r="A673" s="80" t="s">
        <v>50</v>
      </c>
      <c r="B673" s="22" t="s">
        <v>517</v>
      </c>
      <c r="C673" s="22">
        <v>100</v>
      </c>
      <c r="D673" s="2" t="s">
        <v>169</v>
      </c>
      <c r="E673" s="2" t="s">
        <v>168</v>
      </c>
      <c r="F673" s="72">
        <f>SUM(Ведомственная!G886)</f>
        <v>6009</v>
      </c>
      <c r="G673" s="72">
        <f>SUM(Ведомственная!H886)</f>
        <v>8568.4</v>
      </c>
      <c r="H673" s="72">
        <f>SUM(Ведомственная!I886)</f>
        <v>8568.4</v>
      </c>
    </row>
    <row r="674" spans="1:8" s="87" customFormat="1" ht="31.5">
      <c r="A674" s="80" t="s">
        <v>51</v>
      </c>
      <c r="B674" s="22" t="s">
        <v>517</v>
      </c>
      <c r="C674" s="33">
        <v>200</v>
      </c>
      <c r="D674" s="2" t="s">
        <v>169</v>
      </c>
      <c r="E674" s="2" t="s">
        <v>168</v>
      </c>
      <c r="F674" s="72">
        <f>SUM(Ведомственная!G887)</f>
        <v>0.2</v>
      </c>
      <c r="G674" s="72">
        <f>SUM(Ведомственная!H887)</f>
        <v>0.2</v>
      </c>
      <c r="H674" s="72">
        <f>SUM(Ведомственная!I887)</f>
        <v>0.2</v>
      </c>
    </row>
    <row r="675" spans="1:8" s="87" customFormat="1">
      <c r="A675" s="80" t="s">
        <v>94</v>
      </c>
      <c r="B675" s="22" t="s">
        <v>518</v>
      </c>
      <c r="C675" s="33"/>
      <c r="D675" s="15"/>
      <c r="E675" s="15"/>
      <c r="F675" s="34">
        <f>F676+F677</f>
        <v>103.9</v>
      </c>
      <c r="G675" s="34">
        <f>G676+G677</f>
        <v>110.1</v>
      </c>
      <c r="H675" s="34">
        <f>H676+H677</f>
        <v>110.1</v>
      </c>
    </row>
    <row r="676" spans="1:8" s="87" customFormat="1" ht="31.5">
      <c r="A676" s="80" t="s">
        <v>51</v>
      </c>
      <c r="B676" s="22" t="s">
        <v>518</v>
      </c>
      <c r="C676" s="22">
        <v>200</v>
      </c>
      <c r="D676" s="2" t="s">
        <v>169</v>
      </c>
      <c r="E676" s="2" t="s">
        <v>168</v>
      </c>
      <c r="F676" s="72">
        <f>SUM(Ведомственная!G889)</f>
        <v>100</v>
      </c>
      <c r="G676" s="72">
        <f>SUM(Ведомственная!H889)</f>
        <v>100</v>
      </c>
      <c r="H676" s="72">
        <f>SUM(Ведомственная!I889)</f>
        <v>100</v>
      </c>
    </row>
    <row r="677" spans="1:8" s="87" customFormat="1">
      <c r="A677" s="80" t="s">
        <v>21</v>
      </c>
      <c r="B677" s="22" t="s">
        <v>518</v>
      </c>
      <c r="C677" s="22">
        <v>800</v>
      </c>
      <c r="D677" s="2" t="s">
        <v>169</v>
      </c>
      <c r="E677" s="2" t="s">
        <v>168</v>
      </c>
      <c r="F677" s="72">
        <f>SUM(Ведомственная!G890)</f>
        <v>3.9</v>
      </c>
      <c r="G677" s="72">
        <f>SUM(Ведомственная!H890)</f>
        <v>10.1</v>
      </c>
      <c r="H677" s="72">
        <f>SUM(Ведомственная!I890)</f>
        <v>10.1</v>
      </c>
    </row>
    <row r="678" spans="1:8" s="87" customFormat="1" ht="31.5">
      <c r="A678" s="80" t="s">
        <v>96</v>
      </c>
      <c r="B678" s="22" t="s">
        <v>519</v>
      </c>
      <c r="C678" s="22"/>
      <c r="D678" s="15"/>
      <c r="E678" s="15"/>
      <c r="F678" s="72">
        <f>F679</f>
        <v>1222.2</v>
      </c>
      <c r="G678" s="72">
        <f>G679</f>
        <v>450.7</v>
      </c>
      <c r="H678" s="72">
        <f>H679</f>
        <v>450.7</v>
      </c>
    </row>
    <row r="679" spans="1:8" ht="31.5">
      <c r="A679" s="80" t="s">
        <v>51</v>
      </c>
      <c r="B679" s="22" t="s">
        <v>519</v>
      </c>
      <c r="C679" s="22">
        <v>200</v>
      </c>
      <c r="D679" s="2" t="s">
        <v>169</v>
      </c>
      <c r="E679" s="2" t="s">
        <v>168</v>
      </c>
      <c r="F679" s="72">
        <f>SUM(Ведомственная!G892)</f>
        <v>1222.2</v>
      </c>
      <c r="G679" s="72">
        <f>SUM(Ведомственная!H892)</f>
        <v>450.7</v>
      </c>
      <c r="H679" s="72">
        <f>SUM(Ведомственная!I892)</f>
        <v>450.7</v>
      </c>
    </row>
    <row r="680" spans="1:8" ht="31.5">
      <c r="A680" s="80" t="s">
        <v>97</v>
      </c>
      <c r="B680" s="22" t="s">
        <v>520</v>
      </c>
      <c r="C680" s="22"/>
      <c r="D680" s="2"/>
      <c r="E680" s="2"/>
      <c r="F680" s="72">
        <f>SUM(F681:F683)</f>
        <v>1482.6999999999998</v>
      </c>
      <c r="G680" s="72">
        <f t="shared" ref="G680:H680" si="128">SUM(G681:G683)</f>
        <v>1512.3999999999999</v>
      </c>
      <c r="H680" s="72">
        <f t="shared" si="128"/>
        <v>1512.3999999999999</v>
      </c>
    </row>
    <row r="681" spans="1:8" ht="63">
      <c r="A681" s="128" t="s">
        <v>50</v>
      </c>
      <c r="B681" s="22" t="s">
        <v>520</v>
      </c>
      <c r="C681" s="22">
        <v>100</v>
      </c>
      <c r="D681" s="2" t="s">
        <v>169</v>
      </c>
      <c r="E681" s="2" t="s">
        <v>168</v>
      </c>
      <c r="F681" s="72">
        <f>SUM(Ведомственная!G894)</f>
        <v>9.1</v>
      </c>
      <c r="G681" s="72">
        <f>SUM(Ведомственная!H894)</f>
        <v>0</v>
      </c>
      <c r="H681" s="72">
        <f>SUM(Ведомственная!I894)</f>
        <v>0</v>
      </c>
    </row>
    <row r="682" spans="1:8" ht="31.5">
      <c r="A682" s="80" t="s">
        <v>51</v>
      </c>
      <c r="B682" s="22" t="s">
        <v>520</v>
      </c>
      <c r="C682" s="22">
        <v>200</v>
      </c>
      <c r="D682" s="2" t="s">
        <v>169</v>
      </c>
      <c r="E682" s="2" t="s">
        <v>168</v>
      </c>
      <c r="F682" s="72">
        <f>SUM(Ведомственная!G895)</f>
        <v>1402.6</v>
      </c>
      <c r="G682" s="72">
        <f>SUM(Ведомственная!H895)</f>
        <v>1409.6</v>
      </c>
      <c r="H682" s="72">
        <f>SUM(Ведомственная!I895)</f>
        <v>1409.6</v>
      </c>
    </row>
    <row r="683" spans="1:8">
      <c r="A683" s="80" t="s">
        <v>21</v>
      </c>
      <c r="B683" s="22" t="s">
        <v>520</v>
      </c>
      <c r="C683" s="22">
        <v>800</v>
      </c>
      <c r="D683" s="2" t="s">
        <v>169</v>
      </c>
      <c r="E683" s="2" t="s">
        <v>168</v>
      </c>
      <c r="F683" s="72">
        <f>SUM(Ведомственная!G896)</f>
        <v>71</v>
      </c>
      <c r="G683" s="72">
        <f>SUM(Ведомственная!H896)</f>
        <v>102.8</v>
      </c>
      <c r="H683" s="72">
        <f>SUM(Ведомственная!I896)</f>
        <v>102.8</v>
      </c>
    </row>
    <row r="684" spans="1:8" ht="94.5">
      <c r="A684" s="80" t="s">
        <v>815</v>
      </c>
      <c r="B684" s="13" t="s">
        <v>261</v>
      </c>
      <c r="C684" s="2"/>
      <c r="D684" s="2"/>
      <c r="E684" s="2"/>
      <c r="F684" s="17">
        <f>F712+F715+F685+F722+F727</f>
        <v>162487.70000000001</v>
      </c>
      <c r="G684" s="17">
        <f t="shared" ref="G684:H684" si="129">G712+G715+G685+G722+G727</f>
        <v>142368.5</v>
      </c>
      <c r="H684" s="17">
        <f t="shared" si="129"/>
        <v>143357.59999999998</v>
      </c>
    </row>
    <row r="685" spans="1:8">
      <c r="A685" s="80" t="s">
        <v>34</v>
      </c>
      <c r="B685" s="2" t="s">
        <v>816</v>
      </c>
      <c r="C685" s="2"/>
      <c r="D685" s="2"/>
      <c r="E685" s="2"/>
      <c r="F685" s="17">
        <f>SUM(F707)+F686+F705+F703+F701+F699+F697</f>
        <v>18642.699999999997</v>
      </c>
      <c r="G685" s="17">
        <f t="shared" ref="G685:H685" si="130">SUM(G707)+G686+G705+G703+G701+G699+G697</f>
        <v>18405.899999999998</v>
      </c>
      <c r="H685" s="17">
        <f t="shared" si="130"/>
        <v>18408.199999999997</v>
      </c>
    </row>
    <row r="686" spans="1:8" ht="63">
      <c r="A686" s="80" t="s">
        <v>822</v>
      </c>
      <c r="B686" s="2" t="s">
        <v>823</v>
      </c>
      <c r="C686" s="2"/>
      <c r="D686" s="2"/>
      <c r="E686" s="2"/>
      <c r="F686" s="17">
        <f>SUM(F687+F689+F691+F693+F695)</f>
        <v>8473.1</v>
      </c>
      <c r="G686" s="17">
        <f t="shared" ref="G686:H686" si="131">SUM(G689)+G691+G693+G695+G687</f>
        <v>8620</v>
      </c>
      <c r="H686" s="17">
        <f t="shared" si="131"/>
        <v>8622.2999999999993</v>
      </c>
    </row>
    <row r="687" spans="1:8" ht="47.25">
      <c r="A687" s="80" t="s">
        <v>522</v>
      </c>
      <c r="B687" s="2" t="s">
        <v>848</v>
      </c>
      <c r="C687" s="2"/>
      <c r="D687" s="2"/>
      <c r="E687" s="2"/>
      <c r="F687" s="17">
        <f>SUM(F688)</f>
        <v>3000</v>
      </c>
      <c r="G687" s="17">
        <f t="shared" ref="G687" si="132">SUM(G688)</f>
        <v>3000</v>
      </c>
      <c r="H687" s="17">
        <f t="shared" ref="H687" si="133">SUM(H688)</f>
        <v>3000</v>
      </c>
    </row>
    <row r="688" spans="1:8" ht="31.5">
      <c r="A688" s="80" t="s">
        <v>228</v>
      </c>
      <c r="B688" s="2" t="s">
        <v>848</v>
      </c>
      <c r="C688" s="2" t="s">
        <v>121</v>
      </c>
      <c r="D688" s="2" t="s">
        <v>169</v>
      </c>
      <c r="E688" s="2" t="s">
        <v>53</v>
      </c>
      <c r="F688" s="17">
        <f>SUM(Ведомственная!G871)</f>
        <v>3000</v>
      </c>
      <c r="G688" s="17">
        <f>SUM(Ведомственная!H871)</f>
        <v>3000</v>
      </c>
      <c r="H688" s="17">
        <f>SUM(Ведомственная!I871)</f>
        <v>3000</v>
      </c>
    </row>
    <row r="689" spans="1:8" ht="47.25">
      <c r="A689" s="80" t="s">
        <v>824</v>
      </c>
      <c r="B689" s="2" t="s">
        <v>825</v>
      </c>
      <c r="C689" s="2"/>
      <c r="D689" s="2"/>
      <c r="E689" s="2"/>
      <c r="F689" s="17">
        <f>SUM(F690)</f>
        <v>1584.8</v>
      </c>
      <c r="G689" s="17">
        <f>SUM(G690)</f>
        <v>1584.8</v>
      </c>
      <c r="H689" s="17">
        <f>SUM(H690)</f>
        <v>1584.8</v>
      </c>
    </row>
    <row r="690" spans="1:8" ht="31.5">
      <c r="A690" s="80" t="s">
        <v>228</v>
      </c>
      <c r="B690" s="2" t="s">
        <v>825</v>
      </c>
      <c r="C690" s="2" t="s">
        <v>121</v>
      </c>
      <c r="D690" s="2" t="s">
        <v>169</v>
      </c>
      <c r="E690" s="2" t="s">
        <v>43</v>
      </c>
      <c r="F690" s="17">
        <f>SUM(Ведомственная!G833)</f>
        <v>1584.8</v>
      </c>
      <c r="G690" s="17">
        <f>SUM(Ведомственная!H833)</f>
        <v>1584.8</v>
      </c>
      <c r="H690" s="17">
        <f>SUM(Ведомственная!I833)</f>
        <v>1584.8</v>
      </c>
    </row>
    <row r="691" spans="1:8" ht="47.25">
      <c r="A691" s="80" t="s">
        <v>826</v>
      </c>
      <c r="B691" s="2" t="s">
        <v>827</v>
      </c>
      <c r="C691" s="2"/>
      <c r="D691" s="2"/>
      <c r="E691" s="2"/>
      <c r="F691" s="17">
        <f>SUM(F692)</f>
        <v>733.6</v>
      </c>
      <c r="G691" s="17">
        <f>SUM(G692)</f>
        <v>880.5</v>
      </c>
      <c r="H691" s="17">
        <f>SUM(H692)</f>
        <v>880.5</v>
      </c>
    </row>
    <row r="692" spans="1:8" ht="31.5">
      <c r="A692" s="80" t="s">
        <v>71</v>
      </c>
      <c r="B692" s="2" t="s">
        <v>827</v>
      </c>
      <c r="C692" s="2" t="s">
        <v>121</v>
      </c>
      <c r="D692" s="2" t="s">
        <v>169</v>
      </c>
      <c r="E692" s="2" t="s">
        <v>43</v>
      </c>
      <c r="F692" s="17">
        <f>SUM(Ведомственная!G835)</f>
        <v>733.6</v>
      </c>
      <c r="G692" s="17">
        <f>SUM(Ведомственная!H835)</f>
        <v>880.5</v>
      </c>
      <c r="H692" s="17">
        <f>SUM(Ведомственная!I835)</f>
        <v>880.5</v>
      </c>
    </row>
    <row r="693" spans="1:8" ht="31.5">
      <c r="A693" s="80" t="s">
        <v>492</v>
      </c>
      <c r="B693" s="2" t="s">
        <v>849</v>
      </c>
      <c r="C693" s="2"/>
      <c r="D693" s="2"/>
      <c r="E693" s="2"/>
      <c r="F693" s="17">
        <f>SUM(F694)</f>
        <v>2027.8</v>
      </c>
      <c r="G693" s="17">
        <f t="shared" ref="G693:H693" si="134">SUM(G694)</f>
        <v>2027.8</v>
      </c>
      <c r="H693" s="17">
        <f t="shared" si="134"/>
        <v>2030.1</v>
      </c>
    </row>
    <row r="694" spans="1:8" ht="31.5">
      <c r="A694" s="80" t="s">
        <v>228</v>
      </c>
      <c r="B694" s="2" t="s">
        <v>849</v>
      </c>
      <c r="C694" s="2" t="s">
        <v>121</v>
      </c>
      <c r="D694" s="2" t="s">
        <v>169</v>
      </c>
      <c r="E694" s="2" t="s">
        <v>53</v>
      </c>
      <c r="F694" s="17">
        <f>SUM(Ведомственная!G873)</f>
        <v>2027.8</v>
      </c>
      <c r="G694" s="17">
        <f>SUM(Ведомственная!H873)</f>
        <v>2027.8</v>
      </c>
      <c r="H694" s="17">
        <f>SUM(Ведомственная!I873)</f>
        <v>2030.1</v>
      </c>
    </row>
    <row r="695" spans="1:8" ht="47.25">
      <c r="A695" s="80" t="s">
        <v>828</v>
      </c>
      <c r="B695" s="2" t="s">
        <v>829</v>
      </c>
      <c r="C695" s="2"/>
      <c r="D695" s="2"/>
      <c r="E695" s="2"/>
      <c r="F695" s="17">
        <f>SUM(F696)</f>
        <v>1126.9000000000001</v>
      </c>
      <c r="G695" s="17">
        <f>SUM(G696)</f>
        <v>1126.9000000000001</v>
      </c>
      <c r="H695" s="17">
        <f>SUM(H696)</f>
        <v>1126.9000000000001</v>
      </c>
    </row>
    <row r="696" spans="1:8" ht="31.5">
      <c r="A696" s="80" t="s">
        <v>51</v>
      </c>
      <c r="B696" s="2" t="s">
        <v>829</v>
      </c>
      <c r="C696" s="2" t="s">
        <v>90</v>
      </c>
      <c r="D696" s="2" t="s">
        <v>169</v>
      </c>
      <c r="E696" s="2" t="s">
        <v>43</v>
      </c>
      <c r="F696" s="17">
        <f>SUM(Ведомственная!G837)</f>
        <v>1126.9000000000001</v>
      </c>
      <c r="G696" s="17">
        <f>SUM(Ведомственная!H837)</f>
        <v>1126.9000000000001</v>
      </c>
      <c r="H696" s="17">
        <f>SUM(Ведомственная!I837)</f>
        <v>1126.9000000000001</v>
      </c>
    </row>
    <row r="697" spans="1:8" ht="94.5">
      <c r="A697" s="80" t="s">
        <v>594</v>
      </c>
      <c r="B697" s="39" t="s">
        <v>850</v>
      </c>
      <c r="C697" s="2"/>
      <c r="D697" s="2"/>
      <c r="E697" s="2"/>
      <c r="F697" s="17">
        <f>SUM(F698)</f>
        <v>1100</v>
      </c>
      <c r="G697" s="17">
        <f t="shared" ref="G697" si="135">SUM(G698)</f>
        <v>1100</v>
      </c>
      <c r="H697" s="17">
        <f t="shared" ref="H697" si="136">SUM(H698)</f>
        <v>1100</v>
      </c>
    </row>
    <row r="698" spans="1:8" ht="31.5">
      <c r="A698" s="80" t="s">
        <v>228</v>
      </c>
      <c r="B698" s="39" t="s">
        <v>850</v>
      </c>
      <c r="C698" s="2" t="s">
        <v>121</v>
      </c>
      <c r="D698" s="2" t="s">
        <v>169</v>
      </c>
      <c r="E698" s="2" t="s">
        <v>53</v>
      </c>
      <c r="F698" s="17">
        <f>SUM(Ведомственная!G875)</f>
        <v>1100</v>
      </c>
      <c r="G698" s="17">
        <f>SUM(Ведомственная!H875)</f>
        <v>1100</v>
      </c>
      <c r="H698" s="17">
        <f>SUM(Ведомственная!I875)</f>
        <v>1100</v>
      </c>
    </row>
    <row r="699" spans="1:8" ht="47.25">
      <c r="A699" s="80" t="s">
        <v>830</v>
      </c>
      <c r="B699" s="2" t="s">
        <v>831</v>
      </c>
      <c r="C699" s="2"/>
      <c r="D699" s="2"/>
      <c r="E699" s="2"/>
      <c r="F699" s="17">
        <f>SUM(F700)</f>
        <v>1348.1</v>
      </c>
      <c r="G699" s="17">
        <f>SUM(G700)</f>
        <v>1348.1</v>
      </c>
      <c r="H699" s="17">
        <f>SUM(H700)</f>
        <v>1348.1</v>
      </c>
    </row>
    <row r="700" spans="1:8" ht="31.5">
      <c r="A700" s="80" t="s">
        <v>228</v>
      </c>
      <c r="B700" s="2" t="s">
        <v>831</v>
      </c>
      <c r="C700" s="2" t="s">
        <v>121</v>
      </c>
      <c r="D700" s="2" t="s">
        <v>169</v>
      </c>
      <c r="E700" s="2" t="s">
        <v>43</v>
      </c>
      <c r="F700" s="17">
        <f>SUM(Ведомственная!G839)</f>
        <v>1348.1</v>
      </c>
      <c r="G700" s="17">
        <f>SUM(Ведомственная!H839)</f>
        <v>1348.1</v>
      </c>
      <c r="H700" s="17">
        <f>SUM(Ведомственная!I839)</f>
        <v>1348.1</v>
      </c>
    </row>
    <row r="701" spans="1:8" ht="78.75">
      <c r="A701" s="80" t="s">
        <v>593</v>
      </c>
      <c r="B701" s="2" t="s">
        <v>832</v>
      </c>
      <c r="C701" s="2"/>
      <c r="D701" s="2"/>
      <c r="E701" s="2"/>
      <c r="F701" s="17">
        <f>SUM(F702)</f>
        <v>165</v>
      </c>
      <c r="G701" s="17">
        <f>SUM(G702)</f>
        <v>165</v>
      </c>
      <c r="H701" s="17">
        <f>SUM(H702)</f>
        <v>165</v>
      </c>
    </row>
    <row r="702" spans="1:8" ht="31.5">
      <c r="A702" s="80" t="s">
        <v>228</v>
      </c>
      <c r="B702" s="2" t="s">
        <v>832</v>
      </c>
      <c r="C702" s="2" t="s">
        <v>121</v>
      </c>
      <c r="D702" s="2" t="s">
        <v>169</v>
      </c>
      <c r="E702" s="2" t="s">
        <v>43</v>
      </c>
      <c r="F702" s="17">
        <f>SUM(Ведомственная!G841)</f>
        <v>165</v>
      </c>
      <c r="G702" s="17">
        <f>SUM(Ведомственная!H841)</f>
        <v>165</v>
      </c>
      <c r="H702" s="17">
        <f>SUM(Ведомственная!I841)</f>
        <v>165</v>
      </c>
    </row>
    <row r="703" spans="1:8" ht="31.5">
      <c r="A703" s="80" t="s">
        <v>851</v>
      </c>
      <c r="B703" s="39" t="s">
        <v>852</v>
      </c>
      <c r="C703" s="2"/>
      <c r="D703" s="2"/>
      <c r="E703" s="2"/>
      <c r="F703" s="17">
        <f>SUM(F704)</f>
        <v>420</v>
      </c>
      <c r="G703" s="17">
        <f t="shared" ref="G703:H703" si="137">SUM(G704)</f>
        <v>420</v>
      </c>
      <c r="H703" s="17">
        <f t="shared" si="137"/>
        <v>420</v>
      </c>
    </row>
    <row r="704" spans="1:8" ht="31.5">
      <c r="A704" s="80" t="s">
        <v>228</v>
      </c>
      <c r="B704" s="39" t="s">
        <v>852</v>
      </c>
      <c r="C704" s="2" t="s">
        <v>121</v>
      </c>
      <c r="D704" s="2" t="s">
        <v>169</v>
      </c>
      <c r="E704" s="2" t="s">
        <v>53</v>
      </c>
      <c r="F704" s="17">
        <f>SUM(Ведомственная!G877)</f>
        <v>420</v>
      </c>
      <c r="G704" s="17">
        <f>SUM(Ведомственная!H877)</f>
        <v>420</v>
      </c>
      <c r="H704" s="17">
        <f>SUM(Ведомственная!I877)</f>
        <v>420</v>
      </c>
    </row>
    <row r="705" spans="1:8" ht="63">
      <c r="A705" s="80" t="s">
        <v>833</v>
      </c>
      <c r="B705" s="2" t="s">
        <v>834</v>
      </c>
      <c r="C705" s="2"/>
      <c r="D705" s="2"/>
      <c r="E705" s="2"/>
      <c r="F705" s="17">
        <f>SUM(F706)</f>
        <v>187.8</v>
      </c>
      <c r="G705" s="17">
        <f>SUM(G706)</f>
        <v>187.8</v>
      </c>
      <c r="H705" s="17">
        <f>SUM(H706)</f>
        <v>187.8</v>
      </c>
    </row>
    <row r="706" spans="1:8" ht="31.5">
      <c r="A706" s="80" t="s">
        <v>51</v>
      </c>
      <c r="B706" s="2" t="s">
        <v>834</v>
      </c>
      <c r="C706" s="2" t="s">
        <v>90</v>
      </c>
      <c r="D706" s="2" t="s">
        <v>169</v>
      </c>
      <c r="E706" s="2" t="s">
        <v>43</v>
      </c>
      <c r="F706" s="17">
        <f>SUM(Ведомственная!G843)</f>
        <v>187.8</v>
      </c>
      <c r="G706" s="17">
        <f>SUM(Ведомственная!H843)</f>
        <v>187.8</v>
      </c>
      <c r="H706" s="17">
        <f>SUM(Ведомственная!I843)</f>
        <v>187.8</v>
      </c>
    </row>
    <row r="707" spans="1:8">
      <c r="A707" s="80" t="s">
        <v>259</v>
      </c>
      <c r="B707" s="2" t="s">
        <v>817</v>
      </c>
      <c r="C707" s="2"/>
      <c r="D707" s="2"/>
      <c r="E707" s="2"/>
      <c r="F707" s="17">
        <f>SUM(F708:F711)</f>
        <v>6948.7</v>
      </c>
      <c r="G707" s="17">
        <f t="shared" ref="G707:H707" si="138">SUM(G708:G711)</f>
        <v>6565</v>
      </c>
      <c r="H707" s="17">
        <f t="shared" si="138"/>
        <v>6565</v>
      </c>
    </row>
    <row r="708" spans="1:8" ht="63">
      <c r="A708" s="80" t="s">
        <v>50</v>
      </c>
      <c r="B708" s="2" t="s">
        <v>817</v>
      </c>
      <c r="C708" s="2" t="s">
        <v>88</v>
      </c>
      <c r="D708" s="2" t="s">
        <v>169</v>
      </c>
      <c r="E708" s="2" t="s">
        <v>33</v>
      </c>
      <c r="F708" s="17">
        <f>SUM(Ведомственная!G794)</f>
        <v>2218</v>
      </c>
      <c r="G708" s="17">
        <f>SUM(Ведомственная!H794)</f>
        <v>3515</v>
      </c>
      <c r="H708" s="17">
        <f>SUM(Ведомственная!I794)</f>
        <v>3515</v>
      </c>
    </row>
    <row r="709" spans="1:8" ht="31.5">
      <c r="A709" s="80" t="s">
        <v>51</v>
      </c>
      <c r="B709" s="2" t="s">
        <v>817</v>
      </c>
      <c r="C709" s="2" t="s">
        <v>90</v>
      </c>
      <c r="D709" s="2" t="s">
        <v>169</v>
      </c>
      <c r="E709" s="2" t="s">
        <v>33</v>
      </c>
      <c r="F709" s="17">
        <f>SUM(Ведомственная!G795)</f>
        <v>4549.7</v>
      </c>
      <c r="G709" s="17">
        <f>SUM(Ведомственная!H795)</f>
        <v>2987</v>
      </c>
      <c r="H709" s="17">
        <f>SUM(Ведомственная!I795)</f>
        <v>2987</v>
      </c>
    </row>
    <row r="710" spans="1:8">
      <c r="A710" s="80" t="s">
        <v>41</v>
      </c>
      <c r="B710" s="2" t="s">
        <v>817</v>
      </c>
      <c r="C710" s="2" t="s">
        <v>98</v>
      </c>
      <c r="D710" s="2" t="s">
        <v>169</v>
      </c>
      <c r="E710" s="2" t="s">
        <v>33</v>
      </c>
      <c r="F710" s="17">
        <f>SUM(Ведомственная!G796)</f>
        <v>181</v>
      </c>
      <c r="G710" s="17">
        <f>SUM(Ведомственная!H796)</f>
        <v>63</v>
      </c>
      <c r="H710" s="17">
        <f>SUM(Ведомственная!I796)</f>
        <v>63</v>
      </c>
    </row>
    <row r="711" spans="1:8" ht="31.5">
      <c r="A711" s="80" t="s">
        <v>228</v>
      </c>
      <c r="B711" s="2" t="s">
        <v>817</v>
      </c>
      <c r="C711" s="2" t="s">
        <v>121</v>
      </c>
      <c r="D711" s="2" t="s">
        <v>169</v>
      </c>
      <c r="E711" s="2" t="s">
        <v>33</v>
      </c>
      <c r="F711" s="17">
        <f>SUM(Ведомственная!G797)</f>
        <v>0</v>
      </c>
      <c r="G711" s="17">
        <f>SUM(Ведомственная!H797)</f>
        <v>0</v>
      </c>
      <c r="H711" s="17">
        <f>SUM(Ведомственная!I797)</f>
        <v>0</v>
      </c>
    </row>
    <row r="712" spans="1:8" ht="31.5">
      <c r="A712" s="80" t="s">
        <v>260</v>
      </c>
      <c r="B712" s="13" t="s">
        <v>314</v>
      </c>
      <c r="C712" s="2"/>
      <c r="D712" s="2"/>
      <c r="E712" s="2"/>
      <c r="F712" s="17">
        <f t="shared" ref="F712:H713" si="139">F713</f>
        <v>125462.6</v>
      </c>
      <c r="G712" s="17">
        <f t="shared" si="139"/>
        <v>115294.7</v>
      </c>
      <c r="H712" s="17">
        <f t="shared" si="139"/>
        <v>116294.7</v>
      </c>
    </row>
    <row r="713" spans="1:8">
      <c r="A713" s="80" t="s">
        <v>259</v>
      </c>
      <c r="B713" s="13" t="s">
        <v>315</v>
      </c>
      <c r="C713" s="2"/>
      <c r="D713" s="2"/>
      <c r="E713" s="2"/>
      <c r="F713" s="17">
        <f t="shared" si="139"/>
        <v>125462.6</v>
      </c>
      <c r="G713" s="17">
        <f t="shared" si="139"/>
        <v>115294.7</v>
      </c>
      <c r="H713" s="17">
        <f t="shared" si="139"/>
        <v>116294.7</v>
      </c>
    </row>
    <row r="714" spans="1:8" ht="31.5">
      <c r="A714" s="80" t="s">
        <v>71</v>
      </c>
      <c r="B714" s="13" t="s">
        <v>315</v>
      </c>
      <c r="C714" s="2" t="s">
        <v>121</v>
      </c>
      <c r="D714" s="2" t="s">
        <v>169</v>
      </c>
      <c r="E714" s="2" t="s">
        <v>33</v>
      </c>
      <c r="F714" s="17">
        <f>SUM(Ведомственная!G800)</f>
        <v>125462.6</v>
      </c>
      <c r="G714" s="17">
        <f>SUM(Ведомственная!H800)</f>
        <v>115294.7</v>
      </c>
      <c r="H714" s="17">
        <f>SUM(Ведомственная!I800)</f>
        <v>116294.7</v>
      </c>
    </row>
    <row r="715" spans="1:8">
      <c r="A715" s="80" t="s">
        <v>150</v>
      </c>
      <c r="B715" s="13" t="s">
        <v>470</v>
      </c>
      <c r="C715" s="2"/>
      <c r="D715" s="2"/>
      <c r="E715" s="2"/>
      <c r="F715" s="17">
        <f>F719+F716</f>
        <v>8457.2000000000007</v>
      </c>
      <c r="G715" s="17">
        <f>G719+G716</f>
        <v>0</v>
      </c>
      <c r="H715" s="17">
        <f>H719+H716</f>
        <v>0</v>
      </c>
    </row>
    <row r="716" spans="1:8" ht="31.5">
      <c r="A716" s="80" t="s">
        <v>263</v>
      </c>
      <c r="B716" s="13" t="s">
        <v>471</v>
      </c>
      <c r="C716" s="2"/>
      <c r="D716" s="2"/>
      <c r="E716" s="2"/>
      <c r="F716" s="17">
        <f t="shared" ref="F716:H717" si="140">F717</f>
        <v>8232.1</v>
      </c>
      <c r="G716" s="17">
        <f t="shared" si="140"/>
        <v>0</v>
      </c>
      <c r="H716" s="17">
        <f t="shared" si="140"/>
        <v>0</v>
      </c>
    </row>
    <row r="717" spans="1:8">
      <c r="A717" s="80" t="s">
        <v>259</v>
      </c>
      <c r="B717" s="13" t="s">
        <v>472</v>
      </c>
      <c r="C717" s="2"/>
      <c r="D717" s="2"/>
      <c r="E717" s="2"/>
      <c r="F717" s="17">
        <f t="shared" si="140"/>
        <v>8232.1</v>
      </c>
      <c r="G717" s="17">
        <f t="shared" si="140"/>
        <v>0</v>
      </c>
      <c r="H717" s="17">
        <f t="shared" si="140"/>
        <v>0</v>
      </c>
    </row>
    <row r="718" spans="1:8" ht="31.5">
      <c r="A718" s="80" t="s">
        <v>228</v>
      </c>
      <c r="B718" s="13" t="s">
        <v>472</v>
      </c>
      <c r="C718" s="2" t="s">
        <v>121</v>
      </c>
      <c r="D718" s="2" t="s">
        <v>169</v>
      </c>
      <c r="E718" s="2" t="s">
        <v>33</v>
      </c>
      <c r="F718" s="17">
        <f>SUM(Ведомственная!G804)</f>
        <v>8232.1</v>
      </c>
      <c r="G718" s="17">
        <f>SUM(Ведомственная!H804)</f>
        <v>0</v>
      </c>
      <c r="H718" s="17">
        <f>SUM(Ведомственная!I804)</f>
        <v>0</v>
      </c>
    </row>
    <row r="719" spans="1:8" ht="31.5">
      <c r="A719" s="80" t="s">
        <v>264</v>
      </c>
      <c r="B719" s="2" t="s">
        <v>490</v>
      </c>
      <c r="C719" s="2"/>
      <c r="D719" s="2"/>
      <c r="E719" s="2"/>
      <c r="F719" s="17">
        <f t="shared" ref="F719:H720" si="141">F720</f>
        <v>225.1</v>
      </c>
      <c r="G719" s="17">
        <f t="shared" si="141"/>
        <v>0</v>
      </c>
      <c r="H719" s="17">
        <f t="shared" si="141"/>
        <v>0</v>
      </c>
    </row>
    <row r="720" spans="1:8">
      <c r="A720" s="80" t="s">
        <v>259</v>
      </c>
      <c r="B720" s="2" t="s">
        <v>491</v>
      </c>
      <c r="C720" s="2"/>
      <c r="D720" s="2"/>
      <c r="E720" s="2"/>
      <c r="F720" s="17">
        <f t="shared" si="141"/>
        <v>225.1</v>
      </c>
      <c r="G720" s="17">
        <f t="shared" si="141"/>
        <v>0</v>
      </c>
      <c r="H720" s="17">
        <f t="shared" si="141"/>
        <v>0</v>
      </c>
    </row>
    <row r="721" spans="1:8" ht="31.5">
      <c r="A721" s="80" t="s">
        <v>71</v>
      </c>
      <c r="B721" s="2" t="s">
        <v>491</v>
      </c>
      <c r="C721" s="2" t="s">
        <v>121</v>
      </c>
      <c r="D721" s="2" t="s">
        <v>169</v>
      </c>
      <c r="E721" s="2" t="s">
        <v>33</v>
      </c>
      <c r="F721" s="17">
        <f>SUM(Ведомственная!G807)</f>
        <v>225.1</v>
      </c>
      <c r="G721" s="17">
        <f>SUM(Ведомственная!H807)</f>
        <v>0</v>
      </c>
      <c r="H721" s="17">
        <f>SUM(Ведомственная!I807)</f>
        <v>0</v>
      </c>
    </row>
    <row r="722" spans="1:8" ht="31.5">
      <c r="A722" s="80" t="s">
        <v>44</v>
      </c>
      <c r="B722" s="2" t="s">
        <v>818</v>
      </c>
      <c r="C722" s="2"/>
      <c r="D722" s="2"/>
      <c r="E722" s="2"/>
      <c r="F722" s="17">
        <f>SUM(F723)</f>
        <v>3301.2</v>
      </c>
      <c r="G722" s="17">
        <f t="shared" ref="G722:H722" si="142">SUM(G723)</f>
        <v>2043.9</v>
      </c>
      <c r="H722" s="17">
        <f t="shared" si="142"/>
        <v>2043.9</v>
      </c>
    </row>
    <row r="723" spans="1:8">
      <c r="A723" s="80" t="s">
        <v>259</v>
      </c>
      <c r="B723" s="2" t="s">
        <v>819</v>
      </c>
      <c r="C723" s="2"/>
      <c r="D723" s="2"/>
      <c r="E723" s="2"/>
      <c r="F723" s="17">
        <f>SUM(F724:F726)</f>
        <v>3301.2</v>
      </c>
      <c r="G723" s="17">
        <f t="shared" ref="G723:H723" si="143">SUM(G724:G726)</f>
        <v>2043.9</v>
      </c>
      <c r="H723" s="17">
        <f t="shared" si="143"/>
        <v>2043.9</v>
      </c>
    </row>
    <row r="724" spans="1:8" ht="63">
      <c r="A724" s="80" t="s">
        <v>50</v>
      </c>
      <c r="B724" s="2" t="s">
        <v>819</v>
      </c>
      <c r="C724" s="2" t="s">
        <v>88</v>
      </c>
      <c r="D724" s="2" t="s">
        <v>169</v>
      </c>
      <c r="E724" s="2" t="s">
        <v>33</v>
      </c>
      <c r="F724" s="17">
        <f>SUM(Ведомственная!G810)</f>
        <v>2625.1</v>
      </c>
      <c r="G724" s="17">
        <f>SUM(Ведомственная!H810)</f>
        <v>1238.8</v>
      </c>
      <c r="H724" s="17">
        <f>SUM(Ведомственная!I810)</f>
        <v>1238.8</v>
      </c>
    </row>
    <row r="725" spans="1:8" ht="31.5">
      <c r="A725" s="80" t="s">
        <v>51</v>
      </c>
      <c r="B725" s="2" t="s">
        <v>819</v>
      </c>
      <c r="C725" s="2" t="s">
        <v>90</v>
      </c>
      <c r="D725" s="2" t="s">
        <v>169</v>
      </c>
      <c r="E725" s="2" t="s">
        <v>33</v>
      </c>
      <c r="F725" s="17">
        <f>SUM(Ведомственная!G811)</f>
        <v>606.79999999999995</v>
      </c>
      <c r="G725" s="17">
        <f>SUM(Ведомственная!H811)</f>
        <v>579.1</v>
      </c>
      <c r="H725" s="17">
        <f>SUM(Ведомственная!I811)</f>
        <v>579.1</v>
      </c>
    </row>
    <row r="726" spans="1:8">
      <c r="A726" s="80" t="s">
        <v>21</v>
      </c>
      <c r="B726" s="2" t="s">
        <v>819</v>
      </c>
      <c r="C726" s="2" t="s">
        <v>95</v>
      </c>
      <c r="D726" s="2" t="s">
        <v>169</v>
      </c>
      <c r="E726" s="2" t="s">
        <v>33</v>
      </c>
      <c r="F726" s="17">
        <f>SUM(Ведомственная!G812)</f>
        <v>69.3</v>
      </c>
      <c r="G726" s="17">
        <f>SUM(Ведомственная!H812)</f>
        <v>226</v>
      </c>
      <c r="H726" s="17">
        <f>SUM(Ведомственная!I812)</f>
        <v>226</v>
      </c>
    </row>
    <row r="727" spans="1:8">
      <c r="A727" s="80" t="s">
        <v>924</v>
      </c>
      <c r="B727" s="39" t="s">
        <v>853</v>
      </c>
      <c r="C727" s="2"/>
      <c r="D727" s="2"/>
      <c r="E727" s="2"/>
      <c r="F727" s="17">
        <f>SUM(F728)</f>
        <v>6624</v>
      </c>
      <c r="G727" s="17">
        <f t="shared" ref="G727:H727" si="144">SUM(G728)</f>
        <v>6624</v>
      </c>
      <c r="H727" s="17">
        <f t="shared" si="144"/>
        <v>6610.8</v>
      </c>
    </row>
    <row r="728" spans="1:8" ht="47.25">
      <c r="A728" s="77" t="s">
        <v>854</v>
      </c>
      <c r="B728" s="39" t="s">
        <v>855</v>
      </c>
      <c r="C728" s="2"/>
      <c r="D728" s="2"/>
      <c r="E728" s="2"/>
      <c r="F728" s="17">
        <f>SUM(F729:F730)</f>
        <v>6624</v>
      </c>
      <c r="G728" s="17">
        <f t="shared" ref="G728:H728" si="145">SUM(G729:G730)</f>
        <v>6624</v>
      </c>
      <c r="H728" s="17">
        <f t="shared" si="145"/>
        <v>6610.8</v>
      </c>
    </row>
    <row r="729" spans="1:8" ht="31.5">
      <c r="A729" s="80" t="s">
        <v>228</v>
      </c>
      <c r="B729" s="39" t="s">
        <v>855</v>
      </c>
      <c r="C729" s="2" t="s">
        <v>121</v>
      </c>
      <c r="D729" s="2" t="s">
        <v>169</v>
      </c>
      <c r="E729" s="2" t="s">
        <v>53</v>
      </c>
      <c r="F729" s="17">
        <f>SUM(Ведомственная!G880)</f>
        <v>4968</v>
      </c>
      <c r="G729" s="17">
        <f>SUM(Ведомственная!H880)</f>
        <v>6624</v>
      </c>
      <c r="H729" s="17">
        <f>SUM(Ведомственная!I880)</f>
        <v>6610.8</v>
      </c>
    </row>
    <row r="730" spans="1:8">
      <c r="A730" s="80" t="s">
        <v>21</v>
      </c>
      <c r="B730" s="39" t="s">
        <v>855</v>
      </c>
      <c r="C730" s="2" t="s">
        <v>95</v>
      </c>
      <c r="D730" s="2" t="s">
        <v>169</v>
      </c>
      <c r="E730" s="2" t="s">
        <v>53</v>
      </c>
      <c r="F730" s="17">
        <f>SUM(Ведомственная!G881)</f>
        <v>1656</v>
      </c>
      <c r="G730" s="17">
        <f>SUM(Ведомственная!H881)</f>
        <v>0</v>
      </c>
      <c r="H730" s="17">
        <f>SUM(Ведомственная!I881)</f>
        <v>0</v>
      </c>
    </row>
    <row r="731" spans="1:8" ht="31.5">
      <c r="A731" s="80" t="s">
        <v>266</v>
      </c>
      <c r="B731" s="2" t="s">
        <v>265</v>
      </c>
      <c r="C731" s="2"/>
      <c r="D731" s="2"/>
      <c r="E731" s="2"/>
      <c r="F731" s="17">
        <f>SUM(F732+F750+F752+F762)</f>
        <v>131777.9</v>
      </c>
      <c r="G731" s="17">
        <f t="shared" ref="G731:H731" si="146">SUM(G732+G750+G752+G762)</f>
        <v>9971</v>
      </c>
      <c r="H731" s="17">
        <f t="shared" si="146"/>
        <v>9971</v>
      </c>
    </row>
    <row r="732" spans="1:8">
      <c r="A732" s="80" t="s">
        <v>34</v>
      </c>
      <c r="B732" s="2" t="s">
        <v>820</v>
      </c>
      <c r="C732" s="2"/>
      <c r="D732" s="2"/>
      <c r="E732" s="2"/>
      <c r="F732" s="17">
        <f>SUM(F733+F738+F740+F742+F745+F748)</f>
        <v>79655</v>
      </c>
      <c r="G732" s="17">
        <f t="shared" ref="G732:H732" si="147">SUM(G733+G738+G740+G742+G745+G748)</f>
        <v>9971</v>
      </c>
      <c r="H732" s="17">
        <f t="shared" si="147"/>
        <v>9971</v>
      </c>
    </row>
    <row r="733" spans="1:8" ht="63">
      <c r="A733" s="37" t="s">
        <v>822</v>
      </c>
      <c r="B733" s="2" t="s">
        <v>836</v>
      </c>
      <c r="C733" s="2"/>
      <c r="D733" s="2"/>
      <c r="E733" s="2"/>
      <c r="F733" s="17">
        <f>SUM(F734+F736)</f>
        <v>50371</v>
      </c>
      <c r="G733" s="17">
        <f t="shared" ref="G733:H733" si="148">SUM(G734+G736)</f>
        <v>9371</v>
      </c>
      <c r="H733" s="17">
        <f t="shared" si="148"/>
        <v>9371</v>
      </c>
    </row>
    <row r="734" spans="1:8" ht="47.25">
      <c r="A734" s="80" t="s">
        <v>837</v>
      </c>
      <c r="B734" s="2" t="s">
        <v>838</v>
      </c>
      <c r="C734" s="2"/>
      <c r="D734" s="2"/>
      <c r="E734" s="2"/>
      <c r="F734" s="17">
        <f>SUM(F735)</f>
        <v>5371</v>
      </c>
      <c r="G734" s="17">
        <f>SUM(G735)</f>
        <v>5371</v>
      </c>
      <c r="H734" s="17">
        <f>SUM(H735)</f>
        <v>5371</v>
      </c>
    </row>
    <row r="735" spans="1:8" ht="31.5">
      <c r="A735" s="80" t="s">
        <v>228</v>
      </c>
      <c r="B735" s="2" t="s">
        <v>838</v>
      </c>
      <c r="C735" s="2" t="s">
        <v>121</v>
      </c>
      <c r="D735" s="2" t="s">
        <v>169</v>
      </c>
      <c r="E735" s="2" t="s">
        <v>43</v>
      </c>
      <c r="F735" s="17">
        <f>SUM(Ведомственная!G848)</f>
        <v>5371</v>
      </c>
      <c r="G735" s="17">
        <f>SUM(Ведомственная!H848)</f>
        <v>5371</v>
      </c>
      <c r="H735" s="17">
        <f>SUM(Ведомственная!I848)</f>
        <v>5371</v>
      </c>
    </row>
    <row r="736" spans="1:8" ht="31.5">
      <c r="A736" s="80" t="s">
        <v>841</v>
      </c>
      <c r="B736" s="2" t="s">
        <v>856</v>
      </c>
      <c r="C736" s="2"/>
      <c r="D736" s="2"/>
      <c r="E736" s="2"/>
      <c r="F736" s="17">
        <f>SUM(F737)</f>
        <v>45000</v>
      </c>
      <c r="G736" s="17">
        <f t="shared" ref="G736:H736" si="149">SUM(G737)</f>
        <v>4000</v>
      </c>
      <c r="H736" s="17">
        <f t="shared" si="149"/>
        <v>4000</v>
      </c>
    </row>
    <row r="737" spans="1:8" ht="31.5">
      <c r="A737" s="80" t="s">
        <v>51</v>
      </c>
      <c r="B737" s="2" t="s">
        <v>856</v>
      </c>
      <c r="C737" s="2" t="s">
        <v>90</v>
      </c>
      <c r="D737" s="2" t="s">
        <v>169</v>
      </c>
      <c r="E737" s="2" t="s">
        <v>43</v>
      </c>
      <c r="F737" s="17">
        <f>SUM(Ведомственная!G850)</f>
        <v>45000</v>
      </c>
      <c r="G737" s="17">
        <f>SUM(Ведомственная!H850)</f>
        <v>4000</v>
      </c>
      <c r="H737" s="17">
        <f>SUM(Ведомственная!I850)</f>
        <v>4000</v>
      </c>
    </row>
    <row r="738" spans="1:8" ht="63">
      <c r="A738" s="80" t="s">
        <v>839</v>
      </c>
      <c r="B738" s="39" t="s">
        <v>840</v>
      </c>
      <c r="C738" s="2"/>
      <c r="D738" s="2"/>
      <c r="E738" s="2"/>
      <c r="F738" s="17">
        <f>SUM(F739)</f>
        <v>600</v>
      </c>
      <c r="G738" s="17">
        <f>SUM(G739)</f>
        <v>600</v>
      </c>
      <c r="H738" s="17">
        <f>SUM(H739)</f>
        <v>600</v>
      </c>
    </row>
    <row r="739" spans="1:8" ht="31.5">
      <c r="A739" s="80" t="s">
        <v>228</v>
      </c>
      <c r="B739" s="39" t="s">
        <v>840</v>
      </c>
      <c r="C739" s="2" t="s">
        <v>121</v>
      </c>
      <c r="D739" s="2" t="s">
        <v>169</v>
      </c>
      <c r="E739" s="2" t="s">
        <v>43</v>
      </c>
      <c r="F739" s="17">
        <f>SUM(Ведомственная!G859)</f>
        <v>600</v>
      </c>
      <c r="G739" s="17">
        <f>SUM(Ведомственная!H859)</f>
        <v>600</v>
      </c>
      <c r="H739" s="17">
        <f>SUM(Ведомственная!I859)</f>
        <v>600</v>
      </c>
    </row>
    <row r="740" spans="1:8" ht="31.5">
      <c r="A740" s="80" t="s">
        <v>842</v>
      </c>
      <c r="B740" s="39" t="s">
        <v>858</v>
      </c>
      <c r="C740" s="2"/>
      <c r="D740" s="2"/>
      <c r="E740" s="2"/>
      <c r="F740" s="17">
        <f>SUM(F741)</f>
        <v>4000</v>
      </c>
      <c r="G740" s="17">
        <f t="shared" ref="G740:H740" si="150">SUM(G741)</f>
        <v>0</v>
      </c>
      <c r="H740" s="17">
        <f t="shared" si="150"/>
        <v>0</v>
      </c>
    </row>
    <row r="741" spans="1:8" ht="31.5">
      <c r="A741" s="80" t="s">
        <v>228</v>
      </c>
      <c r="B741" s="39" t="s">
        <v>858</v>
      </c>
      <c r="C741" s="2" t="s">
        <v>90</v>
      </c>
      <c r="D741" s="2" t="s">
        <v>169</v>
      </c>
      <c r="E741" s="2" t="s">
        <v>43</v>
      </c>
      <c r="F741" s="17">
        <f>SUM(Ведомственная!G861)</f>
        <v>4000</v>
      </c>
      <c r="G741" s="17">
        <f>SUM(Ведомственная!H861)</f>
        <v>0</v>
      </c>
      <c r="H741" s="17">
        <f>SUM(Ведомственная!I861)</f>
        <v>0</v>
      </c>
    </row>
    <row r="742" spans="1:8">
      <c r="A742" s="80" t="s">
        <v>259</v>
      </c>
      <c r="B742" s="2" t="s">
        <v>821</v>
      </c>
      <c r="C742" s="2"/>
      <c r="D742" s="2"/>
      <c r="E742" s="2"/>
      <c r="F742" s="17">
        <f>SUM(F743:F744)</f>
        <v>5680.1</v>
      </c>
      <c r="G742" s="17">
        <f t="shared" ref="G742:H742" si="151">SUM(G743:G744)</f>
        <v>0</v>
      </c>
      <c r="H742" s="17">
        <f t="shared" si="151"/>
        <v>0</v>
      </c>
    </row>
    <row r="743" spans="1:8" ht="31.5">
      <c r="A743" s="80" t="s">
        <v>51</v>
      </c>
      <c r="B743" s="2" t="s">
        <v>821</v>
      </c>
      <c r="C743" s="2" t="s">
        <v>90</v>
      </c>
      <c r="D743" s="2" t="s">
        <v>169</v>
      </c>
      <c r="E743" s="2" t="s">
        <v>33</v>
      </c>
      <c r="F743" s="17">
        <f>SUM(Ведомственная!G816)</f>
        <v>2590</v>
      </c>
      <c r="G743" s="17">
        <f>SUM(Ведомственная!H816)</f>
        <v>0</v>
      </c>
      <c r="H743" s="17">
        <f>SUM(Ведомственная!I816)</f>
        <v>0</v>
      </c>
    </row>
    <row r="744" spans="1:8" ht="31.5">
      <c r="A744" s="80" t="s">
        <v>51</v>
      </c>
      <c r="B744" s="2" t="s">
        <v>821</v>
      </c>
      <c r="C744" s="2" t="s">
        <v>90</v>
      </c>
      <c r="D744" s="2" t="s">
        <v>169</v>
      </c>
      <c r="E744" s="2" t="s">
        <v>43</v>
      </c>
      <c r="F744" s="17">
        <f>SUM(Ведомственная!G852)</f>
        <v>3090.1</v>
      </c>
      <c r="G744" s="17">
        <f>SUM(Ведомственная!H852)</f>
        <v>0</v>
      </c>
      <c r="H744" s="17">
        <f>SUM(Ведомственная!I852)</f>
        <v>0</v>
      </c>
    </row>
    <row r="745" spans="1:8" ht="47.25">
      <c r="A745" s="80" t="s">
        <v>843</v>
      </c>
      <c r="B745" s="2" t="s">
        <v>857</v>
      </c>
      <c r="C745" s="2"/>
      <c r="D745" s="2"/>
      <c r="E745" s="2"/>
      <c r="F745" s="17">
        <f>SUM(F746)+F747</f>
        <v>9671.1999999999989</v>
      </c>
      <c r="G745" s="17">
        <f t="shared" ref="G745:H745" si="152">SUM(G746)+G747</f>
        <v>0</v>
      </c>
      <c r="H745" s="17">
        <f t="shared" si="152"/>
        <v>0</v>
      </c>
    </row>
    <row r="746" spans="1:8" ht="31.5">
      <c r="A746" s="80" t="s">
        <v>51</v>
      </c>
      <c r="B746" s="2" t="s">
        <v>857</v>
      </c>
      <c r="C746" s="2" t="s">
        <v>90</v>
      </c>
      <c r="D746" s="2" t="s">
        <v>169</v>
      </c>
      <c r="E746" s="2" t="s">
        <v>43</v>
      </c>
      <c r="F746" s="17">
        <f>SUM(Ведомственная!G854)</f>
        <v>9481.4</v>
      </c>
      <c r="G746" s="17">
        <f>SUM(Ведомственная!H854)</f>
        <v>0</v>
      </c>
      <c r="H746" s="17">
        <f>SUM(Ведомственная!I854)</f>
        <v>0</v>
      </c>
    </row>
    <row r="747" spans="1:8" ht="31.5">
      <c r="A747" s="80" t="s">
        <v>228</v>
      </c>
      <c r="B747" s="2" t="s">
        <v>857</v>
      </c>
      <c r="C747" s="2" t="s">
        <v>121</v>
      </c>
      <c r="D747" s="2" t="s">
        <v>169</v>
      </c>
      <c r="E747" s="2" t="s">
        <v>43</v>
      </c>
      <c r="F747" s="17">
        <f>SUM(Ведомственная!G855)</f>
        <v>189.8</v>
      </c>
      <c r="G747" s="17">
        <f>SUM(Ведомственная!H855)</f>
        <v>0</v>
      </c>
      <c r="H747" s="17">
        <f>SUM(Ведомственная!I855)</f>
        <v>0</v>
      </c>
    </row>
    <row r="748" spans="1:8" ht="47.25">
      <c r="A748" s="80" t="s">
        <v>916</v>
      </c>
      <c r="B748" s="2" t="s">
        <v>915</v>
      </c>
      <c r="C748" s="2"/>
      <c r="D748" s="2"/>
      <c r="E748" s="2"/>
      <c r="F748" s="17">
        <f>SUM(F749)</f>
        <v>9332.7000000000007</v>
      </c>
      <c r="G748" s="17">
        <f t="shared" ref="G748:H748" si="153">SUM(G749)</f>
        <v>0</v>
      </c>
      <c r="H748" s="17">
        <f t="shared" si="153"/>
        <v>0</v>
      </c>
    </row>
    <row r="749" spans="1:8" ht="31.5">
      <c r="A749" s="80" t="s">
        <v>51</v>
      </c>
      <c r="B749" s="2" t="s">
        <v>915</v>
      </c>
      <c r="C749" s="2" t="s">
        <v>90</v>
      </c>
      <c r="D749" s="2" t="s">
        <v>169</v>
      </c>
      <c r="E749" s="2" t="s">
        <v>43</v>
      </c>
      <c r="F749" s="17">
        <f>SUM(Ведомственная!G857)</f>
        <v>9332.7000000000007</v>
      </c>
      <c r="G749" s="17">
        <f>SUM(Ведомственная!H857)</f>
        <v>0</v>
      </c>
      <c r="H749" s="17">
        <f>SUM(Ведомственная!I857)</f>
        <v>0</v>
      </c>
    </row>
    <row r="750" spans="1:8" ht="31.5">
      <c r="A750" s="18" t="s">
        <v>367</v>
      </c>
      <c r="B750" s="22" t="s">
        <v>309</v>
      </c>
      <c r="C750" s="22"/>
      <c r="D750" s="2"/>
      <c r="E750" s="2"/>
      <c r="F750" s="17">
        <f>F751</f>
        <v>0</v>
      </c>
      <c r="G750" s="17">
        <f>G751</f>
        <v>0</v>
      </c>
      <c r="H750" s="17">
        <f>H751</f>
        <v>0</v>
      </c>
    </row>
    <row r="751" spans="1:8" ht="31.5">
      <c r="A751" s="18" t="s">
        <v>271</v>
      </c>
      <c r="B751" s="22" t="s">
        <v>309</v>
      </c>
      <c r="C751" s="22">
        <v>400</v>
      </c>
      <c r="D751" s="2" t="s">
        <v>169</v>
      </c>
      <c r="E751" s="2" t="s">
        <v>33</v>
      </c>
      <c r="F751" s="17">
        <f>SUM(Ведомственная!G497)</f>
        <v>0</v>
      </c>
      <c r="G751" s="17">
        <f>SUM(Ведомственная!H497)</f>
        <v>0</v>
      </c>
      <c r="H751" s="17">
        <f>SUM(Ведомственная!I497)</f>
        <v>0</v>
      </c>
    </row>
    <row r="752" spans="1:8">
      <c r="A752" s="80" t="s">
        <v>150</v>
      </c>
      <c r="B752" s="2" t="s">
        <v>316</v>
      </c>
      <c r="C752" s="2"/>
      <c r="D752" s="2"/>
      <c r="E752" s="2"/>
      <c r="F752" s="17">
        <f>SUM(F753+F759)+F756</f>
        <v>9956.2000000000007</v>
      </c>
      <c r="G752" s="17">
        <f t="shared" ref="G752:H752" si="154">SUM(G753+G759)+G756</f>
        <v>0</v>
      </c>
      <c r="H752" s="17">
        <f t="shared" si="154"/>
        <v>0</v>
      </c>
    </row>
    <row r="753" spans="1:8" ht="31.5">
      <c r="A753" s="80" t="s">
        <v>262</v>
      </c>
      <c r="B753" s="2" t="s">
        <v>317</v>
      </c>
      <c r="C753" s="2"/>
      <c r="D753" s="2"/>
      <c r="E753" s="2"/>
      <c r="F753" s="17">
        <f t="shared" ref="F753:H754" si="155">F754</f>
        <v>1864.3</v>
      </c>
      <c r="G753" s="17">
        <f t="shared" si="155"/>
        <v>0</v>
      </c>
      <c r="H753" s="17">
        <f t="shared" si="155"/>
        <v>0</v>
      </c>
    </row>
    <row r="754" spans="1:8">
      <c r="A754" s="80" t="s">
        <v>259</v>
      </c>
      <c r="B754" s="2" t="s">
        <v>318</v>
      </c>
      <c r="C754" s="2"/>
      <c r="D754" s="2"/>
      <c r="E754" s="2"/>
      <c r="F754" s="17">
        <f t="shared" si="155"/>
        <v>1864.3</v>
      </c>
      <c r="G754" s="17">
        <f t="shared" si="155"/>
        <v>0</v>
      </c>
      <c r="H754" s="17">
        <f t="shared" si="155"/>
        <v>0</v>
      </c>
    </row>
    <row r="755" spans="1:8" ht="31.5">
      <c r="A755" s="80" t="s">
        <v>228</v>
      </c>
      <c r="B755" s="2" t="s">
        <v>318</v>
      </c>
      <c r="C755" s="2" t="s">
        <v>121</v>
      </c>
      <c r="D755" s="2" t="s">
        <v>169</v>
      </c>
      <c r="E755" s="2" t="s">
        <v>33</v>
      </c>
      <c r="F755" s="17">
        <f>SUM(Ведомственная!G820)</f>
        <v>1864.3</v>
      </c>
      <c r="G755" s="17">
        <f>SUM(Ведомственная!H820)</f>
        <v>0</v>
      </c>
      <c r="H755" s="17">
        <f>SUM(Ведомственная!I820)</f>
        <v>0</v>
      </c>
    </row>
    <row r="756" spans="1:8" ht="31.5">
      <c r="A756" s="80" t="s">
        <v>263</v>
      </c>
      <c r="B756" s="2" t="s">
        <v>319</v>
      </c>
      <c r="C756" s="2"/>
      <c r="D756" s="2"/>
      <c r="E756" s="2"/>
      <c r="F756" s="17">
        <f>SUM(F757)</f>
        <v>5139.3999999999996</v>
      </c>
      <c r="G756" s="17">
        <f t="shared" ref="G756:H756" si="156">SUM(G757)</f>
        <v>0</v>
      </c>
      <c r="H756" s="17">
        <f t="shared" si="156"/>
        <v>0</v>
      </c>
    </row>
    <row r="757" spans="1:8">
      <c r="A757" s="80" t="s">
        <v>259</v>
      </c>
      <c r="B757" s="2" t="s">
        <v>320</v>
      </c>
      <c r="C757" s="2"/>
      <c r="D757" s="2"/>
      <c r="E757" s="2"/>
      <c r="F757" s="17">
        <f>SUM(F758)</f>
        <v>5139.3999999999996</v>
      </c>
      <c r="G757" s="17">
        <f t="shared" ref="G757:H757" si="157">SUM(G758)</f>
        <v>0</v>
      </c>
      <c r="H757" s="17">
        <f t="shared" si="157"/>
        <v>0</v>
      </c>
    </row>
    <row r="758" spans="1:8" ht="31.5">
      <c r="A758" s="80" t="s">
        <v>228</v>
      </c>
      <c r="B758" s="2" t="s">
        <v>320</v>
      </c>
      <c r="C758" s="2" t="s">
        <v>121</v>
      </c>
      <c r="D758" s="2" t="s">
        <v>169</v>
      </c>
      <c r="E758" s="2" t="s">
        <v>43</v>
      </c>
      <c r="F758" s="17">
        <f>SUM(Ведомственная!G823)</f>
        <v>5139.3999999999996</v>
      </c>
      <c r="G758" s="17">
        <f>SUM(Ведомственная!H823)</f>
        <v>0</v>
      </c>
      <c r="H758" s="17">
        <f>SUM(Ведомственная!I823)</f>
        <v>0</v>
      </c>
    </row>
    <row r="759" spans="1:8" ht="31.5">
      <c r="A759" s="80" t="s">
        <v>264</v>
      </c>
      <c r="B759" s="2" t="s">
        <v>321</v>
      </c>
      <c r="C759" s="2"/>
      <c r="D759" s="2"/>
      <c r="E759" s="2"/>
      <c r="F759" s="17">
        <f t="shared" ref="F759:H759" si="158">F760</f>
        <v>2952.5</v>
      </c>
      <c r="G759" s="17">
        <f t="shared" si="158"/>
        <v>0</v>
      </c>
      <c r="H759" s="17">
        <f t="shared" si="158"/>
        <v>0</v>
      </c>
    </row>
    <row r="760" spans="1:8">
      <c r="A760" s="80" t="s">
        <v>259</v>
      </c>
      <c r="B760" s="2" t="s">
        <v>322</v>
      </c>
      <c r="C760" s="2"/>
      <c r="D760" s="2"/>
      <c r="E760" s="2"/>
      <c r="F760" s="17">
        <f>SUM(F761)</f>
        <v>2952.5</v>
      </c>
      <c r="G760" s="17">
        <f t="shared" ref="G760:H760" si="159">SUM(G761)</f>
        <v>0</v>
      </c>
      <c r="H760" s="17">
        <f t="shared" si="159"/>
        <v>0</v>
      </c>
    </row>
    <row r="761" spans="1:8" ht="31.5">
      <c r="A761" s="80" t="s">
        <v>228</v>
      </c>
      <c r="B761" s="2" t="s">
        <v>322</v>
      </c>
      <c r="C761" s="2" t="s">
        <v>121</v>
      </c>
      <c r="D761" s="2" t="s">
        <v>169</v>
      </c>
      <c r="E761" s="2" t="s">
        <v>33</v>
      </c>
      <c r="F761" s="17">
        <f>SUM(Ведомственная!G826)</f>
        <v>2952.5</v>
      </c>
      <c r="G761" s="17">
        <f>SUM(Ведомственная!H826)</f>
        <v>0</v>
      </c>
      <c r="H761" s="17">
        <f>SUM(Ведомственная!I826)</f>
        <v>0</v>
      </c>
    </row>
    <row r="762" spans="1:8">
      <c r="A762" s="80" t="s">
        <v>924</v>
      </c>
      <c r="B762" s="39" t="s">
        <v>844</v>
      </c>
      <c r="C762" s="2"/>
      <c r="D762" s="2"/>
      <c r="E762" s="2"/>
      <c r="F762" s="17">
        <f>SUM(F763)</f>
        <v>42166.7</v>
      </c>
      <c r="G762" s="17">
        <f t="shared" ref="G762:H762" si="160">SUM(G763)</f>
        <v>0</v>
      </c>
      <c r="H762" s="17">
        <f t="shared" si="160"/>
        <v>0</v>
      </c>
    </row>
    <row r="763" spans="1:8" ht="31.5">
      <c r="A763" s="80" t="s">
        <v>521</v>
      </c>
      <c r="B763" s="39" t="s">
        <v>845</v>
      </c>
      <c r="C763" s="2"/>
      <c r="D763" s="2"/>
      <c r="E763" s="2"/>
      <c r="F763" s="17">
        <f>SUM(F764)</f>
        <v>42166.7</v>
      </c>
      <c r="G763" s="17">
        <f t="shared" ref="G763:H763" si="161">SUM(G764)</f>
        <v>0</v>
      </c>
      <c r="H763" s="17">
        <f t="shared" si="161"/>
        <v>0</v>
      </c>
    </row>
    <row r="764" spans="1:8" ht="31.5">
      <c r="A764" s="80" t="s">
        <v>228</v>
      </c>
      <c r="B764" s="39" t="s">
        <v>845</v>
      </c>
      <c r="C764" s="2" t="s">
        <v>121</v>
      </c>
      <c r="D764" s="2" t="s">
        <v>169</v>
      </c>
      <c r="E764" s="2" t="s">
        <v>43</v>
      </c>
      <c r="F764" s="17">
        <f>SUM(Ведомственная!G864)</f>
        <v>42166.7</v>
      </c>
      <c r="G764" s="17">
        <f>SUM(Ведомственная!H864)</f>
        <v>0</v>
      </c>
      <c r="H764" s="17">
        <f>SUM(Ведомственная!I864)</f>
        <v>0</v>
      </c>
    </row>
    <row r="765" spans="1:8" s="87" customFormat="1" ht="31.5">
      <c r="A765" s="14" t="s">
        <v>664</v>
      </c>
      <c r="B765" s="20" t="s">
        <v>15</v>
      </c>
      <c r="C765" s="20"/>
      <c r="D765" s="28"/>
      <c r="E765" s="28"/>
      <c r="F765" s="29">
        <f>SUM(F766+F795+F800+F812)</f>
        <v>31560.9</v>
      </c>
      <c r="G765" s="29">
        <f>SUM(G766+G795+G800+G812)</f>
        <v>27879</v>
      </c>
      <c r="H765" s="29">
        <f>SUM(H766+H795+H800+H812)</f>
        <v>27879</v>
      </c>
    </row>
    <row r="766" spans="1:8" ht="47.25">
      <c r="A766" s="80" t="s">
        <v>81</v>
      </c>
      <c r="B766" s="22" t="s">
        <v>16</v>
      </c>
      <c r="C766" s="22"/>
      <c r="D766" s="81"/>
      <c r="E766" s="81"/>
      <c r="F766" s="72">
        <f>F784+F767+F787</f>
        <v>20965.800000000003</v>
      </c>
      <c r="G766" s="72">
        <f>G784+G767+G787</f>
        <v>20188.900000000001</v>
      </c>
      <c r="H766" s="72">
        <f>H784+H767+H787</f>
        <v>20188.900000000001</v>
      </c>
    </row>
    <row r="767" spans="1:8">
      <c r="A767" s="80" t="s">
        <v>34</v>
      </c>
      <c r="B767" s="22" t="s">
        <v>35</v>
      </c>
      <c r="C767" s="22"/>
      <c r="D767" s="81"/>
      <c r="E767" s="81"/>
      <c r="F767" s="72">
        <f>SUM(F768+F771+F780)</f>
        <v>19015.800000000003</v>
      </c>
      <c r="G767" s="72">
        <f>SUM(G768+G771+G780)</f>
        <v>16888.900000000001</v>
      </c>
      <c r="H767" s="72">
        <f>SUM(H768+H771+H780)</f>
        <v>16888.900000000001</v>
      </c>
    </row>
    <row r="768" spans="1:8">
      <c r="A768" s="80" t="s">
        <v>37</v>
      </c>
      <c r="B768" s="22" t="s">
        <v>38</v>
      </c>
      <c r="C768" s="22"/>
      <c r="D768" s="81"/>
      <c r="E768" s="81"/>
      <c r="F768" s="72">
        <f t="shared" ref="F768:H769" si="162">F769</f>
        <v>12299.1</v>
      </c>
      <c r="G768" s="72">
        <f t="shared" si="162"/>
        <v>11879.1</v>
      </c>
      <c r="H768" s="72">
        <f t="shared" si="162"/>
        <v>11879.1</v>
      </c>
    </row>
    <row r="769" spans="1:8" ht="31.5">
      <c r="A769" s="80" t="s">
        <v>39</v>
      </c>
      <c r="B769" s="22" t="s">
        <v>40</v>
      </c>
      <c r="C769" s="22"/>
      <c r="D769" s="81"/>
      <c r="E769" s="81"/>
      <c r="F769" s="72">
        <f t="shared" si="162"/>
        <v>12299.1</v>
      </c>
      <c r="G769" s="72">
        <f t="shared" si="162"/>
        <v>11879.1</v>
      </c>
      <c r="H769" s="72">
        <f t="shared" si="162"/>
        <v>11879.1</v>
      </c>
    </row>
    <row r="770" spans="1:8">
      <c r="A770" s="80" t="s">
        <v>41</v>
      </c>
      <c r="B770" s="22" t="s">
        <v>40</v>
      </c>
      <c r="C770" s="22">
        <v>300</v>
      </c>
      <c r="D770" s="81" t="s">
        <v>30</v>
      </c>
      <c r="E770" s="81" t="s">
        <v>33</v>
      </c>
      <c r="F770" s="72">
        <f>SUM(Ведомственная!G582)</f>
        <v>12299.1</v>
      </c>
      <c r="G770" s="72">
        <f>SUM(Ведомственная!H582)</f>
        <v>11879.1</v>
      </c>
      <c r="H770" s="72">
        <f>SUM(Ведомственная!I582)</f>
        <v>11879.1</v>
      </c>
    </row>
    <row r="771" spans="1:8">
      <c r="A771" s="80" t="s">
        <v>54</v>
      </c>
      <c r="B771" s="22" t="s">
        <v>55</v>
      </c>
      <c r="C771" s="22"/>
      <c r="D771" s="81"/>
      <c r="E771" s="81"/>
      <c r="F771" s="72">
        <f>F772+F774+F776+F778</f>
        <v>5236.8</v>
      </c>
      <c r="G771" s="72">
        <f t="shared" ref="G771:H771" si="163">G772+G774+G776+G778</f>
        <v>3159.3</v>
      </c>
      <c r="H771" s="72">
        <f t="shared" si="163"/>
        <v>3159.3</v>
      </c>
    </row>
    <row r="772" spans="1:8">
      <c r="A772" s="80" t="s">
        <v>56</v>
      </c>
      <c r="B772" s="22" t="s">
        <v>57</v>
      </c>
      <c r="C772" s="22"/>
      <c r="D772" s="81"/>
      <c r="E772" s="81"/>
      <c r="F772" s="72">
        <f>F773</f>
        <v>1600</v>
      </c>
      <c r="G772" s="72">
        <f>G773</f>
        <v>624.70000000000005</v>
      </c>
      <c r="H772" s="72">
        <f>H773</f>
        <v>562.70000000000005</v>
      </c>
    </row>
    <row r="773" spans="1:8">
      <c r="A773" s="80" t="s">
        <v>41</v>
      </c>
      <c r="B773" s="22" t="s">
        <v>57</v>
      </c>
      <c r="C773" s="22">
        <v>300</v>
      </c>
      <c r="D773" s="81" t="s">
        <v>30</v>
      </c>
      <c r="E773" s="81" t="s">
        <v>53</v>
      </c>
      <c r="F773" s="72">
        <f>SUM(Ведомственная!G667)</f>
        <v>1600</v>
      </c>
      <c r="G773" s="72">
        <f>SUM(Ведомственная!H667)</f>
        <v>624.70000000000005</v>
      </c>
      <c r="H773" s="72">
        <f>SUM(Ведомственная!I667)</f>
        <v>562.70000000000005</v>
      </c>
    </row>
    <row r="774" spans="1:8" ht="31.5">
      <c r="A774" s="80" t="s">
        <v>58</v>
      </c>
      <c r="B774" s="22" t="s">
        <v>59</v>
      </c>
      <c r="C774" s="22"/>
      <c r="D774" s="81"/>
      <c r="E774" s="81"/>
      <c r="F774" s="72">
        <f>F775</f>
        <v>1655.1</v>
      </c>
      <c r="G774" s="72">
        <f>G775</f>
        <v>1724.6</v>
      </c>
      <c r="H774" s="72">
        <f>H775</f>
        <v>1786.6</v>
      </c>
    </row>
    <row r="775" spans="1:8">
      <c r="A775" s="80" t="s">
        <v>41</v>
      </c>
      <c r="B775" s="22" t="s">
        <v>59</v>
      </c>
      <c r="C775" s="22">
        <v>300</v>
      </c>
      <c r="D775" s="81" t="s">
        <v>30</v>
      </c>
      <c r="E775" s="81" t="s">
        <v>53</v>
      </c>
      <c r="F775" s="72">
        <f>SUM(Ведомственная!G669)</f>
        <v>1655.1</v>
      </c>
      <c r="G775" s="72">
        <f>SUM(Ведомственная!H669)</f>
        <v>1724.6</v>
      </c>
      <c r="H775" s="72">
        <f>SUM(Ведомственная!I669)</f>
        <v>1786.6</v>
      </c>
    </row>
    <row r="776" spans="1:8" ht="47.25">
      <c r="A776" s="80" t="s">
        <v>468</v>
      </c>
      <c r="B776" s="2" t="s">
        <v>469</v>
      </c>
      <c r="C776" s="81"/>
      <c r="D776" s="81"/>
      <c r="E776" s="81"/>
      <c r="F776" s="72">
        <f>F777</f>
        <v>788.4</v>
      </c>
      <c r="G776" s="72">
        <f>G777</f>
        <v>810</v>
      </c>
      <c r="H776" s="72">
        <f>H777</f>
        <v>810</v>
      </c>
    </row>
    <row r="777" spans="1:8">
      <c r="A777" s="80" t="s">
        <v>41</v>
      </c>
      <c r="B777" s="2" t="s">
        <v>469</v>
      </c>
      <c r="C777" s="81" t="s">
        <v>98</v>
      </c>
      <c r="D777" s="81" t="s">
        <v>30</v>
      </c>
      <c r="E777" s="81" t="s">
        <v>53</v>
      </c>
      <c r="F777" s="17">
        <f>SUM(Ведомственная!G671)</f>
        <v>788.4</v>
      </c>
      <c r="G777" s="17">
        <f>SUM(Ведомственная!H671)</f>
        <v>810</v>
      </c>
      <c r="H777" s="17">
        <f>SUM(Ведомственная!I671)</f>
        <v>810</v>
      </c>
    </row>
    <row r="778" spans="1:8" ht="31.5">
      <c r="A778" s="80" t="s">
        <v>993</v>
      </c>
      <c r="B778" s="2" t="s">
        <v>990</v>
      </c>
      <c r="C778" s="81"/>
      <c r="D778" s="81"/>
      <c r="E778" s="81"/>
      <c r="F778" s="17">
        <f>SUM(F779)</f>
        <v>1193.3</v>
      </c>
      <c r="G778" s="17">
        <f t="shared" ref="G778:H778" si="164">SUM(G779)</f>
        <v>0</v>
      </c>
      <c r="H778" s="17">
        <f t="shared" si="164"/>
        <v>0</v>
      </c>
    </row>
    <row r="779" spans="1:8">
      <c r="A779" s="80" t="s">
        <v>41</v>
      </c>
      <c r="B779" s="2" t="s">
        <v>990</v>
      </c>
      <c r="C779" s="81" t="s">
        <v>98</v>
      </c>
      <c r="D779" s="81" t="s">
        <v>30</v>
      </c>
      <c r="E779" s="81" t="s">
        <v>53</v>
      </c>
      <c r="F779" s="17">
        <f>SUM(Ведомственная!G673)</f>
        <v>1193.3</v>
      </c>
      <c r="G779" s="17">
        <f>SUM(Ведомственная!H673)</f>
        <v>0</v>
      </c>
      <c r="H779" s="17">
        <f>SUM(Ведомственная!I673)</f>
        <v>0</v>
      </c>
    </row>
    <row r="780" spans="1:8" ht="31.5">
      <c r="A780" s="80" t="s">
        <v>60</v>
      </c>
      <c r="B780" s="22" t="s">
        <v>61</v>
      </c>
      <c r="C780" s="22"/>
      <c r="D780" s="81"/>
      <c r="E780" s="81"/>
      <c r="F780" s="72">
        <f>F781</f>
        <v>1479.9</v>
      </c>
      <c r="G780" s="72">
        <f>G781</f>
        <v>1850.5</v>
      </c>
      <c r="H780" s="72">
        <f>H781</f>
        <v>1850.5</v>
      </c>
    </row>
    <row r="781" spans="1:8">
      <c r="A781" s="80" t="s">
        <v>62</v>
      </c>
      <c r="B781" s="22" t="s">
        <v>63</v>
      </c>
      <c r="C781" s="22"/>
      <c r="D781" s="81"/>
      <c r="E781" s="81"/>
      <c r="F781" s="72">
        <f>F782+F783</f>
        <v>1479.9</v>
      </c>
      <c r="G781" s="72">
        <f>G782+G783</f>
        <v>1850.5</v>
      </c>
      <c r="H781" s="72">
        <f>H782+H783</f>
        <v>1850.5</v>
      </c>
    </row>
    <row r="782" spans="1:8" ht="31.5">
      <c r="A782" s="80" t="s">
        <v>51</v>
      </c>
      <c r="B782" s="22" t="s">
        <v>63</v>
      </c>
      <c r="C782" s="22">
        <v>200</v>
      </c>
      <c r="D782" s="81" t="s">
        <v>30</v>
      </c>
      <c r="E782" s="81" t="s">
        <v>53</v>
      </c>
      <c r="F782" s="72">
        <f>SUM(Ведомственная!G676)</f>
        <v>839.9</v>
      </c>
      <c r="G782" s="72">
        <f>SUM(Ведомственная!H676)</f>
        <v>1248.5</v>
      </c>
      <c r="H782" s="72">
        <f>SUM(Ведомственная!I676)</f>
        <v>1248.5</v>
      </c>
    </row>
    <row r="783" spans="1:8">
      <c r="A783" s="80" t="s">
        <v>41</v>
      </c>
      <c r="B783" s="22" t="s">
        <v>63</v>
      </c>
      <c r="C783" s="22">
        <v>300</v>
      </c>
      <c r="D783" s="81" t="s">
        <v>30</v>
      </c>
      <c r="E783" s="81" t="s">
        <v>53</v>
      </c>
      <c r="F783" s="72">
        <f>SUM(Ведомственная!G677)</f>
        <v>640</v>
      </c>
      <c r="G783" s="72">
        <f>SUM(Ведомственная!H677)</f>
        <v>602</v>
      </c>
      <c r="H783" s="72">
        <f>SUM(Ведомственная!I677)</f>
        <v>602</v>
      </c>
    </row>
    <row r="784" spans="1:8" ht="47.25" hidden="1">
      <c r="A784" s="80" t="s">
        <v>17</v>
      </c>
      <c r="B784" s="22" t="s">
        <v>18</v>
      </c>
      <c r="C784" s="22"/>
      <c r="D784" s="81"/>
      <c r="E784" s="81"/>
      <c r="F784" s="72">
        <f>SUM(F785)</f>
        <v>0</v>
      </c>
      <c r="G784" s="72">
        <f>SUM(G785)</f>
        <v>0</v>
      </c>
      <c r="H784" s="72">
        <f>SUM(H785)</f>
        <v>0</v>
      </c>
    </row>
    <row r="785" spans="1:8" hidden="1">
      <c r="A785" s="80" t="s">
        <v>19</v>
      </c>
      <c r="B785" s="22" t="s">
        <v>20</v>
      </c>
      <c r="C785" s="22"/>
      <c r="D785" s="81"/>
      <c r="E785" s="81"/>
      <c r="F785" s="72">
        <f>F786</f>
        <v>0</v>
      </c>
      <c r="G785" s="72">
        <f>G786</f>
        <v>0</v>
      </c>
      <c r="H785" s="72">
        <f>H786</f>
        <v>0</v>
      </c>
    </row>
    <row r="786" spans="1:8" hidden="1">
      <c r="A786" s="80" t="s">
        <v>21</v>
      </c>
      <c r="B786" s="22" t="s">
        <v>20</v>
      </c>
      <c r="C786" s="22">
        <v>800</v>
      </c>
      <c r="D786" s="81" t="s">
        <v>12</v>
      </c>
      <c r="E786" s="81" t="s">
        <v>14</v>
      </c>
      <c r="F786" s="72">
        <v>0</v>
      </c>
      <c r="G786" s="72">
        <v>0</v>
      </c>
      <c r="H786" s="72">
        <v>0</v>
      </c>
    </row>
    <row r="787" spans="1:8" ht="31.5">
      <c r="A787" s="80" t="s">
        <v>44</v>
      </c>
      <c r="B787" s="22" t="s">
        <v>45</v>
      </c>
      <c r="C787" s="22"/>
      <c r="D787" s="81"/>
      <c r="E787" s="81"/>
      <c r="F787" s="72">
        <f>SUM(F788)+F792</f>
        <v>1950</v>
      </c>
      <c r="G787" s="72">
        <f>SUM(G788)+G792</f>
        <v>3300</v>
      </c>
      <c r="H787" s="72">
        <f>SUM(H788)+H792</f>
        <v>3300</v>
      </c>
    </row>
    <row r="788" spans="1:8">
      <c r="A788" s="80" t="s">
        <v>46</v>
      </c>
      <c r="B788" s="22" t="s">
        <v>47</v>
      </c>
      <c r="C788" s="22"/>
      <c r="D788" s="81"/>
      <c r="E788" s="81"/>
      <c r="F788" s="72">
        <f>F789</f>
        <v>1950</v>
      </c>
      <c r="G788" s="72">
        <f>G789</f>
        <v>3300</v>
      </c>
      <c r="H788" s="72">
        <f>H789</f>
        <v>3300</v>
      </c>
    </row>
    <row r="789" spans="1:8" ht="47.25">
      <c r="A789" s="80" t="s">
        <v>48</v>
      </c>
      <c r="B789" s="22" t="s">
        <v>49</v>
      </c>
      <c r="C789" s="22"/>
      <c r="D789" s="81"/>
      <c r="E789" s="81"/>
      <c r="F789" s="72">
        <f>F790+F791</f>
        <v>1950</v>
      </c>
      <c r="G789" s="72">
        <f>G790+G791</f>
        <v>3300</v>
      </c>
      <c r="H789" s="72">
        <f>H790+H791</f>
        <v>3300</v>
      </c>
    </row>
    <row r="790" spans="1:8" ht="63">
      <c r="A790" s="80" t="s">
        <v>50</v>
      </c>
      <c r="B790" s="22" t="s">
        <v>49</v>
      </c>
      <c r="C790" s="22">
        <v>100</v>
      </c>
      <c r="D790" s="81" t="s">
        <v>30</v>
      </c>
      <c r="E790" s="81" t="s">
        <v>43</v>
      </c>
      <c r="F790" s="72">
        <f>SUM(Ведомственная!G596)</f>
        <v>1315.4</v>
      </c>
      <c r="G790" s="72">
        <f>SUM(Ведомственная!H596)</f>
        <v>1850</v>
      </c>
      <c r="H790" s="72">
        <f>SUM(Ведомственная!I596)</f>
        <v>1850</v>
      </c>
    </row>
    <row r="791" spans="1:8" ht="29.25" customHeight="1">
      <c r="A791" s="80" t="s">
        <v>51</v>
      </c>
      <c r="B791" s="22" t="s">
        <v>49</v>
      </c>
      <c r="C791" s="22">
        <v>200</v>
      </c>
      <c r="D791" s="81" t="s">
        <v>30</v>
      </c>
      <c r="E791" s="81" t="s">
        <v>43</v>
      </c>
      <c r="F791" s="72">
        <f>SUM(Ведомственная!G597)</f>
        <v>634.6</v>
      </c>
      <c r="G791" s="72">
        <f>SUM(Ведомственная!H597)</f>
        <v>1450</v>
      </c>
      <c r="H791" s="72">
        <f>SUM(Ведомственная!I597)</f>
        <v>1450</v>
      </c>
    </row>
    <row r="792" spans="1:8">
      <c r="A792" s="80" t="s">
        <v>610</v>
      </c>
      <c r="B792" s="22" t="s">
        <v>609</v>
      </c>
      <c r="C792" s="22"/>
      <c r="D792" s="81"/>
      <c r="E792" s="81"/>
      <c r="F792" s="72">
        <f>SUM(F794)</f>
        <v>0</v>
      </c>
      <c r="G792" s="72">
        <f>SUM(G794)</f>
        <v>0</v>
      </c>
      <c r="H792" s="72">
        <f>SUM(H794)</f>
        <v>0</v>
      </c>
    </row>
    <row r="793" spans="1:8" ht="47.25">
      <c r="A793" s="80" t="s">
        <v>618</v>
      </c>
      <c r="B793" s="22" t="s">
        <v>617</v>
      </c>
      <c r="C793" s="22"/>
      <c r="D793" s="81"/>
      <c r="E793" s="81"/>
      <c r="F793" s="72">
        <f>SUM(F794)</f>
        <v>0</v>
      </c>
      <c r="G793" s="72">
        <f>SUM(G794)</f>
        <v>0</v>
      </c>
      <c r="H793" s="72">
        <f>SUM(H794)</f>
        <v>0</v>
      </c>
    </row>
    <row r="794" spans="1:8" ht="31.5">
      <c r="A794" s="80" t="s">
        <v>51</v>
      </c>
      <c r="B794" s="22" t="s">
        <v>617</v>
      </c>
      <c r="C794" s="22">
        <v>200</v>
      </c>
      <c r="D794" s="81" t="s">
        <v>30</v>
      </c>
      <c r="E794" s="81" t="s">
        <v>12</v>
      </c>
      <c r="F794" s="72">
        <f>SUM(Ведомственная!G730)</f>
        <v>0</v>
      </c>
      <c r="G794" s="72">
        <f>SUM(Ведомственная!H730)</f>
        <v>0</v>
      </c>
      <c r="H794" s="72">
        <f>SUM(Ведомственная!I730)</f>
        <v>0</v>
      </c>
    </row>
    <row r="795" spans="1:8">
      <c r="A795" s="80" t="s">
        <v>82</v>
      </c>
      <c r="B795" s="22" t="s">
        <v>64</v>
      </c>
      <c r="C795" s="22"/>
      <c r="D795" s="81"/>
      <c r="E795" s="81"/>
      <c r="F795" s="72">
        <f t="shared" ref="F795:H796" si="165">F796</f>
        <v>328.5</v>
      </c>
      <c r="G795" s="72">
        <f t="shared" si="165"/>
        <v>328.5</v>
      </c>
      <c r="H795" s="72">
        <f t="shared" si="165"/>
        <v>328.5</v>
      </c>
    </row>
    <row r="796" spans="1:8">
      <c r="A796" s="80" t="s">
        <v>34</v>
      </c>
      <c r="B796" s="22" t="s">
        <v>65</v>
      </c>
      <c r="C796" s="22"/>
      <c r="D796" s="81"/>
      <c r="E796" s="81"/>
      <c r="F796" s="72">
        <f t="shared" si="165"/>
        <v>328.5</v>
      </c>
      <c r="G796" s="72">
        <f t="shared" si="165"/>
        <v>328.5</v>
      </c>
      <c r="H796" s="72">
        <f t="shared" si="165"/>
        <v>328.5</v>
      </c>
    </row>
    <row r="797" spans="1:8">
      <c r="A797" s="80" t="s">
        <v>36</v>
      </c>
      <c r="B797" s="22" t="s">
        <v>66</v>
      </c>
      <c r="C797" s="22"/>
      <c r="D797" s="81"/>
      <c r="E797" s="81"/>
      <c r="F797" s="72">
        <f>F798+F799</f>
        <v>328.5</v>
      </c>
      <c r="G797" s="72">
        <f>G798+G799</f>
        <v>328.5</v>
      </c>
      <c r="H797" s="72">
        <f>H798+H799</f>
        <v>328.5</v>
      </c>
    </row>
    <row r="798" spans="1:8" ht="27.75" customHeight="1">
      <c r="A798" s="80" t="s">
        <v>51</v>
      </c>
      <c r="B798" s="22" t="s">
        <v>66</v>
      </c>
      <c r="C798" s="22">
        <v>200</v>
      </c>
      <c r="D798" s="81" t="s">
        <v>30</v>
      </c>
      <c r="E798" s="81" t="s">
        <v>53</v>
      </c>
      <c r="F798" s="72">
        <f>SUM(Ведомственная!G681)</f>
        <v>328.5</v>
      </c>
      <c r="G798" s="72">
        <f>SUM(Ведомственная!H681)</f>
        <v>328.5</v>
      </c>
      <c r="H798" s="72">
        <f>SUM(Ведомственная!I681)</f>
        <v>328.5</v>
      </c>
    </row>
    <row r="799" spans="1:8" hidden="1">
      <c r="A799" s="80" t="s">
        <v>41</v>
      </c>
      <c r="B799" s="22" t="s">
        <v>66</v>
      </c>
      <c r="C799" s="22">
        <v>300</v>
      </c>
      <c r="D799" s="81" t="s">
        <v>30</v>
      </c>
      <c r="E799" s="81" t="s">
        <v>53</v>
      </c>
      <c r="F799" s="72"/>
      <c r="G799" s="72"/>
      <c r="H799" s="72"/>
    </row>
    <row r="800" spans="1:8">
      <c r="A800" s="80" t="s">
        <v>83</v>
      </c>
      <c r="B800" s="22" t="s">
        <v>67</v>
      </c>
      <c r="C800" s="22"/>
      <c r="D800" s="81"/>
      <c r="E800" s="81"/>
      <c r="F800" s="72">
        <f>SUM(F801)</f>
        <v>3124</v>
      </c>
      <c r="G800" s="72">
        <f>SUM(G801)</f>
        <v>172</v>
      </c>
      <c r="H800" s="72">
        <f>SUM(H801)</f>
        <v>172</v>
      </c>
    </row>
    <row r="801" spans="1:8">
      <c r="A801" s="80" t="s">
        <v>34</v>
      </c>
      <c r="B801" s="22" t="s">
        <v>425</v>
      </c>
      <c r="C801" s="22"/>
      <c r="D801" s="27"/>
      <c r="E801" s="27"/>
      <c r="F801" s="72">
        <f>SUM(F804+F806+F808)+F802</f>
        <v>3124</v>
      </c>
      <c r="G801" s="72">
        <f t="shared" ref="G801:H801" si="166">SUM(G804+G806+G808)+G802</f>
        <v>172</v>
      </c>
      <c r="H801" s="72">
        <f t="shared" si="166"/>
        <v>172</v>
      </c>
    </row>
    <row r="802" spans="1:8" ht="47.25">
      <c r="A802" s="80" t="s">
        <v>753</v>
      </c>
      <c r="B802" s="22" t="s">
        <v>752</v>
      </c>
      <c r="C802" s="22"/>
      <c r="D802" s="27"/>
      <c r="E802" s="27"/>
      <c r="F802" s="72">
        <f>SUM(F803)</f>
        <v>0</v>
      </c>
      <c r="G802" s="72">
        <f t="shared" ref="G802:H802" si="167">SUM(G803)</f>
        <v>100</v>
      </c>
      <c r="H802" s="72">
        <f t="shared" si="167"/>
        <v>100</v>
      </c>
    </row>
    <row r="803" spans="1:8" ht="31.5">
      <c r="A803" s="80" t="s">
        <v>51</v>
      </c>
      <c r="B803" s="22" t="s">
        <v>752</v>
      </c>
      <c r="C803" s="22">
        <v>200</v>
      </c>
      <c r="D803" s="81" t="s">
        <v>30</v>
      </c>
      <c r="E803" s="81" t="s">
        <v>77</v>
      </c>
      <c r="F803" s="72">
        <f>SUM(Ведомственная!G759)</f>
        <v>0</v>
      </c>
      <c r="G803" s="72">
        <f>SUM(Ведомственная!H759)</f>
        <v>100</v>
      </c>
      <c r="H803" s="72">
        <f>SUM(Ведомственная!I759)</f>
        <v>100</v>
      </c>
    </row>
    <row r="804" spans="1:8" ht="47.25">
      <c r="A804" s="80" t="s">
        <v>714</v>
      </c>
      <c r="B804" s="22" t="s">
        <v>715</v>
      </c>
      <c r="C804" s="22"/>
      <c r="D804" s="27"/>
      <c r="E804" s="27"/>
      <c r="F804" s="72">
        <f>SUM(F805)</f>
        <v>3000</v>
      </c>
      <c r="G804" s="72">
        <f>SUM(G805)</f>
        <v>0</v>
      </c>
      <c r="H804" s="72">
        <f>SUM(H805)</f>
        <v>0</v>
      </c>
    </row>
    <row r="805" spans="1:8" ht="31.5">
      <c r="A805" s="80" t="s">
        <v>51</v>
      </c>
      <c r="B805" s="22" t="s">
        <v>715</v>
      </c>
      <c r="C805" s="22">
        <v>200</v>
      </c>
      <c r="D805" s="81" t="s">
        <v>30</v>
      </c>
      <c r="E805" s="81" t="s">
        <v>77</v>
      </c>
      <c r="F805" s="72">
        <f>SUM(Ведомственная!G475)</f>
        <v>3000</v>
      </c>
      <c r="G805" s="72">
        <f>SUM(Ведомственная!H475)</f>
        <v>0</v>
      </c>
      <c r="H805" s="72">
        <f>SUM(Ведомственная!I475)</f>
        <v>0</v>
      </c>
    </row>
    <row r="806" spans="1:8" ht="47.25">
      <c r="A806" s="80" t="s">
        <v>717</v>
      </c>
      <c r="B806" s="22" t="s">
        <v>716</v>
      </c>
      <c r="C806" s="22"/>
      <c r="D806" s="27"/>
      <c r="E806" s="27"/>
      <c r="F806" s="72">
        <f>SUM(F807)</f>
        <v>50</v>
      </c>
      <c r="G806" s="72">
        <f>SUM(G807)</f>
        <v>50</v>
      </c>
      <c r="H806" s="72">
        <f>SUM(H807)</f>
        <v>50</v>
      </c>
    </row>
    <row r="807" spans="1:8" ht="31.5">
      <c r="A807" s="80" t="s">
        <v>51</v>
      </c>
      <c r="B807" s="22" t="s">
        <v>716</v>
      </c>
      <c r="C807" s="22">
        <v>200</v>
      </c>
      <c r="D807" s="81" t="s">
        <v>30</v>
      </c>
      <c r="E807" s="81" t="s">
        <v>77</v>
      </c>
      <c r="F807" s="72">
        <f>SUM(Ведомственная!G477)</f>
        <v>50</v>
      </c>
      <c r="G807" s="72">
        <f>SUM(Ведомственная!H477)</f>
        <v>50</v>
      </c>
      <c r="H807" s="72">
        <f>SUM(Ведомственная!I477)</f>
        <v>50</v>
      </c>
    </row>
    <row r="808" spans="1:8">
      <c r="A808" s="80" t="s">
        <v>36</v>
      </c>
      <c r="B808" s="22" t="s">
        <v>426</v>
      </c>
      <c r="C808" s="22"/>
      <c r="D808" s="27"/>
      <c r="E808" s="27"/>
      <c r="F808" s="72">
        <f>SUM(F809:F811)</f>
        <v>74</v>
      </c>
      <c r="G808" s="72">
        <f t="shared" ref="G808:H808" si="168">SUM(G809:G811)</f>
        <v>22</v>
      </c>
      <c r="H808" s="72">
        <f t="shared" si="168"/>
        <v>22</v>
      </c>
    </row>
    <row r="809" spans="1:8" ht="31.5">
      <c r="A809" s="80" t="s">
        <v>51</v>
      </c>
      <c r="B809" s="22" t="s">
        <v>426</v>
      </c>
      <c r="C809" s="22">
        <v>200</v>
      </c>
      <c r="D809" s="81" t="s">
        <v>112</v>
      </c>
      <c r="E809" s="81" t="s">
        <v>33</v>
      </c>
      <c r="F809" s="72">
        <f>SUM(Ведомственная!G962)</f>
        <v>24</v>
      </c>
      <c r="G809" s="72">
        <f>SUM(Ведомственная!H962)</f>
        <v>0</v>
      </c>
      <c r="H809" s="72">
        <f>SUM(Ведомственная!I962)</f>
        <v>0</v>
      </c>
    </row>
    <row r="810" spans="1:8" ht="29.25" customHeight="1">
      <c r="A810" s="80" t="s">
        <v>51</v>
      </c>
      <c r="B810" s="22" t="s">
        <v>426</v>
      </c>
      <c r="C810" s="22">
        <v>200</v>
      </c>
      <c r="D810" s="81" t="s">
        <v>30</v>
      </c>
      <c r="E810" s="81" t="s">
        <v>53</v>
      </c>
      <c r="F810" s="72">
        <f>SUM(Ведомственная!G1293)+Ведомственная!G686</f>
        <v>44</v>
      </c>
      <c r="G810" s="72">
        <f>SUM(Ведомственная!H1293)+Ведомственная!H686</f>
        <v>22</v>
      </c>
      <c r="H810" s="72">
        <f>SUM(Ведомственная!I1293)+Ведомственная!I686</f>
        <v>22</v>
      </c>
    </row>
    <row r="811" spans="1:8" ht="29.25" customHeight="1">
      <c r="A811" s="128" t="s">
        <v>228</v>
      </c>
      <c r="B811" s="22" t="s">
        <v>426</v>
      </c>
      <c r="C811" s="22">
        <v>600</v>
      </c>
      <c r="D811" s="129" t="s">
        <v>112</v>
      </c>
      <c r="E811" s="129" t="s">
        <v>33</v>
      </c>
      <c r="F811" s="72">
        <f>SUM(Ведомственная!G963)</f>
        <v>6</v>
      </c>
      <c r="G811" s="72">
        <f>SUM(Ведомственная!H963)</f>
        <v>0</v>
      </c>
      <c r="H811" s="72">
        <f>SUM(Ведомственная!I963)</f>
        <v>0</v>
      </c>
    </row>
    <row r="812" spans="1:8" ht="47.25">
      <c r="A812" s="80" t="s">
        <v>673</v>
      </c>
      <c r="B812" s="22" t="s">
        <v>78</v>
      </c>
      <c r="C812" s="22"/>
      <c r="D812" s="81"/>
      <c r="E812" s="81"/>
      <c r="F812" s="72">
        <f>SUM(F813+F816+F818+F820)+F824</f>
        <v>7142.5999999999995</v>
      </c>
      <c r="G812" s="72">
        <f t="shared" ref="G812:H812" si="169">SUM(G813+G816+G818+G820)+G824</f>
        <v>7189.6</v>
      </c>
      <c r="H812" s="72">
        <f t="shared" si="169"/>
        <v>7189.6</v>
      </c>
    </row>
    <row r="813" spans="1:8">
      <c r="A813" s="80" t="s">
        <v>79</v>
      </c>
      <c r="B813" s="22" t="s">
        <v>80</v>
      </c>
      <c r="C813" s="22"/>
      <c r="D813" s="81"/>
      <c r="E813" s="81"/>
      <c r="F813" s="72">
        <f>F814+F815</f>
        <v>4478.7999999999993</v>
      </c>
      <c r="G813" s="72">
        <f>G814+G815</f>
        <v>4434.5</v>
      </c>
      <c r="H813" s="72">
        <f>H814+H815</f>
        <v>4434.5</v>
      </c>
    </row>
    <row r="814" spans="1:8" ht="63">
      <c r="A814" s="80" t="s">
        <v>50</v>
      </c>
      <c r="B814" s="22" t="s">
        <v>80</v>
      </c>
      <c r="C814" s="22">
        <v>100</v>
      </c>
      <c r="D814" s="81" t="s">
        <v>30</v>
      </c>
      <c r="E814" s="81" t="s">
        <v>77</v>
      </c>
      <c r="F814" s="72">
        <f>SUM(Ведомственная!G762)</f>
        <v>4473.3999999999996</v>
      </c>
      <c r="G814" s="72">
        <f>SUM(Ведомственная!H762)</f>
        <v>4427.5</v>
      </c>
      <c r="H814" s="72">
        <f>SUM(Ведомственная!I762)</f>
        <v>4427.5</v>
      </c>
    </row>
    <row r="815" spans="1:8" ht="31.5">
      <c r="A815" s="80" t="s">
        <v>51</v>
      </c>
      <c r="B815" s="22" t="s">
        <v>80</v>
      </c>
      <c r="C815" s="22">
        <v>200</v>
      </c>
      <c r="D815" s="81" t="s">
        <v>30</v>
      </c>
      <c r="E815" s="81" t="s">
        <v>77</v>
      </c>
      <c r="F815" s="72">
        <f>SUM(Ведомственная!G763)</f>
        <v>5.4</v>
      </c>
      <c r="G815" s="72">
        <f>SUM(Ведомственная!H763)</f>
        <v>7</v>
      </c>
      <c r="H815" s="72">
        <f>SUM(Ведомственная!I763)</f>
        <v>7</v>
      </c>
    </row>
    <row r="816" spans="1:8" ht="20.25" customHeight="1">
      <c r="A816" s="80" t="s">
        <v>94</v>
      </c>
      <c r="B816" s="22" t="s">
        <v>514</v>
      </c>
      <c r="C816" s="33"/>
      <c r="D816" s="81"/>
      <c r="E816" s="81"/>
      <c r="F816" s="72">
        <f>F817</f>
        <v>508.9</v>
      </c>
      <c r="G816" s="72">
        <f>G817</f>
        <v>514</v>
      </c>
      <c r="H816" s="72">
        <f>H817</f>
        <v>514</v>
      </c>
    </row>
    <row r="817" spans="1:8" ht="31.5">
      <c r="A817" s="80" t="s">
        <v>51</v>
      </c>
      <c r="B817" s="22" t="s">
        <v>514</v>
      </c>
      <c r="C817" s="22">
        <v>200</v>
      </c>
      <c r="D817" s="81" t="s">
        <v>30</v>
      </c>
      <c r="E817" s="81" t="s">
        <v>77</v>
      </c>
      <c r="F817" s="72">
        <f>SUM(Ведомственная!G765)</f>
        <v>508.9</v>
      </c>
      <c r="G817" s="72">
        <f>SUM(Ведомственная!H765)</f>
        <v>514</v>
      </c>
      <c r="H817" s="72">
        <f>SUM(Ведомственная!I765)</f>
        <v>514</v>
      </c>
    </row>
    <row r="818" spans="1:8" ht="31.5">
      <c r="A818" s="80" t="s">
        <v>96</v>
      </c>
      <c r="B818" s="22" t="s">
        <v>515</v>
      </c>
      <c r="C818" s="22"/>
      <c r="D818" s="81"/>
      <c r="E818" s="81"/>
      <c r="F818" s="72">
        <f>F819</f>
        <v>1189.0999999999999</v>
      </c>
      <c r="G818" s="72">
        <f>G819</f>
        <v>1295.8</v>
      </c>
      <c r="H818" s="72">
        <f>H819</f>
        <v>1295.8</v>
      </c>
    </row>
    <row r="819" spans="1:8" ht="31.5">
      <c r="A819" s="80" t="s">
        <v>51</v>
      </c>
      <c r="B819" s="22" t="s">
        <v>515</v>
      </c>
      <c r="C819" s="22">
        <v>200</v>
      </c>
      <c r="D819" s="81" t="s">
        <v>30</v>
      </c>
      <c r="E819" s="81" t="s">
        <v>77</v>
      </c>
      <c r="F819" s="72">
        <f>SUM(Ведомственная!G767)</f>
        <v>1189.0999999999999</v>
      </c>
      <c r="G819" s="72">
        <f>SUM(Ведомственная!H767)</f>
        <v>1295.8</v>
      </c>
      <c r="H819" s="72">
        <f>SUM(Ведомственная!I767)</f>
        <v>1295.8</v>
      </c>
    </row>
    <row r="820" spans="1:8" ht="31.5">
      <c r="A820" s="80" t="s">
        <v>97</v>
      </c>
      <c r="B820" s="22" t="s">
        <v>516</v>
      </c>
      <c r="C820" s="22"/>
      <c r="D820" s="81"/>
      <c r="E820" s="81"/>
      <c r="F820" s="72">
        <f>F822+F823+F821</f>
        <v>946.7</v>
      </c>
      <c r="G820" s="72">
        <f t="shared" ref="G820:H820" si="170">G822+G823+G821</f>
        <v>926.2</v>
      </c>
      <c r="H820" s="72">
        <f t="shared" si="170"/>
        <v>926.2</v>
      </c>
    </row>
    <row r="821" spans="1:8" ht="31.5">
      <c r="A821" s="80" t="s">
        <v>51</v>
      </c>
      <c r="B821" s="22" t="s">
        <v>516</v>
      </c>
      <c r="C821" s="22">
        <v>200</v>
      </c>
      <c r="D821" s="81" t="s">
        <v>112</v>
      </c>
      <c r="E821" s="81" t="s">
        <v>168</v>
      </c>
      <c r="F821" s="72">
        <f>SUM(Ведомственная!G567)</f>
        <v>5.7</v>
      </c>
      <c r="G821" s="72">
        <f>SUM(Ведомственная!H567)</f>
        <v>0</v>
      </c>
      <c r="H821" s="72">
        <f>SUM(Ведомственная!I567)</f>
        <v>0</v>
      </c>
    </row>
    <row r="822" spans="1:8" ht="31.5">
      <c r="A822" s="80" t="s">
        <v>51</v>
      </c>
      <c r="B822" s="22" t="s">
        <v>516</v>
      </c>
      <c r="C822" s="22">
        <v>200</v>
      </c>
      <c r="D822" s="81" t="s">
        <v>30</v>
      </c>
      <c r="E822" s="81" t="s">
        <v>77</v>
      </c>
      <c r="F822" s="72">
        <f>SUM(Ведомственная!G769)</f>
        <v>805.1</v>
      </c>
      <c r="G822" s="72">
        <f>SUM(Ведомственная!H769)</f>
        <v>806.6</v>
      </c>
      <c r="H822" s="72">
        <f>SUM(Ведомственная!I769)</f>
        <v>806.6</v>
      </c>
    </row>
    <row r="823" spans="1:8">
      <c r="A823" s="80" t="s">
        <v>21</v>
      </c>
      <c r="B823" s="22" t="s">
        <v>516</v>
      </c>
      <c r="C823" s="22">
        <v>800</v>
      </c>
      <c r="D823" s="81" t="s">
        <v>30</v>
      </c>
      <c r="E823" s="81" t="s">
        <v>77</v>
      </c>
      <c r="F823" s="72">
        <f>SUM(Ведомственная!G770)</f>
        <v>135.9</v>
      </c>
      <c r="G823" s="72">
        <f>SUM(Ведомственная!H770)</f>
        <v>119.6</v>
      </c>
      <c r="H823" s="72">
        <f>SUM(Ведомственная!I770)</f>
        <v>119.6</v>
      </c>
    </row>
    <row r="824" spans="1:8" ht="31.5">
      <c r="A824" s="80" t="s">
        <v>911</v>
      </c>
      <c r="B824" s="22" t="s">
        <v>968</v>
      </c>
      <c r="C824" s="33"/>
      <c r="D824" s="81"/>
      <c r="E824" s="81"/>
      <c r="F824" s="72">
        <f>SUM(F825)</f>
        <v>19.100000000000001</v>
      </c>
      <c r="G824" s="72">
        <f t="shared" ref="G824:H824" si="171">SUM(G825)</f>
        <v>19.100000000000001</v>
      </c>
      <c r="H824" s="72">
        <f t="shared" si="171"/>
        <v>19.100000000000001</v>
      </c>
    </row>
    <row r="825" spans="1:8" ht="63">
      <c r="A825" s="80" t="s">
        <v>50</v>
      </c>
      <c r="B825" s="22" t="s">
        <v>968</v>
      </c>
      <c r="C825" s="22">
        <v>100</v>
      </c>
      <c r="D825" s="81" t="s">
        <v>30</v>
      </c>
      <c r="E825" s="81" t="s">
        <v>77</v>
      </c>
      <c r="F825" s="72">
        <f>SUM(Ведомственная!G772)</f>
        <v>19.100000000000001</v>
      </c>
      <c r="G825" s="72">
        <f>SUM(Ведомственная!H772)</f>
        <v>19.100000000000001</v>
      </c>
      <c r="H825" s="72">
        <f>SUM(Ведомственная!I772)</f>
        <v>19.100000000000001</v>
      </c>
    </row>
    <row r="826" spans="1:8" s="87" customFormat="1" ht="78.75">
      <c r="A826" s="14" t="s">
        <v>665</v>
      </c>
      <c r="B826" s="20" t="s">
        <v>24</v>
      </c>
      <c r="C826" s="20"/>
      <c r="D826" s="28"/>
      <c r="E826" s="28"/>
      <c r="F826" s="29">
        <f>F827+F833+F830</f>
        <v>34158.200000000004</v>
      </c>
      <c r="G826" s="29">
        <f t="shared" ref="G826:H826" si="172">G827+G833+G830</f>
        <v>29215</v>
      </c>
      <c r="H826" s="29">
        <f t="shared" si="172"/>
        <v>29215</v>
      </c>
    </row>
    <row r="827" spans="1:8" ht="47.25">
      <c r="A827" s="80" t="s">
        <v>25</v>
      </c>
      <c r="B827" s="22" t="s">
        <v>26</v>
      </c>
      <c r="C827" s="22"/>
      <c r="D827" s="81"/>
      <c r="E827" s="81"/>
      <c r="F827" s="72">
        <f>SUM(F828)</f>
        <v>31473.9</v>
      </c>
      <c r="G827" s="72">
        <f>SUM(G828)</f>
        <v>28990</v>
      </c>
      <c r="H827" s="72">
        <f>SUM(H828)</f>
        <v>28990</v>
      </c>
    </row>
    <row r="828" spans="1:8" ht="47.25">
      <c r="A828" s="80" t="s">
        <v>27</v>
      </c>
      <c r="B828" s="22" t="s">
        <v>28</v>
      </c>
      <c r="C828" s="22"/>
      <c r="D828" s="81"/>
      <c r="E828" s="81"/>
      <c r="F828" s="72">
        <f>F829</f>
        <v>31473.9</v>
      </c>
      <c r="G828" s="72">
        <f>G829</f>
        <v>28990</v>
      </c>
      <c r="H828" s="72">
        <f>H829</f>
        <v>28990</v>
      </c>
    </row>
    <row r="829" spans="1:8" ht="31.5">
      <c r="A829" s="80" t="s">
        <v>71</v>
      </c>
      <c r="B829" s="22" t="s">
        <v>28</v>
      </c>
      <c r="C829" s="22">
        <v>600</v>
      </c>
      <c r="D829" s="81" t="s">
        <v>33</v>
      </c>
      <c r="E829" s="81" t="s">
        <v>93</v>
      </c>
      <c r="F829" s="72">
        <f>SUM(Ведомственная!G115)</f>
        <v>31473.9</v>
      </c>
      <c r="G829" s="72">
        <f>SUM(Ведомственная!H115)</f>
        <v>28990</v>
      </c>
      <c r="H829" s="72">
        <f>SUM(Ведомственная!I115)</f>
        <v>28990</v>
      </c>
    </row>
    <row r="830" spans="1:8" ht="31.5">
      <c r="A830" s="80" t="s">
        <v>262</v>
      </c>
      <c r="B830" s="22" t="s">
        <v>957</v>
      </c>
      <c r="C830" s="22"/>
      <c r="D830" s="81"/>
      <c r="E830" s="81"/>
      <c r="F830" s="72">
        <f>SUM(F831)</f>
        <v>69.3</v>
      </c>
      <c r="G830" s="72">
        <f t="shared" ref="G830:H830" si="173">SUM(G831)</f>
        <v>0</v>
      </c>
      <c r="H830" s="72">
        <f t="shared" si="173"/>
        <v>0</v>
      </c>
    </row>
    <row r="831" spans="1:8" ht="47.25">
      <c r="A831" s="80" t="s">
        <v>27</v>
      </c>
      <c r="B831" s="22" t="s">
        <v>958</v>
      </c>
      <c r="C831" s="22"/>
      <c r="D831" s="81"/>
      <c r="E831" s="81"/>
      <c r="F831" s="72">
        <f>SUM(F832)</f>
        <v>69.3</v>
      </c>
      <c r="G831" s="72">
        <f t="shared" ref="G831:H831" si="174">SUM(G832)</f>
        <v>0</v>
      </c>
      <c r="H831" s="72">
        <f t="shared" si="174"/>
        <v>0</v>
      </c>
    </row>
    <row r="832" spans="1:8" ht="31.5">
      <c r="A832" s="80" t="s">
        <v>228</v>
      </c>
      <c r="B832" s="22" t="s">
        <v>958</v>
      </c>
      <c r="C832" s="22">
        <v>600</v>
      </c>
      <c r="D832" s="81" t="s">
        <v>33</v>
      </c>
      <c r="E832" s="81" t="s">
        <v>93</v>
      </c>
      <c r="F832" s="72">
        <f>SUM(Ведомственная!G118)</f>
        <v>69.3</v>
      </c>
      <c r="G832" s="72">
        <f>SUM(Ведомственная!H118)</f>
        <v>0</v>
      </c>
      <c r="H832" s="72">
        <f>SUM(Ведомственная!I118)</f>
        <v>0</v>
      </c>
    </row>
    <row r="833" spans="1:8" ht="31.5">
      <c r="A833" s="80" t="s">
        <v>263</v>
      </c>
      <c r="B833" s="22" t="s">
        <v>878</v>
      </c>
      <c r="C833" s="22"/>
      <c r="D833" s="27"/>
      <c r="E833" s="81"/>
      <c r="F833" s="72">
        <f>SUM(F834)+F838+F836</f>
        <v>2615</v>
      </c>
      <c r="G833" s="72">
        <f t="shared" ref="G833:H833" si="175">SUM(G834)+G838+G836</f>
        <v>225</v>
      </c>
      <c r="H833" s="72">
        <f t="shared" si="175"/>
        <v>225</v>
      </c>
    </row>
    <row r="834" spans="1:8" ht="31.5">
      <c r="A834" s="80" t="s">
        <v>879</v>
      </c>
      <c r="B834" s="22" t="s">
        <v>892</v>
      </c>
      <c r="C834" s="22"/>
      <c r="D834" s="27"/>
      <c r="E834" s="81"/>
      <c r="F834" s="72">
        <f t="shared" ref="F834:H834" si="176">SUM(F835)</f>
        <v>2200</v>
      </c>
      <c r="G834" s="72">
        <f t="shared" si="176"/>
        <v>225</v>
      </c>
      <c r="H834" s="72">
        <f t="shared" si="176"/>
        <v>225</v>
      </c>
    </row>
    <row r="835" spans="1:8" ht="31.5">
      <c r="A835" s="80" t="s">
        <v>228</v>
      </c>
      <c r="B835" s="22" t="s">
        <v>892</v>
      </c>
      <c r="C835" s="22">
        <v>600</v>
      </c>
      <c r="D835" s="81" t="s">
        <v>33</v>
      </c>
      <c r="E835" s="81" t="s">
        <v>93</v>
      </c>
      <c r="F835" s="72">
        <f>SUM(Ведомственная!G121)</f>
        <v>2200</v>
      </c>
      <c r="G835" s="72">
        <f>SUM(Ведомственная!H121)</f>
        <v>225</v>
      </c>
      <c r="H835" s="72">
        <f>SUM(Ведомственная!I121)</f>
        <v>225</v>
      </c>
    </row>
    <row r="836" spans="1:8" ht="47.25">
      <c r="A836" s="80" t="s">
        <v>27</v>
      </c>
      <c r="B836" s="22" t="s">
        <v>428</v>
      </c>
      <c r="C836" s="22"/>
      <c r="D836" s="81"/>
      <c r="E836" s="81"/>
      <c r="F836" s="72">
        <f>SUM(F837)</f>
        <v>195</v>
      </c>
      <c r="G836" s="72">
        <f t="shared" ref="G836:H836" si="177">SUM(G837)</f>
        <v>0</v>
      </c>
      <c r="H836" s="72">
        <f t="shared" si="177"/>
        <v>0</v>
      </c>
    </row>
    <row r="837" spans="1:8" ht="31.5">
      <c r="A837" s="80" t="s">
        <v>228</v>
      </c>
      <c r="B837" s="22" t="s">
        <v>428</v>
      </c>
      <c r="C837" s="22">
        <v>600</v>
      </c>
      <c r="D837" s="81" t="s">
        <v>33</v>
      </c>
      <c r="E837" s="81" t="s">
        <v>93</v>
      </c>
      <c r="F837" s="72">
        <f>SUM(Ведомственная!G123)</f>
        <v>195</v>
      </c>
      <c r="G837" s="72"/>
      <c r="H837" s="72"/>
    </row>
    <row r="838" spans="1:8" ht="31.5">
      <c r="A838" s="80" t="s">
        <v>885</v>
      </c>
      <c r="B838" s="22" t="s">
        <v>884</v>
      </c>
      <c r="C838" s="22"/>
      <c r="D838" s="81"/>
      <c r="E838" s="81"/>
      <c r="F838" s="72">
        <f>SUM(F839)</f>
        <v>220</v>
      </c>
      <c r="G838" s="72">
        <f t="shared" ref="G838:H838" si="178">SUM(G839)</f>
        <v>0</v>
      </c>
      <c r="H838" s="72">
        <f t="shared" si="178"/>
        <v>0</v>
      </c>
    </row>
    <row r="839" spans="1:8" ht="31.5">
      <c r="A839" s="80" t="s">
        <v>228</v>
      </c>
      <c r="B839" s="22" t="s">
        <v>884</v>
      </c>
      <c r="C839" s="22">
        <v>600</v>
      </c>
      <c r="D839" s="81" t="s">
        <v>33</v>
      </c>
      <c r="E839" s="81" t="s">
        <v>93</v>
      </c>
      <c r="F839" s="72">
        <f>SUM(Ведомственная!G125)</f>
        <v>220</v>
      </c>
      <c r="G839" s="72">
        <f>SUM(Ведомственная!H125)</f>
        <v>0</v>
      </c>
      <c r="H839" s="72">
        <f>SUM(Ведомственная!I125)</f>
        <v>0</v>
      </c>
    </row>
    <row r="840" spans="1:8" ht="31.5" hidden="1">
      <c r="A840" s="80" t="s">
        <v>264</v>
      </c>
      <c r="B840" s="22" t="s">
        <v>429</v>
      </c>
      <c r="C840" s="22"/>
      <c r="D840" s="27"/>
      <c r="E840" s="81"/>
      <c r="F840" s="72">
        <f t="shared" ref="F840:H841" si="179">SUM(F841)</f>
        <v>0</v>
      </c>
      <c r="G840" s="72">
        <f t="shared" si="179"/>
        <v>0</v>
      </c>
      <c r="H840" s="72">
        <f t="shared" si="179"/>
        <v>0</v>
      </c>
    </row>
    <row r="841" spans="1:8" ht="47.25" hidden="1">
      <c r="A841" s="80" t="s">
        <v>27</v>
      </c>
      <c r="B841" s="22" t="s">
        <v>429</v>
      </c>
      <c r="C841" s="22"/>
      <c r="D841" s="27"/>
      <c r="E841" s="81"/>
      <c r="F841" s="72">
        <f t="shared" si="179"/>
        <v>0</v>
      </c>
      <c r="G841" s="72">
        <f t="shared" si="179"/>
        <v>0</v>
      </c>
      <c r="H841" s="72">
        <f t="shared" si="179"/>
        <v>0</v>
      </c>
    </row>
    <row r="842" spans="1:8" ht="31.5" hidden="1">
      <c r="A842" s="80" t="s">
        <v>71</v>
      </c>
      <c r="B842" s="22" t="s">
        <v>429</v>
      </c>
      <c r="C842" s="22">
        <v>600</v>
      </c>
      <c r="D842" s="81" t="s">
        <v>30</v>
      </c>
      <c r="E842" s="81" t="s">
        <v>77</v>
      </c>
      <c r="F842" s="72"/>
      <c r="G842" s="72"/>
      <c r="H842" s="72"/>
    </row>
    <row r="843" spans="1:8" s="87" customFormat="1" ht="63">
      <c r="A843" s="14" t="s">
        <v>668</v>
      </c>
      <c r="B843" s="20" t="s">
        <v>72</v>
      </c>
      <c r="C843" s="20"/>
      <c r="D843" s="28"/>
      <c r="E843" s="28"/>
      <c r="F843" s="29">
        <f>F844</f>
        <v>3894.6</v>
      </c>
      <c r="G843" s="29">
        <f>G844</f>
        <v>300</v>
      </c>
      <c r="H843" s="29">
        <f>H844</f>
        <v>300</v>
      </c>
    </row>
    <row r="844" spans="1:8">
      <c r="A844" s="80" t="s">
        <v>34</v>
      </c>
      <c r="B844" s="22" t="s">
        <v>73</v>
      </c>
      <c r="C844" s="22"/>
      <c r="D844" s="81"/>
      <c r="E844" s="81"/>
      <c r="F844" s="72">
        <f>SUM(F845)</f>
        <v>3894.6</v>
      </c>
      <c r="G844" s="72">
        <f>SUM(G845)</f>
        <v>300</v>
      </c>
      <c r="H844" s="72">
        <f>SUM(H845)</f>
        <v>300</v>
      </c>
    </row>
    <row r="845" spans="1:8" ht="31.5">
      <c r="A845" s="80" t="s">
        <v>74</v>
      </c>
      <c r="B845" s="22" t="s">
        <v>75</v>
      </c>
      <c r="C845" s="22"/>
      <c r="D845" s="81"/>
      <c r="E845" s="81"/>
      <c r="F845" s="72">
        <f>F846</f>
        <v>3894.6</v>
      </c>
      <c r="G845" s="72">
        <f>G846</f>
        <v>300</v>
      </c>
      <c r="H845" s="72">
        <f>H846</f>
        <v>300</v>
      </c>
    </row>
    <row r="846" spans="1:8" ht="31.5">
      <c r="A846" s="80" t="s">
        <v>51</v>
      </c>
      <c r="B846" s="22" t="s">
        <v>75</v>
      </c>
      <c r="C846" s="22">
        <v>200</v>
      </c>
      <c r="D846" s="81" t="s">
        <v>30</v>
      </c>
      <c r="E846" s="81" t="s">
        <v>53</v>
      </c>
      <c r="F846" s="72">
        <f>SUM(Ведомственная!G694)</f>
        <v>3894.6</v>
      </c>
      <c r="G846" s="72">
        <f>SUM(Ведомственная!H694)</f>
        <v>300</v>
      </c>
      <c r="H846" s="72">
        <f>SUM(Ведомственная!I694)</f>
        <v>300</v>
      </c>
    </row>
    <row r="847" spans="1:8" s="87" customFormat="1" ht="31.5">
      <c r="A847" s="14" t="s">
        <v>863</v>
      </c>
      <c r="B847" s="20" t="s">
        <v>224</v>
      </c>
      <c r="C847" s="20"/>
      <c r="D847" s="28"/>
      <c r="E847" s="28"/>
      <c r="F847" s="29">
        <f>SUM(F848+F851)</f>
        <v>2486.5</v>
      </c>
      <c r="G847" s="29">
        <f>SUM(G848+G851)</f>
        <v>2020.1999999999998</v>
      </c>
      <c r="H847" s="29">
        <f>SUM(H848+H851)</f>
        <v>2520.1999999999998</v>
      </c>
    </row>
    <row r="848" spans="1:8" ht="31.5">
      <c r="A848" s="80" t="s">
        <v>549</v>
      </c>
      <c r="B848" s="22" t="s">
        <v>559</v>
      </c>
      <c r="C848" s="22"/>
      <c r="D848" s="81"/>
      <c r="E848" s="81"/>
      <c r="F848" s="72">
        <f>SUM(F849+F850)</f>
        <v>1505.8</v>
      </c>
      <c r="G848" s="72">
        <f>SUM(G849+G850)</f>
        <v>1505.8</v>
      </c>
      <c r="H848" s="72">
        <f>SUM(H849+H850)</f>
        <v>1505.8</v>
      </c>
    </row>
    <row r="849" spans="1:8" ht="63">
      <c r="A849" s="18" t="s">
        <v>50</v>
      </c>
      <c r="B849" s="22" t="s">
        <v>559</v>
      </c>
      <c r="C849" s="22">
        <v>100</v>
      </c>
      <c r="D849" s="81" t="s">
        <v>33</v>
      </c>
      <c r="E849" s="81" t="s">
        <v>12</v>
      </c>
      <c r="F849" s="72">
        <f>SUM(Ведомственная!G72)</f>
        <v>1505.8</v>
      </c>
      <c r="G849" s="72">
        <f>SUM(Ведомственная!H72)</f>
        <v>1505.8</v>
      </c>
      <c r="H849" s="72">
        <f>SUM(Ведомственная!I72)</f>
        <v>1505.8</v>
      </c>
    </row>
    <row r="850" spans="1:8" ht="31.5">
      <c r="A850" s="80" t="s">
        <v>51</v>
      </c>
      <c r="B850" s="22" t="s">
        <v>559</v>
      </c>
      <c r="C850" s="22">
        <v>200</v>
      </c>
      <c r="D850" s="81" t="s">
        <v>33</v>
      </c>
      <c r="E850" s="81" t="s">
        <v>12</v>
      </c>
      <c r="F850" s="72">
        <f>SUM(Ведомственная!G73)</f>
        <v>0</v>
      </c>
      <c r="G850" s="72">
        <f>SUM(Ведомственная!H73)</f>
        <v>0</v>
      </c>
      <c r="H850" s="72">
        <f>SUM(Ведомственная!I73)</f>
        <v>0</v>
      </c>
    </row>
    <row r="851" spans="1:8" ht="31.5">
      <c r="A851" s="80" t="s">
        <v>97</v>
      </c>
      <c r="B851" s="22" t="s">
        <v>561</v>
      </c>
      <c r="C851" s="22"/>
      <c r="D851" s="81"/>
      <c r="E851" s="81"/>
      <c r="F851" s="72">
        <f>SUM(F852:F853)</f>
        <v>980.7</v>
      </c>
      <c r="G851" s="72">
        <f>SUM(G852:G853)</f>
        <v>514.4</v>
      </c>
      <c r="H851" s="72">
        <f>SUM(H852:H853)</f>
        <v>1014.4</v>
      </c>
    </row>
    <row r="852" spans="1:8" ht="31.5">
      <c r="A852" s="80" t="s">
        <v>51</v>
      </c>
      <c r="B852" s="22" t="s">
        <v>561</v>
      </c>
      <c r="C852" s="22">
        <v>200</v>
      </c>
      <c r="D852" s="81" t="s">
        <v>33</v>
      </c>
      <c r="E852" s="81">
        <v>13</v>
      </c>
      <c r="F852" s="72">
        <f>SUM(Ведомственная!G128)</f>
        <v>830.7</v>
      </c>
      <c r="G852" s="72">
        <f>SUM(Ведомственная!H128)</f>
        <v>364.4</v>
      </c>
      <c r="H852" s="72">
        <f>SUM(Ведомственная!I128)</f>
        <v>864.4</v>
      </c>
    </row>
    <row r="853" spans="1:8" ht="25.5" customHeight="1">
      <c r="A853" s="80" t="s">
        <v>41</v>
      </c>
      <c r="B853" s="22" t="s">
        <v>561</v>
      </c>
      <c r="C853" s="22">
        <v>300</v>
      </c>
      <c r="D853" s="81" t="s">
        <v>33</v>
      </c>
      <c r="E853" s="81">
        <v>13</v>
      </c>
      <c r="F853" s="72">
        <f>SUM(Ведомственная!G129)</f>
        <v>150</v>
      </c>
      <c r="G853" s="72">
        <f>SUM(Ведомственная!H129)</f>
        <v>150</v>
      </c>
      <c r="H853" s="72">
        <f>SUM(Ведомственная!I129)</f>
        <v>150</v>
      </c>
    </row>
    <row r="854" spans="1:8" s="87" customFormat="1" ht="47.25">
      <c r="A854" s="14" t="s">
        <v>627</v>
      </c>
      <c r="B854" s="20" t="s">
        <v>194</v>
      </c>
      <c r="C854" s="20"/>
      <c r="D854" s="28"/>
      <c r="E854" s="28"/>
      <c r="F854" s="29">
        <f>SUM(F857+F860+F863+F865)+F855</f>
        <v>33523.299999999996</v>
      </c>
      <c r="G854" s="29">
        <f t="shared" ref="G854:H854" si="180">SUM(G857+G860+G863+G865)+G855</f>
        <v>37136.6</v>
      </c>
      <c r="H854" s="29">
        <f t="shared" si="180"/>
        <v>37113.599999999999</v>
      </c>
    </row>
    <row r="855" spans="1:8" s="87" customFormat="1">
      <c r="A855" s="113" t="s">
        <v>1038</v>
      </c>
      <c r="B855" s="135" t="s">
        <v>1039</v>
      </c>
      <c r="C855" s="135"/>
      <c r="D855" s="132"/>
      <c r="E855" s="132"/>
      <c r="F855" s="136">
        <f>SUM(F856)</f>
        <v>34.4</v>
      </c>
      <c r="G855" s="136">
        <f t="shared" ref="G855:H855" si="181">SUM(G856)</f>
        <v>2100</v>
      </c>
      <c r="H855" s="136">
        <f t="shared" si="181"/>
        <v>2100</v>
      </c>
    </row>
    <row r="856" spans="1:8" s="87" customFormat="1">
      <c r="A856" s="113" t="s">
        <v>1040</v>
      </c>
      <c r="B856" s="135" t="s">
        <v>1039</v>
      </c>
      <c r="C856" s="135">
        <v>700</v>
      </c>
      <c r="D856" s="132" t="s">
        <v>93</v>
      </c>
      <c r="E856" s="132" t="s">
        <v>33</v>
      </c>
      <c r="F856" s="136">
        <f>SUM(Ведомственная!G556)</f>
        <v>34.4</v>
      </c>
      <c r="G856" s="136">
        <f>SUM(Ведомственная!H556)</f>
        <v>2100</v>
      </c>
      <c r="H856" s="136">
        <f>SUM(Ведомственная!I556)</f>
        <v>2100</v>
      </c>
    </row>
    <row r="857" spans="1:8">
      <c r="A857" s="80" t="s">
        <v>79</v>
      </c>
      <c r="B857" s="81" t="s">
        <v>195</v>
      </c>
      <c r="C857" s="81"/>
      <c r="D857" s="81"/>
      <c r="E857" s="81"/>
      <c r="F857" s="72">
        <f>SUM(F858:F859)</f>
        <v>26699.3</v>
      </c>
      <c r="G857" s="72">
        <f>SUM(G858:G859)</f>
        <v>26699.200000000001</v>
      </c>
      <c r="H857" s="72">
        <f>SUM(H858:H859)</f>
        <v>26699.200000000001</v>
      </c>
    </row>
    <row r="858" spans="1:8" ht="63">
      <c r="A858" s="80" t="s">
        <v>50</v>
      </c>
      <c r="B858" s="81" t="s">
        <v>195</v>
      </c>
      <c r="C858" s="81" t="s">
        <v>88</v>
      </c>
      <c r="D858" s="81" t="s">
        <v>33</v>
      </c>
      <c r="E858" s="81" t="s">
        <v>77</v>
      </c>
      <c r="F858" s="72">
        <f>SUM(Ведомственная!G524)</f>
        <v>26694.6</v>
      </c>
      <c r="G858" s="72">
        <f>SUM(Ведомственная!H524)</f>
        <v>26692.9</v>
      </c>
      <c r="H858" s="72">
        <f>SUM(Ведомственная!I524)</f>
        <v>26692.9</v>
      </c>
    </row>
    <row r="859" spans="1:8" ht="31.5">
      <c r="A859" s="80" t="s">
        <v>51</v>
      </c>
      <c r="B859" s="81" t="s">
        <v>195</v>
      </c>
      <c r="C859" s="81" t="s">
        <v>90</v>
      </c>
      <c r="D859" s="81" t="s">
        <v>33</v>
      </c>
      <c r="E859" s="81" t="s">
        <v>77</v>
      </c>
      <c r="F859" s="72">
        <f>SUM(Ведомственная!G525)</f>
        <v>4.7</v>
      </c>
      <c r="G859" s="72">
        <f>SUM(Ведомственная!H525)</f>
        <v>6.3</v>
      </c>
      <c r="H859" s="72">
        <f>SUM(Ведомственная!I525)</f>
        <v>6.3</v>
      </c>
    </row>
    <row r="860" spans="1:8">
      <c r="A860" s="80" t="s">
        <v>94</v>
      </c>
      <c r="B860" s="22" t="s">
        <v>197</v>
      </c>
      <c r="C860" s="22"/>
      <c r="D860" s="81"/>
      <c r="E860" s="81"/>
      <c r="F860" s="72">
        <f>SUM(F861:F862)</f>
        <v>171.1</v>
      </c>
      <c r="G860" s="72">
        <f>SUM(G861:G862)</f>
        <v>223.6</v>
      </c>
      <c r="H860" s="72">
        <f>SUM(H861:H862)</f>
        <v>223.6</v>
      </c>
    </row>
    <row r="861" spans="1:8" ht="31.5">
      <c r="A861" s="80" t="s">
        <v>51</v>
      </c>
      <c r="B861" s="22" t="s">
        <v>197</v>
      </c>
      <c r="C861" s="22">
        <v>200</v>
      </c>
      <c r="D861" s="81" t="s">
        <v>33</v>
      </c>
      <c r="E861" s="81" t="s">
        <v>93</v>
      </c>
      <c r="F861" s="72">
        <f>SUM(Ведомственная!G533)</f>
        <v>169.7</v>
      </c>
      <c r="G861" s="72">
        <f>SUM(Ведомственная!H533)</f>
        <v>222.2</v>
      </c>
      <c r="H861" s="72">
        <f>SUM(Ведомственная!I533)</f>
        <v>222.2</v>
      </c>
    </row>
    <row r="862" spans="1:8">
      <c r="A862" s="80" t="s">
        <v>21</v>
      </c>
      <c r="B862" s="22" t="s">
        <v>197</v>
      </c>
      <c r="C862" s="22">
        <v>800</v>
      </c>
      <c r="D862" s="81" t="s">
        <v>33</v>
      </c>
      <c r="E862" s="81" t="s">
        <v>93</v>
      </c>
      <c r="F862" s="72">
        <f>SUM(Ведомственная!G534)</f>
        <v>1.4</v>
      </c>
      <c r="G862" s="72">
        <f>SUM(Ведомственная!H534)</f>
        <v>1.4</v>
      </c>
      <c r="H862" s="72">
        <f>SUM(Ведомственная!I534)</f>
        <v>1.4</v>
      </c>
    </row>
    <row r="863" spans="1:8" ht="31.5">
      <c r="A863" s="80" t="s">
        <v>96</v>
      </c>
      <c r="B863" s="22" t="s">
        <v>198</v>
      </c>
      <c r="C863" s="22"/>
      <c r="D863" s="81"/>
      <c r="E863" s="81"/>
      <c r="F863" s="72">
        <f>SUM(F864)</f>
        <v>245.5</v>
      </c>
      <c r="G863" s="72">
        <f>SUM(G864)</f>
        <v>275.7</v>
      </c>
      <c r="H863" s="72">
        <f>SUM(H864)</f>
        <v>275.7</v>
      </c>
    </row>
    <row r="864" spans="1:8" ht="31.5">
      <c r="A864" s="80" t="s">
        <v>51</v>
      </c>
      <c r="B864" s="22" t="s">
        <v>198</v>
      </c>
      <c r="C864" s="22">
        <v>200</v>
      </c>
      <c r="D864" s="81" t="s">
        <v>33</v>
      </c>
      <c r="E864" s="81" t="s">
        <v>93</v>
      </c>
      <c r="F864" s="72">
        <f>SUM(Ведомственная!G536)</f>
        <v>245.5</v>
      </c>
      <c r="G864" s="72">
        <f>SUM(Ведомственная!H536)</f>
        <v>275.7</v>
      </c>
      <c r="H864" s="72">
        <f>SUM(Ведомственная!I536)</f>
        <v>275.7</v>
      </c>
    </row>
    <row r="865" spans="1:8" ht="31.5">
      <c r="A865" s="80" t="s">
        <v>97</v>
      </c>
      <c r="B865" s="22" t="s">
        <v>199</v>
      </c>
      <c r="C865" s="22"/>
      <c r="D865" s="81"/>
      <c r="E865" s="81"/>
      <c r="F865" s="72">
        <f>SUM(F866:F868)</f>
        <v>6373</v>
      </c>
      <c r="G865" s="72">
        <f>SUM(G866:G868)</f>
        <v>7838.1</v>
      </c>
      <c r="H865" s="72">
        <f>SUM(H866:H868)</f>
        <v>7815.1</v>
      </c>
    </row>
    <row r="866" spans="1:8" ht="31.5">
      <c r="A866" s="80" t="s">
        <v>51</v>
      </c>
      <c r="B866" s="22" t="s">
        <v>199</v>
      </c>
      <c r="C866" s="22">
        <v>200</v>
      </c>
      <c r="D866" s="81" t="s">
        <v>33</v>
      </c>
      <c r="E866" s="81" t="s">
        <v>93</v>
      </c>
      <c r="F866" s="72">
        <f>SUM(Ведомственная!G538)</f>
        <v>6249.9</v>
      </c>
      <c r="G866" s="72">
        <f>SUM(Ведомственная!H538)</f>
        <v>7838.1</v>
      </c>
      <c r="H866" s="72">
        <f>SUM(Ведомственная!I538)</f>
        <v>7815.1</v>
      </c>
    </row>
    <row r="867" spans="1:8" ht="31.5">
      <c r="A867" s="80" t="s">
        <v>51</v>
      </c>
      <c r="B867" s="22" t="s">
        <v>199</v>
      </c>
      <c r="C867" s="22">
        <v>200</v>
      </c>
      <c r="D867" s="81" t="s">
        <v>112</v>
      </c>
      <c r="E867" s="81" t="s">
        <v>168</v>
      </c>
      <c r="F867" s="72">
        <f>SUM(Ведомственная!G546)</f>
        <v>123.1</v>
      </c>
      <c r="G867" s="72">
        <f>SUM(Ведомственная!H546)</f>
        <v>0</v>
      </c>
      <c r="H867" s="72">
        <f>SUM(Ведомственная!I546)</f>
        <v>0</v>
      </c>
    </row>
    <row r="868" spans="1:8" ht="23.25" customHeight="1">
      <c r="A868" s="80" t="s">
        <v>21</v>
      </c>
      <c r="B868" s="22" t="s">
        <v>199</v>
      </c>
      <c r="C868" s="22">
        <v>800</v>
      </c>
      <c r="D868" s="81" t="s">
        <v>33</v>
      </c>
      <c r="E868" s="81" t="s">
        <v>93</v>
      </c>
      <c r="F868" s="72">
        <f>SUM(Ведомственная!G539)</f>
        <v>0</v>
      </c>
      <c r="G868" s="72">
        <f>SUM(Ведомственная!H539)</f>
        <v>0</v>
      </c>
      <c r="H868" s="72">
        <f>SUM(Ведомственная!I539)</f>
        <v>0</v>
      </c>
    </row>
    <row r="869" spans="1:8" s="87" customFormat="1" ht="31.5">
      <c r="A869" s="14" t="s">
        <v>631</v>
      </c>
      <c r="B869" s="20" t="s">
        <v>225</v>
      </c>
      <c r="C869" s="20"/>
      <c r="D869" s="28"/>
      <c r="E869" s="28"/>
      <c r="F869" s="29">
        <f>SUM(F870)</f>
        <v>584.79999999999995</v>
      </c>
      <c r="G869" s="29">
        <f>SUM(G870)</f>
        <v>287</v>
      </c>
      <c r="H869" s="29">
        <f>SUM(H870)</f>
        <v>737</v>
      </c>
    </row>
    <row r="870" spans="1:8">
      <c r="A870" s="80" t="s">
        <v>34</v>
      </c>
      <c r="B870" s="22" t="s">
        <v>677</v>
      </c>
      <c r="C870" s="22"/>
      <c r="D870" s="81"/>
      <c r="E870" s="81"/>
      <c r="F870" s="72">
        <f>SUM(Ведомственная!G131)</f>
        <v>584.79999999999995</v>
      </c>
      <c r="G870" s="72">
        <f>SUM(Ведомственная!H131)</f>
        <v>287</v>
      </c>
      <c r="H870" s="72">
        <f>SUM(Ведомственная!I131)</f>
        <v>737</v>
      </c>
    </row>
    <row r="871" spans="1:8" ht="31.5">
      <c r="A871" s="80" t="s">
        <v>51</v>
      </c>
      <c r="B871" s="22" t="s">
        <v>225</v>
      </c>
      <c r="C871" s="22">
        <v>200</v>
      </c>
      <c r="D871" s="81" t="s">
        <v>33</v>
      </c>
      <c r="E871" s="81">
        <v>13</v>
      </c>
      <c r="F871" s="72">
        <f>SUM(Ведомственная!G132)</f>
        <v>584.79999999999995</v>
      </c>
      <c r="G871" s="72">
        <f>SUM(Ведомственная!H132)</f>
        <v>287</v>
      </c>
      <c r="H871" s="72">
        <f>SUM(Ведомственная!I132)</f>
        <v>737</v>
      </c>
    </row>
    <row r="872" spans="1:8" s="87" customFormat="1" ht="47.25">
      <c r="A872" s="14" t="s">
        <v>674</v>
      </c>
      <c r="B872" s="20" t="s">
        <v>226</v>
      </c>
      <c r="C872" s="20"/>
      <c r="D872" s="28"/>
      <c r="E872" s="28"/>
      <c r="F872" s="29">
        <f>SUM(F873+F875)+F877</f>
        <v>4978.3999999999996</v>
      </c>
      <c r="G872" s="29">
        <f>SUM(G873+G875)+G877</f>
        <v>4970.5</v>
      </c>
      <c r="H872" s="29">
        <f>SUM(H873+H875)+H877</f>
        <v>4970.5</v>
      </c>
    </row>
    <row r="873" spans="1:8" ht="47.25">
      <c r="A873" s="80" t="s">
        <v>361</v>
      </c>
      <c r="B873" s="22" t="s">
        <v>553</v>
      </c>
      <c r="C873" s="22"/>
      <c r="D873" s="81"/>
      <c r="E873" s="81"/>
      <c r="F873" s="72">
        <f>SUM(F874)</f>
        <v>234.7</v>
      </c>
      <c r="G873" s="72">
        <f>SUM(G874)</f>
        <v>234.7</v>
      </c>
      <c r="H873" s="72">
        <f>SUM(H874)</f>
        <v>234.7</v>
      </c>
    </row>
    <row r="874" spans="1:8" ht="31.5">
      <c r="A874" s="80" t="s">
        <v>228</v>
      </c>
      <c r="B874" s="22" t="s">
        <v>553</v>
      </c>
      <c r="C874" s="22">
        <v>600</v>
      </c>
      <c r="D874" s="81" t="s">
        <v>33</v>
      </c>
      <c r="E874" s="81">
        <v>13</v>
      </c>
      <c r="F874" s="72">
        <f>SUM(Ведомственная!G135)</f>
        <v>234.7</v>
      </c>
      <c r="G874" s="72">
        <f>SUM(Ведомственная!H135)</f>
        <v>234.7</v>
      </c>
      <c r="H874" s="72">
        <f>SUM(Ведомственная!I135)</f>
        <v>234.7</v>
      </c>
    </row>
    <row r="875" spans="1:8" ht="47.25">
      <c r="A875" s="80" t="s">
        <v>25</v>
      </c>
      <c r="B875" s="22" t="s">
        <v>227</v>
      </c>
      <c r="C875" s="22"/>
      <c r="D875" s="81"/>
      <c r="E875" s="81"/>
      <c r="F875" s="72">
        <f>SUM(F876)</f>
        <v>4743.7</v>
      </c>
      <c r="G875" s="72">
        <f>SUM(G876)</f>
        <v>4735.8</v>
      </c>
      <c r="H875" s="72">
        <f>SUM(H876)</f>
        <v>4735.8</v>
      </c>
    </row>
    <row r="876" spans="1:8" ht="31.5">
      <c r="A876" s="80" t="s">
        <v>228</v>
      </c>
      <c r="B876" s="22" t="s">
        <v>227</v>
      </c>
      <c r="C876" s="22">
        <v>600</v>
      </c>
      <c r="D876" s="81" t="s">
        <v>33</v>
      </c>
      <c r="E876" s="81">
        <v>13</v>
      </c>
      <c r="F876" s="72">
        <f>SUM(Ведомственная!G137)</f>
        <v>4743.7</v>
      </c>
      <c r="G876" s="72">
        <f>SUM(Ведомственная!H137)</f>
        <v>4735.8</v>
      </c>
      <c r="H876" s="72">
        <f>SUM(Ведомственная!I137)</f>
        <v>4735.8</v>
      </c>
    </row>
    <row r="877" spans="1:8" hidden="1">
      <c r="A877" s="80" t="s">
        <v>150</v>
      </c>
      <c r="B877" s="22" t="s">
        <v>450</v>
      </c>
      <c r="C877" s="81"/>
      <c r="D877" s="81"/>
      <c r="E877" s="22"/>
      <c r="F877" s="72">
        <f t="shared" ref="F877:H878" si="182">SUM(F878)</f>
        <v>0</v>
      </c>
      <c r="G877" s="72">
        <f t="shared" si="182"/>
        <v>0</v>
      </c>
      <c r="H877" s="72">
        <f t="shared" si="182"/>
        <v>0</v>
      </c>
    </row>
    <row r="878" spans="1:8" ht="31.5" hidden="1">
      <c r="A878" s="80" t="s">
        <v>420</v>
      </c>
      <c r="B878" s="22" t="s">
        <v>451</v>
      </c>
      <c r="C878" s="81"/>
      <c r="D878" s="81"/>
      <c r="E878" s="22"/>
      <c r="F878" s="72">
        <f t="shared" si="182"/>
        <v>0</v>
      </c>
      <c r="G878" s="72">
        <f t="shared" si="182"/>
        <v>0</v>
      </c>
      <c r="H878" s="72">
        <f t="shared" si="182"/>
        <v>0</v>
      </c>
    </row>
    <row r="879" spans="1:8" ht="31.5" hidden="1">
      <c r="A879" s="80" t="s">
        <v>228</v>
      </c>
      <c r="B879" s="22" t="s">
        <v>451</v>
      </c>
      <c r="C879" s="22">
        <v>600</v>
      </c>
      <c r="D879" s="81" t="s">
        <v>33</v>
      </c>
      <c r="E879" s="81">
        <v>13</v>
      </c>
      <c r="F879" s="72"/>
      <c r="G879" s="72"/>
      <c r="H879" s="72"/>
    </row>
    <row r="880" spans="1:8" s="87" customFormat="1" ht="47.25">
      <c r="A880" s="14" t="s">
        <v>663</v>
      </c>
      <c r="B880" s="20" t="s">
        <v>443</v>
      </c>
      <c r="C880" s="20"/>
      <c r="D880" s="28"/>
      <c r="E880" s="28"/>
      <c r="F880" s="29">
        <f>SUM(F881)</f>
        <v>300</v>
      </c>
      <c r="G880" s="29">
        <f>SUM(G881)</f>
        <v>500</v>
      </c>
      <c r="H880" s="29">
        <f>SUM(H881)</f>
        <v>500</v>
      </c>
    </row>
    <row r="881" spans="1:8">
      <c r="A881" s="80" t="s">
        <v>34</v>
      </c>
      <c r="B881" s="22" t="s">
        <v>444</v>
      </c>
      <c r="C881" s="22"/>
      <c r="D881" s="81"/>
      <c r="E881" s="81"/>
      <c r="F881" s="72">
        <f>SUM(F882)+F884</f>
        <v>300</v>
      </c>
      <c r="G881" s="72">
        <f>SUM(G882)+G884</f>
        <v>500</v>
      </c>
      <c r="H881" s="72">
        <f>SUM(H882)+H884</f>
        <v>500</v>
      </c>
    </row>
    <row r="882" spans="1:8">
      <c r="A882" s="80" t="s">
        <v>54</v>
      </c>
      <c r="B882" s="22" t="s">
        <v>445</v>
      </c>
      <c r="C882" s="22"/>
      <c r="D882" s="81"/>
      <c r="E882" s="81"/>
      <c r="F882" s="72">
        <f>SUM(F883)</f>
        <v>0</v>
      </c>
      <c r="G882" s="72">
        <f>SUM(G883)</f>
        <v>0</v>
      </c>
      <c r="H882" s="72">
        <f>SUM(H883)</f>
        <v>0</v>
      </c>
    </row>
    <row r="883" spans="1:8">
      <c r="A883" s="80" t="s">
        <v>41</v>
      </c>
      <c r="B883" s="22" t="s">
        <v>445</v>
      </c>
      <c r="C883" s="22">
        <v>300</v>
      </c>
      <c r="D883" s="81" t="s">
        <v>30</v>
      </c>
      <c r="E883" s="81" t="s">
        <v>53</v>
      </c>
      <c r="F883" s="72">
        <f>SUM(Ведомственная!G453)</f>
        <v>0</v>
      </c>
      <c r="G883" s="72">
        <f>SUM(Ведомственная!H453)</f>
        <v>0</v>
      </c>
      <c r="H883" s="72">
        <f>SUM(Ведомственная!I453)</f>
        <v>0</v>
      </c>
    </row>
    <row r="884" spans="1:8" ht="94.5">
      <c r="A884" s="80" t="s">
        <v>467</v>
      </c>
      <c r="B884" s="22" t="s">
        <v>446</v>
      </c>
      <c r="C884" s="22"/>
      <c r="D884" s="81"/>
      <c r="E884" s="81"/>
      <c r="F884" s="72">
        <f>SUM(F885)</f>
        <v>300</v>
      </c>
      <c r="G884" s="72">
        <f>SUM(G885)</f>
        <v>500</v>
      </c>
      <c r="H884" s="72">
        <f>SUM(H885)</f>
        <v>500</v>
      </c>
    </row>
    <row r="885" spans="1:8">
      <c r="A885" s="80" t="s">
        <v>41</v>
      </c>
      <c r="B885" s="22" t="s">
        <v>446</v>
      </c>
      <c r="C885" s="22">
        <v>300</v>
      </c>
      <c r="D885" s="81" t="s">
        <v>30</v>
      </c>
      <c r="E885" s="81" t="s">
        <v>53</v>
      </c>
      <c r="F885" s="72">
        <f>SUM(Ведомственная!G699)</f>
        <v>300</v>
      </c>
      <c r="G885" s="72">
        <f>SUM(Ведомственная!H699)</f>
        <v>500</v>
      </c>
      <c r="H885" s="72">
        <f>SUM(Ведомственная!I699)</f>
        <v>500</v>
      </c>
    </row>
    <row r="886" spans="1:8" s="87" customFormat="1" ht="47.25">
      <c r="A886" s="14" t="s">
        <v>864</v>
      </c>
      <c r="B886" s="20" t="s">
        <v>511</v>
      </c>
      <c r="C886" s="28"/>
      <c r="D886" s="28"/>
      <c r="E886" s="28"/>
      <c r="F886" s="29">
        <f t="shared" ref="F886:H888" si="183">SUM(F887)</f>
        <v>848</v>
      </c>
      <c r="G886" s="29">
        <f t="shared" si="183"/>
        <v>1348</v>
      </c>
      <c r="H886" s="29">
        <f t="shared" si="183"/>
        <v>1348</v>
      </c>
    </row>
    <row r="887" spans="1:8" ht="31.5">
      <c r="A887" s="80" t="s">
        <v>68</v>
      </c>
      <c r="B887" s="22" t="s">
        <v>512</v>
      </c>
      <c r="C887" s="81"/>
      <c r="D887" s="81"/>
      <c r="E887" s="81"/>
      <c r="F887" s="72">
        <f t="shared" si="183"/>
        <v>848</v>
      </c>
      <c r="G887" s="72">
        <f t="shared" si="183"/>
        <v>1348</v>
      </c>
      <c r="H887" s="72">
        <f t="shared" si="183"/>
        <v>1348</v>
      </c>
    </row>
    <row r="888" spans="1:8">
      <c r="A888" s="80" t="s">
        <v>36</v>
      </c>
      <c r="B888" s="22" t="s">
        <v>513</v>
      </c>
      <c r="C888" s="81"/>
      <c r="D888" s="81"/>
      <c r="E888" s="81"/>
      <c r="F888" s="72">
        <f t="shared" si="183"/>
        <v>848</v>
      </c>
      <c r="G888" s="72">
        <f t="shared" si="183"/>
        <v>1348</v>
      </c>
      <c r="H888" s="72">
        <f t="shared" si="183"/>
        <v>1348</v>
      </c>
    </row>
    <row r="889" spans="1:8" ht="38.25" customHeight="1">
      <c r="A889" s="80" t="s">
        <v>228</v>
      </c>
      <c r="B889" s="22" t="s">
        <v>513</v>
      </c>
      <c r="C889" s="81" t="s">
        <v>121</v>
      </c>
      <c r="D889" s="81" t="s">
        <v>30</v>
      </c>
      <c r="E889" s="81" t="s">
        <v>53</v>
      </c>
      <c r="F889" s="72">
        <f>SUM(Ведомственная!G703)+Ведомственная!G787</f>
        <v>848</v>
      </c>
      <c r="G889" s="72">
        <f>SUM(Ведомственная!H703)+Ведомственная!H787</f>
        <v>1348</v>
      </c>
      <c r="H889" s="72">
        <f>SUM(Ведомственная!I703)+Ведомственная!I787</f>
        <v>1348</v>
      </c>
    </row>
    <row r="890" spans="1:8" ht="47.25">
      <c r="A890" s="14" t="s">
        <v>932</v>
      </c>
      <c r="B890" s="20" t="s">
        <v>718</v>
      </c>
      <c r="C890" s="28"/>
      <c r="D890" s="28"/>
      <c r="E890" s="28"/>
      <c r="F890" s="29">
        <f>SUM(F893)+F891</f>
        <v>1330</v>
      </c>
      <c r="G890" s="29">
        <f t="shared" ref="G890:H890" si="184">SUM(G893)+G891</f>
        <v>200</v>
      </c>
      <c r="H890" s="29">
        <f t="shared" si="184"/>
        <v>200</v>
      </c>
    </row>
    <row r="891" spans="1:8" ht="31.5">
      <c r="A891" s="80" t="s">
        <v>956</v>
      </c>
      <c r="B891" s="22" t="s">
        <v>954</v>
      </c>
      <c r="C891" s="81"/>
      <c r="D891" s="81"/>
      <c r="E891" s="81"/>
      <c r="F891" s="72">
        <f>SUM(F892)</f>
        <v>1130</v>
      </c>
      <c r="G891" s="72">
        <f t="shared" ref="G891:H891" si="185">SUM(G892)</f>
        <v>0</v>
      </c>
      <c r="H891" s="72">
        <f t="shared" si="185"/>
        <v>0</v>
      </c>
    </row>
    <row r="892" spans="1:8" ht="31.5">
      <c r="A892" s="80" t="s">
        <v>228</v>
      </c>
      <c r="B892" s="22" t="s">
        <v>954</v>
      </c>
      <c r="C892" s="81" t="s">
        <v>121</v>
      </c>
      <c r="D892" s="81" t="s">
        <v>12</v>
      </c>
      <c r="E892" s="81" t="s">
        <v>23</v>
      </c>
      <c r="F892" s="72">
        <f>SUM(Ведомственная!G267)</f>
        <v>1130</v>
      </c>
      <c r="G892" s="72"/>
      <c r="H892" s="72"/>
    </row>
    <row r="893" spans="1:8" ht="47.25">
      <c r="A893" s="80" t="s">
        <v>933</v>
      </c>
      <c r="B893" s="22" t="s">
        <v>955</v>
      </c>
      <c r="C893" s="81"/>
      <c r="D893" s="81"/>
      <c r="E893" s="81"/>
      <c r="F893" s="72">
        <f t="shared" ref="F893:H893" si="186">SUM(F894)</f>
        <v>200</v>
      </c>
      <c r="G893" s="72">
        <f t="shared" si="186"/>
        <v>200</v>
      </c>
      <c r="H893" s="72">
        <f t="shared" si="186"/>
        <v>200</v>
      </c>
    </row>
    <row r="894" spans="1:8" ht="31.5">
      <c r="A894" s="1" t="s">
        <v>228</v>
      </c>
      <c r="B894" s="22" t="s">
        <v>955</v>
      </c>
      <c r="C894" s="81" t="s">
        <v>121</v>
      </c>
      <c r="D894" s="81" t="s">
        <v>12</v>
      </c>
      <c r="E894" s="81" t="s">
        <v>23</v>
      </c>
      <c r="F894" s="72">
        <f>SUM(Ведомственная!G269)</f>
        <v>200</v>
      </c>
      <c r="G894" s="72">
        <f>SUM(Ведомственная!H269)</f>
        <v>200</v>
      </c>
      <c r="H894" s="72">
        <f>SUM(Ведомственная!I269)</f>
        <v>200</v>
      </c>
    </row>
    <row r="895" spans="1:8" ht="31.5">
      <c r="A895" s="51" t="s">
        <v>708</v>
      </c>
      <c r="B895" s="20" t="s">
        <v>706</v>
      </c>
      <c r="C895" s="28"/>
      <c r="D895" s="28"/>
      <c r="E895" s="28"/>
      <c r="F895" s="29">
        <f t="shared" ref="F895:H895" si="187">SUM(F896)</f>
        <v>9726.5</v>
      </c>
      <c r="G895" s="29">
        <f t="shared" si="187"/>
        <v>3000</v>
      </c>
      <c r="H895" s="29">
        <f t="shared" si="187"/>
        <v>3000</v>
      </c>
    </row>
    <row r="896" spans="1:8" ht="31.5">
      <c r="A896" s="80" t="s">
        <v>97</v>
      </c>
      <c r="B896" s="22" t="s">
        <v>707</v>
      </c>
      <c r="C896" s="81"/>
      <c r="D896" s="81"/>
      <c r="E896" s="81"/>
      <c r="F896" s="72">
        <f>SUM(F897:F898)</f>
        <v>9726.5</v>
      </c>
      <c r="G896" s="72">
        <f t="shared" ref="G896:H896" si="188">SUM(G897:G898)</f>
        <v>3000</v>
      </c>
      <c r="H896" s="72">
        <f t="shared" si="188"/>
        <v>3000</v>
      </c>
    </row>
    <row r="897" spans="1:8" ht="31.5">
      <c r="A897" s="18" t="s">
        <v>51</v>
      </c>
      <c r="B897" s="22" t="s">
        <v>707</v>
      </c>
      <c r="C897" s="81" t="s">
        <v>90</v>
      </c>
      <c r="D897" s="81" t="s">
        <v>33</v>
      </c>
      <c r="E897" s="81" t="s">
        <v>93</v>
      </c>
      <c r="F897" s="72">
        <f>SUM(Ведомственная!G143)</f>
        <v>9646.5</v>
      </c>
      <c r="G897" s="72">
        <f>SUM(Ведомственная!H143)</f>
        <v>3000</v>
      </c>
      <c r="H897" s="72">
        <f>SUM(Ведомственная!I143)</f>
        <v>3000</v>
      </c>
    </row>
    <row r="898" spans="1:8" ht="31.5">
      <c r="A898" s="80" t="s">
        <v>51</v>
      </c>
      <c r="B898" s="22" t="s">
        <v>707</v>
      </c>
      <c r="C898" s="22">
        <v>200</v>
      </c>
      <c r="D898" s="81" t="s">
        <v>112</v>
      </c>
      <c r="E898" s="81" t="s">
        <v>168</v>
      </c>
      <c r="F898" s="72">
        <f>SUM(Ведомственная!G429)</f>
        <v>80</v>
      </c>
      <c r="G898" s="72">
        <f>SUM(Ведомственная!H429)</f>
        <v>0</v>
      </c>
      <c r="H898" s="72">
        <f>SUM(Ведомственная!I429)</f>
        <v>0</v>
      </c>
    </row>
    <row r="899" spans="1:8" s="87" customFormat="1">
      <c r="A899" s="14" t="s">
        <v>191</v>
      </c>
      <c r="B899" s="15" t="s">
        <v>192</v>
      </c>
      <c r="C899" s="15"/>
      <c r="D899" s="15"/>
      <c r="E899" s="15"/>
      <c r="F899" s="19">
        <f>SUM(F900+F904+F929+F902+F932+F942+F949+F907+F911+F914+F916+F919+F921+F923)+F940+F934+F939+F945+F947</f>
        <v>70089.2</v>
      </c>
      <c r="G899" s="19">
        <f>SUM(G900+G904+G929+G902+G932+G942+G949+G907+G911+G914+G916+G919+G921+G923)+G940+G934+G939+G945+G947</f>
        <v>39298.400000000001</v>
      </c>
      <c r="H899" s="19">
        <f>SUM(H900+H904+H929+H902+H932+H942+H949+H907+H911+H914+H916+H919+H921+H923)+H940+H934+H939+H945+H947</f>
        <v>39623</v>
      </c>
    </row>
    <row r="900" spans="1:8" ht="63">
      <c r="A900" s="80" t="s">
        <v>493</v>
      </c>
      <c r="B900" s="22" t="s">
        <v>202</v>
      </c>
      <c r="C900" s="22"/>
      <c r="D900" s="81"/>
      <c r="E900" s="81"/>
      <c r="F900" s="72">
        <f>SUM(F901)</f>
        <v>5734.4999999999982</v>
      </c>
      <c r="G900" s="72">
        <f>SUM(G901)</f>
        <v>0</v>
      </c>
      <c r="H900" s="72">
        <f>SUM(H901)</f>
        <v>0</v>
      </c>
    </row>
    <row r="901" spans="1:8">
      <c r="A901" s="80" t="s">
        <v>21</v>
      </c>
      <c r="B901" s="22" t="s">
        <v>202</v>
      </c>
      <c r="C901" s="22">
        <v>800</v>
      </c>
      <c r="D901" s="81">
        <v>10</v>
      </c>
      <c r="E901" s="81" t="s">
        <v>77</v>
      </c>
      <c r="F901" s="72">
        <f>SUM(Ведомственная!G551)</f>
        <v>5734.4999999999982</v>
      </c>
      <c r="G901" s="72">
        <f>SUM(Ведомственная!H551)</f>
        <v>0</v>
      </c>
      <c r="H901" s="72">
        <f>SUM(Ведомственная!I551)</f>
        <v>0</v>
      </c>
    </row>
    <row r="902" spans="1:8">
      <c r="A902" s="80" t="s">
        <v>144</v>
      </c>
      <c r="B902" s="81" t="s">
        <v>196</v>
      </c>
      <c r="C902" s="22"/>
      <c r="D902" s="81"/>
      <c r="E902" s="81"/>
      <c r="F902" s="72">
        <f>SUM(F903)</f>
        <v>900</v>
      </c>
      <c r="G902" s="72">
        <f>SUM(G903)</f>
        <v>0</v>
      </c>
      <c r="H902" s="72">
        <f>SUM(H903)</f>
        <v>0</v>
      </c>
    </row>
    <row r="903" spans="1:8">
      <c r="A903" s="80" t="s">
        <v>21</v>
      </c>
      <c r="B903" s="81" t="s">
        <v>196</v>
      </c>
      <c r="C903" s="22">
        <v>800</v>
      </c>
      <c r="D903" s="81" t="s">
        <v>33</v>
      </c>
      <c r="E903" s="81" t="s">
        <v>169</v>
      </c>
      <c r="F903" s="72">
        <f>SUM(Ведомственная!G529)</f>
        <v>900</v>
      </c>
      <c r="G903" s="72">
        <f>SUM(Ведомственная!H529)</f>
        <v>0</v>
      </c>
      <c r="H903" s="72">
        <f>SUM(Ведомственная!I529)</f>
        <v>0</v>
      </c>
    </row>
    <row r="904" spans="1:8" ht="47.25">
      <c r="A904" s="18" t="s">
        <v>273</v>
      </c>
      <c r="B904" s="2" t="s">
        <v>311</v>
      </c>
      <c r="C904" s="2"/>
      <c r="D904" s="2"/>
      <c r="E904" s="2"/>
      <c r="F904" s="17">
        <f t="shared" ref="F904:H905" si="189">SUM(F905)</f>
        <v>500</v>
      </c>
      <c r="G904" s="17">
        <f t="shared" si="189"/>
        <v>500</v>
      </c>
      <c r="H904" s="17">
        <f t="shared" si="189"/>
        <v>500</v>
      </c>
    </row>
    <row r="905" spans="1:8" ht="31.5">
      <c r="A905" s="18" t="s">
        <v>310</v>
      </c>
      <c r="B905" s="2" t="s">
        <v>312</v>
      </c>
      <c r="C905" s="2"/>
      <c r="D905" s="2"/>
      <c r="E905" s="2"/>
      <c r="F905" s="17">
        <f t="shared" si="189"/>
        <v>500</v>
      </c>
      <c r="G905" s="17">
        <f t="shared" si="189"/>
        <v>500</v>
      </c>
      <c r="H905" s="17">
        <f t="shared" si="189"/>
        <v>500</v>
      </c>
    </row>
    <row r="906" spans="1:8" ht="31.5">
      <c r="A906" s="18" t="s">
        <v>51</v>
      </c>
      <c r="B906" s="2" t="s">
        <v>312</v>
      </c>
      <c r="C906" s="2" t="s">
        <v>90</v>
      </c>
      <c r="D906" s="2" t="s">
        <v>53</v>
      </c>
      <c r="E906" s="2" t="s">
        <v>172</v>
      </c>
      <c r="F906" s="17">
        <f>SUM(Ведомственная!G180)</f>
        <v>500</v>
      </c>
      <c r="G906" s="17">
        <f>SUM(Ведомственная!H180)</f>
        <v>500</v>
      </c>
      <c r="H906" s="17">
        <f>SUM(Ведомственная!I180)</f>
        <v>500</v>
      </c>
    </row>
    <row r="907" spans="1:8">
      <c r="A907" s="80" t="s">
        <v>79</v>
      </c>
      <c r="B907" s="2" t="s">
        <v>103</v>
      </c>
      <c r="C907" s="2"/>
      <c r="D907" s="2"/>
      <c r="E907" s="2"/>
      <c r="F907" s="17">
        <f>SUM(F908+F909)+F910</f>
        <v>15383</v>
      </c>
      <c r="G907" s="17">
        <f>SUM(G908+G909)+G910</f>
        <v>15977.4</v>
      </c>
      <c r="H907" s="17">
        <f>SUM(H908+H909)+H910</f>
        <v>15977.4</v>
      </c>
    </row>
    <row r="908" spans="1:8" ht="63">
      <c r="A908" s="80" t="s">
        <v>50</v>
      </c>
      <c r="B908" s="2" t="s">
        <v>103</v>
      </c>
      <c r="C908" s="2" t="s">
        <v>88</v>
      </c>
      <c r="D908" s="2" t="s">
        <v>33</v>
      </c>
      <c r="E908" s="2" t="s">
        <v>53</v>
      </c>
      <c r="F908" s="17">
        <f>SUM(Ведомственная!G15)</f>
        <v>15373</v>
      </c>
      <c r="G908" s="17">
        <f>SUM(Ведомственная!H15)</f>
        <v>15967.4</v>
      </c>
      <c r="H908" s="17">
        <f>SUM(Ведомственная!I15)</f>
        <v>15967.4</v>
      </c>
    </row>
    <row r="909" spans="1:8">
      <c r="A909" s="80" t="s">
        <v>89</v>
      </c>
      <c r="B909" s="2" t="s">
        <v>103</v>
      </c>
      <c r="C909" s="2" t="s">
        <v>90</v>
      </c>
      <c r="D909" s="2" t="s">
        <v>33</v>
      </c>
      <c r="E909" s="2" t="s">
        <v>53</v>
      </c>
      <c r="F909" s="72">
        <f>SUM(Ведомственная!G16)</f>
        <v>10</v>
      </c>
      <c r="G909" s="72">
        <f>SUM(Ведомственная!H16)</f>
        <v>10</v>
      </c>
      <c r="H909" s="72">
        <f>SUM(Ведомственная!I16)</f>
        <v>10</v>
      </c>
    </row>
    <row r="910" spans="1:8">
      <c r="A910" s="80" t="s">
        <v>41</v>
      </c>
      <c r="B910" s="2" t="s">
        <v>103</v>
      </c>
      <c r="C910" s="2" t="s">
        <v>98</v>
      </c>
      <c r="D910" s="2" t="s">
        <v>33</v>
      </c>
      <c r="E910" s="2" t="s">
        <v>53</v>
      </c>
      <c r="F910" s="72">
        <f>SUM(Ведомственная!G17)</f>
        <v>0</v>
      </c>
      <c r="G910" s="72">
        <f>SUM(Ведомственная!H17)</f>
        <v>0</v>
      </c>
      <c r="H910" s="72">
        <f>SUM(Ведомственная!I17)</f>
        <v>0</v>
      </c>
    </row>
    <row r="911" spans="1:8" ht="31.5">
      <c r="A911" s="80" t="s">
        <v>193</v>
      </c>
      <c r="B911" s="2" t="s">
        <v>108</v>
      </c>
      <c r="C911" s="2"/>
      <c r="D911" s="2"/>
      <c r="E911" s="2"/>
      <c r="F911" s="17">
        <f>SUM(F912:F913)</f>
        <v>5000.7</v>
      </c>
      <c r="G911" s="17">
        <f>SUM(G912:G913)</f>
        <v>5027</v>
      </c>
      <c r="H911" s="17">
        <f>SUM(H912:H913)</f>
        <v>5027</v>
      </c>
    </row>
    <row r="912" spans="1:8" ht="63">
      <c r="A912" s="80" t="s">
        <v>50</v>
      </c>
      <c r="B912" s="2" t="s">
        <v>108</v>
      </c>
      <c r="C912" s="2" t="s">
        <v>88</v>
      </c>
      <c r="D912" s="2" t="s">
        <v>33</v>
      </c>
      <c r="E912" s="2" t="s">
        <v>77</v>
      </c>
      <c r="F912" s="17">
        <f>SUM(Ведомственная!G40)</f>
        <v>4998.8999999999996</v>
      </c>
      <c r="G912" s="17">
        <f>SUM(Ведомственная!H40)</f>
        <v>5021.7</v>
      </c>
      <c r="H912" s="17">
        <f>SUM(Ведомственная!I40)</f>
        <v>5021.7</v>
      </c>
    </row>
    <row r="913" spans="1:8" ht="31.5">
      <c r="A913" s="80" t="s">
        <v>51</v>
      </c>
      <c r="B913" s="2" t="s">
        <v>108</v>
      </c>
      <c r="C913" s="2" t="s">
        <v>90</v>
      </c>
      <c r="D913" s="2" t="s">
        <v>33</v>
      </c>
      <c r="E913" s="2" t="s">
        <v>77</v>
      </c>
      <c r="F913" s="17">
        <f>SUM(Ведомственная!G41)</f>
        <v>1.8</v>
      </c>
      <c r="G913" s="17">
        <f>SUM(Ведомственная!H41)</f>
        <v>5.3</v>
      </c>
      <c r="H913" s="17">
        <f>SUM(Ведомственная!I41)</f>
        <v>5.3</v>
      </c>
    </row>
    <row r="914" spans="1:8">
      <c r="A914" s="80" t="s">
        <v>91</v>
      </c>
      <c r="B914" s="2" t="s">
        <v>104</v>
      </c>
      <c r="C914" s="2"/>
      <c r="D914" s="2"/>
      <c r="E914" s="2"/>
      <c r="F914" s="17">
        <f>SUM(F915)</f>
        <v>1645.2</v>
      </c>
      <c r="G914" s="17">
        <f>SUM(G915)</f>
        <v>1682.4</v>
      </c>
      <c r="H914" s="17">
        <f>SUM(H915)</f>
        <v>1682.4</v>
      </c>
    </row>
    <row r="915" spans="1:8" ht="63">
      <c r="A915" s="80" t="s">
        <v>50</v>
      </c>
      <c r="B915" s="2" t="s">
        <v>104</v>
      </c>
      <c r="C915" s="2" t="s">
        <v>88</v>
      </c>
      <c r="D915" s="2" t="s">
        <v>33</v>
      </c>
      <c r="E915" s="2" t="s">
        <v>53</v>
      </c>
      <c r="F915" s="17">
        <f>SUM(Ведомственная!G19)</f>
        <v>1645.2</v>
      </c>
      <c r="G915" s="17">
        <f>SUM(Ведомственная!H19)</f>
        <v>1682.4</v>
      </c>
      <c r="H915" s="17">
        <f>SUM(Ведомственная!I19)</f>
        <v>1682.4</v>
      </c>
    </row>
    <row r="916" spans="1:8">
      <c r="A916" s="80" t="s">
        <v>94</v>
      </c>
      <c r="B916" s="2" t="s">
        <v>105</v>
      </c>
      <c r="C916" s="2"/>
      <c r="D916" s="2"/>
      <c r="E916" s="2"/>
      <c r="F916" s="72">
        <f>SUM(F917:F918)</f>
        <v>592.79999999999995</v>
      </c>
      <c r="G916" s="72">
        <f>SUM(G917:G918)</f>
        <v>902.1</v>
      </c>
      <c r="H916" s="72">
        <f>SUM(H917:H918)</f>
        <v>902.1</v>
      </c>
    </row>
    <row r="917" spans="1:8" ht="31.5">
      <c r="A917" s="80" t="s">
        <v>51</v>
      </c>
      <c r="B917" s="2" t="s">
        <v>105</v>
      </c>
      <c r="C917" s="2" t="s">
        <v>90</v>
      </c>
      <c r="D917" s="2" t="s">
        <v>33</v>
      </c>
      <c r="E917" s="2" t="s">
        <v>93</v>
      </c>
      <c r="F917" s="72">
        <f>SUM(Ведомственная!G22+Ведомственная!G47)</f>
        <v>582</v>
      </c>
      <c r="G917" s="72">
        <f>SUM(Ведомственная!H22+Ведомственная!H47)</f>
        <v>891.4</v>
      </c>
      <c r="H917" s="72">
        <f>SUM(Ведомственная!I22+Ведомственная!I47)</f>
        <v>891.4</v>
      </c>
    </row>
    <row r="918" spans="1:8">
      <c r="A918" s="80" t="s">
        <v>21</v>
      </c>
      <c r="B918" s="2" t="s">
        <v>105</v>
      </c>
      <c r="C918" s="2" t="s">
        <v>95</v>
      </c>
      <c r="D918" s="2" t="s">
        <v>33</v>
      </c>
      <c r="E918" s="2" t="s">
        <v>93</v>
      </c>
      <c r="F918" s="72">
        <f>SUM(Ведомственная!G48+Ведомственная!G23)</f>
        <v>10.8</v>
      </c>
      <c r="G918" s="72">
        <f>SUM(Ведомственная!H48+Ведомственная!H23)</f>
        <v>10.7</v>
      </c>
      <c r="H918" s="72">
        <f>SUM(Ведомственная!I48+Ведомственная!I23)</f>
        <v>10.7</v>
      </c>
    </row>
    <row r="919" spans="1:8" ht="31.5">
      <c r="A919" s="80" t="s">
        <v>96</v>
      </c>
      <c r="B919" s="2" t="s">
        <v>106</v>
      </c>
      <c r="C919" s="2"/>
      <c r="D919" s="2"/>
      <c r="E919" s="2"/>
      <c r="F919" s="72">
        <f>SUM(F920)</f>
        <v>740.7</v>
      </c>
      <c r="G919" s="72">
        <f>SUM(G920)</f>
        <v>754.6</v>
      </c>
      <c r="H919" s="72">
        <f>SUM(H920)</f>
        <v>754.6</v>
      </c>
    </row>
    <row r="920" spans="1:8" ht="31.5">
      <c r="A920" s="80" t="s">
        <v>51</v>
      </c>
      <c r="B920" s="2" t="s">
        <v>106</v>
      </c>
      <c r="C920" s="2" t="s">
        <v>90</v>
      </c>
      <c r="D920" s="2" t="s">
        <v>33</v>
      </c>
      <c r="E920" s="2" t="s">
        <v>93</v>
      </c>
      <c r="F920" s="72">
        <f>SUM(Ведомственная!G25+Ведомственная!G50)</f>
        <v>740.7</v>
      </c>
      <c r="G920" s="72">
        <f>SUM(Ведомственная!H25+Ведомственная!H50)</f>
        <v>754.6</v>
      </c>
      <c r="H920" s="72">
        <f>SUM(Ведомственная!I25+Ведомственная!I50)</f>
        <v>754.6</v>
      </c>
    </row>
    <row r="921" spans="1:8" ht="31.5">
      <c r="A921" s="80" t="s">
        <v>102</v>
      </c>
      <c r="B921" s="2" t="s">
        <v>109</v>
      </c>
      <c r="C921" s="2"/>
      <c r="D921" s="2"/>
      <c r="E921" s="2"/>
      <c r="F921" s="17">
        <f>SUM(F922)</f>
        <v>2204.3000000000002</v>
      </c>
      <c r="G921" s="17">
        <f>SUM(G922)</f>
        <v>2187.9</v>
      </c>
      <c r="H921" s="17">
        <f>SUM(H922)</f>
        <v>2187.9</v>
      </c>
    </row>
    <row r="922" spans="1:8" ht="63">
      <c r="A922" s="80" t="s">
        <v>50</v>
      </c>
      <c r="B922" s="2" t="s">
        <v>109</v>
      </c>
      <c r="C922" s="2" t="s">
        <v>88</v>
      </c>
      <c r="D922" s="2" t="s">
        <v>33</v>
      </c>
      <c r="E922" s="2" t="s">
        <v>77</v>
      </c>
      <c r="F922" s="17">
        <f>SUM(Ведомственная!G43)</f>
        <v>2204.3000000000002</v>
      </c>
      <c r="G922" s="17">
        <f>SUM(Ведомственная!H43)</f>
        <v>2187.9</v>
      </c>
      <c r="H922" s="17">
        <f>SUM(Ведомственная!I43)</f>
        <v>2187.9</v>
      </c>
    </row>
    <row r="923" spans="1:8" ht="31.5">
      <c r="A923" s="80" t="s">
        <v>97</v>
      </c>
      <c r="B923" s="2" t="s">
        <v>107</v>
      </c>
      <c r="C923" s="2"/>
      <c r="D923" s="2"/>
      <c r="E923" s="2"/>
      <c r="F923" s="17">
        <f>SUM(F924:F928)</f>
        <v>25615</v>
      </c>
      <c r="G923" s="17">
        <f>SUM(G924:G928)</f>
        <v>6884.8</v>
      </c>
      <c r="H923" s="17">
        <f>SUM(H924:H928)</f>
        <v>6884.8</v>
      </c>
    </row>
    <row r="924" spans="1:8" ht="31.5">
      <c r="A924" s="80" t="s">
        <v>51</v>
      </c>
      <c r="B924" s="2" t="s">
        <v>107</v>
      </c>
      <c r="C924" s="2" t="s">
        <v>90</v>
      </c>
      <c r="D924" s="2" t="s">
        <v>33</v>
      </c>
      <c r="E924" s="2" t="s">
        <v>93</v>
      </c>
      <c r="F924" s="17">
        <f>SUM(Ведомственная!G52+Ведомственная!G27)+Ведомственная!G146</f>
        <v>6496.5</v>
      </c>
      <c r="G924" s="17">
        <f>SUM(Ведомственная!H52+Ведомственная!H27)</f>
        <v>6146.9000000000005</v>
      </c>
      <c r="H924" s="17">
        <f>SUM(Ведомственная!I52+Ведомственная!I27)</f>
        <v>6146.9000000000005</v>
      </c>
    </row>
    <row r="925" spans="1:8" ht="31.5">
      <c r="A925" s="104" t="s">
        <v>51</v>
      </c>
      <c r="B925" s="2" t="s">
        <v>107</v>
      </c>
      <c r="C925" s="2" t="s">
        <v>90</v>
      </c>
      <c r="D925" s="2" t="s">
        <v>112</v>
      </c>
      <c r="E925" s="2" t="s">
        <v>168</v>
      </c>
      <c r="F925" s="17">
        <f>SUM(Ведомственная!G34)</f>
        <v>6</v>
      </c>
      <c r="G925" s="17">
        <f>SUM(Ведомственная!H34)</f>
        <v>0</v>
      </c>
      <c r="H925" s="17">
        <f>SUM(Ведомственная!I34)</f>
        <v>0</v>
      </c>
    </row>
    <row r="926" spans="1:8">
      <c r="A926" s="80" t="s">
        <v>41</v>
      </c>
      <c r="B926" s="2" t="s">
        <v>107</v>
      </c>
      <c r="C926" s="2" t="s">
        <v>98</v>
      </c>
      <c r="D926" s="2" t="s">
        <v>33</v>
      </c>
      <c r="E926" s="2" t="s">
        <v>93</v>
      </c>
      <c r="F926" s="17">
        <f>SUM(Ведомственная!G28)</f>
        <v>634.70000000000005</v>
      </c>
      <c r="G926" s="17">
        <f>SUM(Ведомственная!H28)</f>
        <v>661</v>
      </c>
      <c r="H926" s="17">
        <f>SUM(Ведомственная!I28)</f>
        <v>661</v>
      </c>
    </row>
    <row r="927" spans="1:8">
      <c r="A927" s="80" t="s">
        <v>21</v>
      </c>
      <c r="B927" s="2" t="s">
        <v>107</v>
      </c>
      <c r="C927" s="2" t="s">
        <v>95</v>
      </c>
      <c r="D927" s="2" t="s">
        <v>33</v>
      </c>
      <c r="E927" s="2" t="s">
        <v>112</v>
      </c>
      <c r="F927" s="17">
        <f>SUM(Ведомственная!G88)</f>
        <v>4357.1000000000004</v>
      </c>
      <c r="G927" s="17">
        <f>SUM(Ведомственная!H88)</f>
        <v>0</v>
      </c>
      <c r="H927" s="17">
        <f>SUM(Ведомственная!I88)</f>
        <v>0</v>
      </c>
    </row>
    <row r="928" spans="1:8">
      <c r="A928" s="80" t="s">
        <v>21</v>
      </c>
      <c r="B928" s="2" t="s">
        <v>107</v>
      </c>
      <c r="C928" s="2" t="s">
        <v>95</v>
      </c>
      <c r="D928" s="2" t="s">
        <v>33</v>
      </c>
      <c r="E928" s="2" t="s">
        <v>93</v>
      </c>
      <c r="F928" s="17">
        <f>SUM(Ведомственная!G29+Ведомственная!G53+Ведомственная!G147)</f>
        <v>14120.699999999999</v>
      </c>
      <c r="G928" s="17">
        <f>SUM(Ведомственная!H29+Ведомственная!H53+Ведомственная!H147)</f>
        <v>76.900000000000006</v>
      </c>
      <c r="H928" s="17">
        <f>SUM(Ведомственная!I29+Ведомственная!I53+Ведомственная!I147)</f>
        <v>76.900000000000006</v>
      </c>
    </row>
    <row r="929" spans="1:8" ht="47.25" hidden="1">
      <c r="A929" s="80" t="s">
        <v>479</v>
      </c>
      <c r="B929" s="22" t="s">
        <v>480</v>
      </c>
      <c r="C929" s="2"/>
      <c r="D929" s="2"/>
      <c r="E929" s="2"/>
      <c r="F929" s="17">
        <f>SUM(F930)</f>
        <v>0</v>
      </c>
      <c r="G929" s="17">
        <f>SUM(G930)</f>
        <v>0</v>
      </c>
      <c r="H929" s="17">
        <f>SUM(H930)</f>
        <v>0</v>
      </c>
    </row>
    <row r="930" spans="1:8" ht="31.5" hidden="1">
      <c r="A930" s="80" t="s">
        <v>228</v>
      </c>
      <c r="B930" s="22" t="s">
        <v>480</v>
      </c>
      <c r="C930" s="2" t="s">
        <v>121</v>
      </c>
      <c r="D930" s="2" t="s">
        <v>12</v>
      </c>
      <c r="E930" s="2" t="s">
        <v>23</v>
      </c>
      <c r="F930" s="17"/>
      <c r="G930" s="17"/>
      <c r="H930" s="17"/>
    </row>
    <row r="931" spans="1:8" ht="31.5" hidden="1">
      <c r="A931" s="80" t="s">
        <v>51</v>
      </c>
      <c r="B931" s="81" t="s">
        <v>211</v>
      </c>
      <c r="C931" s="81" t="s">
        <v>90</v>
      </c>
      <c r="D931" s="81" t="s">
        <v>33</v>
      </c>
      <c r="E931" s="81" t="s">
        <v>12</v>
      </c>
      <c r="F931" s="72"/>
      <c r="G931" s="72"/>
      <c r="H931" s="72"/>
    </row>
    <row r="932" spans="1:8" ht="47.25">
      <c r="A932" s="80" t="s">
        <v>213</v>
      </c>
      <c r="B932" s="81" t="s">
        <v>548</v>
      </c>
      <c r="C932" s="81"/>
      <c r="D932" s="81"/>
      <c r="E932" s="81"/>
      <c r="F932" s="72">
        <f>SUM(F933)</f>
        <v>24.8</v>
      </c>
      <c r="G932" s="72">
        <f>SUM(G933)</f>
        <v>26.5</v>
      </c>
      <c r="H932" s="72">
        <f>SUM(H933)</f>
        <v>149.6</v>
      </c>
    </row>
    <row r="933" spans="1:8">
      <c r="A933" s="80" t="s">
        <v>89</v>
      </c>
      <c r="B933" s="81" t="s">
        <v>548</v>
      </c>
      <c r="C933" s="81" t="s">
        <v>90</v>
      </c>
      <c r="D933" s="81" t="s">
        <v>33</v>
      </c>
      <c r="E933" s="81" t="s">
        <v>168</v>
      </c>
      <c r="F933" s="72">
        <f>SUM(Ведомственная!G84)</f>
        <v>24.8</v>
      </c>
      <c r="G933" s="72">
        <f>SUM(Ведомственная!H84)</f>
        <v>26.5</v>
      </c>
      <c r="H933" s="72">
        <f>SUM(Ведомственная!I84)</f>
        <v>149.6</v>
      </c>
    </row>
    <row r="934" spans="1:8" ht="31.5">
      <c r="A934" s="80" t="s">
        <v>230</v>
      </c>
      <c r="B934" s="81" t="s">
        <v>719</v>
      </c>
      <c r="C934" s="81"/>
      <c r="D934" s="81"/>
      <c r="E934" s="81"/>
      <c r="F934" s="72">
        <f>SUM(F935:F937)</f>
        <v>4781.5</v>
      </c>
      <c r="G934" s="72">
        <f>SUM(G935:G937)</f>
        <v>5103.5</v>
      </c>
      <c r="H934" s="72">
        <f>SUM(H935:H937)</f>
        <v>5304.7</v>
      </c>
    </row>
    <row r="935" spans="1:8" ht="63">
      <c r="A935" s="18" t="s">
        <v>50</v>
      </c>
      <c r="B935" s="81" t="s">
        <v>719</v>
      </c>
      <c r="C935" s="81" t="s">
        <v>88</v>
      </c>
      <c r="D935" s="81" t="s">
        <v>53</v>
      </c>
      <c r="E935" s="81" t="s">
        <v>12</v>
      </c>
      <c r="F935" s="72">
        <f>SUM(Ведомственная!G152)</f>
        <v>4232.2</v>
      </c>
      <c r="G935" s="72">
        <f>SUM(Ведомственная!H152)</f>
        <v>4611.3999999999996</v>
      </c>
      <c r="H935" s="72">
        <f>SUM(Ведомственная!I152)</f>
        <v>4611.3999999999996</v>
      </c>
    </row>
    <row r="936" spans="1:8" ht="31.5">
      <c r="A936" s="80" t="s">
        <v>51</v>
      </c>
      <c r="B936" s="81" t="s">
        <v>719</v>
      </c>
      <c r="C936" s="81" t="s">
        <v>90</v>
      </c>
      <c r="D936" s="81" t="s">
        <v>53</v>
      </c>
      <c r="E936" s="81" t="s">
        <v>12</v>
      </c>
      <c r="F936" s="72">
        <f>SUM(Ведомственная!G153)</f>
        <v>475.7</v>
      </c>
      <c r="G936" s="72">
        <f>SUM(Ведомственная!H153)</f>
        <v>412.1</v>
      </c>
      <c r="H936" s="72">
        <f>SUM(Ведомственная!I153)</f>
        <v>613.29999999999995</v>
      </c>
    </row>
    <row r="937" spans="1:8">
      <c r="A937" s="80" t="s">
        <v>21</v>
      </c>
      <c r="B937" s="81" t="s">
        <v>719</v>
      </c>
      <c r="C937" s="81" t="s">
        <v>95</v>
      </c>
      <c r="D937" s="81" t="s">
        <v>53</v>
      </c>
      <c r="E937" s="81" t="s">
        <v>12</v>
      </c>
      <c r="F937" s="72">
        <f>SUM(Ведомственная!G154)</f>
        <v>73.599999999999994</v>
      </c>
      <c r="G937" s="72">
        <f>SUM(Ведомственная!H154)</f>
        <v>80</v>
      </c>
      <c r="H937" s="72">
        <f>SUM(Ведомственная!I154)</f>
        <v>80</v>
      </c>
    </row>
    <row r="938" spans="1:8" ht="47.25">
      <c r="A938" s="80" t="s">
        <v>952</v>
      </c>
      <c r="B938" s="81" t="s">
        <v>953</v>
      </c>
      <c r="C938" s="81"/>
      <c r="D938" s="81"/>
      <c r="E938" s="81"/>
      <c r="F938" s="72">
        <f>SUM(F939)</f>
        <v>300</v>
      </c>
      <c r="G938" s="72">
        <f t="shared" ref="G938:H938" si="190">SUM(G939)</f>
        <v>0</v>
      </c>
      <c r="H938" s="72">
        <f t="shared" si="190"/>
        <v>0</v>
      </c>
    </row>
    <row r="939" spans="1:8" ht="63">
      <c r="A939" s="80" t="s">
        <v>50</v>
      </c>
      <c r="B939" s="81" t="s">
        <v>953</v>
      </c>
      <c r="C939" s="81" t="s">
        <v>88</v>
      </c>
      <c r="D939" s="81" t="s">
        <v>53</v>
      </c>
      <c r="E939" s="81" t="s">
        <v>12</v>
      </c>
      <c r="F939" s="72">
        <f>SUM(Ведомственная!G156)</f>
        <v>300</v>
      </c>
      <c r="G939" s="72">
        <f>SUM(Ведомственная!H156)</f>
        <v>0</v>
      </c>
      <c r="H939" s="72">
        <f>SUM(Ведомственная!I156)</f>
        <v>0</v>
      </c>
    </row>
    <row r="940" spans="1:8" ht="221.25" customHeight="1">
      <c r="A940" s="80" t="s">
        <v>550</v>
      </c>
      <c r="B940" s="81" t="s">
        <v>551</v>
      </c>
      <c r="C940" s="22"/>
      <c r="D940" s="81"/>
      <c r="E940" s="81"/>
      <c r="F940" s="72">
        <f>SUM(Ведомственная!G75)</f>
        <v>102.8</v>
      </c>
      <c r="G940" s="72">
        <f>SUM(Ведомственная!H75)</f>
        <v>102.8</v>
      </c>
      <c r="H940" s="72">
        <f>SUM(Ведомственная!I75)</f>
        <v>102.8</v>
      </c>
    </row>
    <row r="941" spans="1:8" ht="63">
      <c r="A941" s="80" t="s">
        <v>50</v>
      </c>
      <c r="B941" s="81" t="s">
        <v>551</v>
      </c>
      <c r="C941" s="81" t="s">
        <v>88</v>
      </c>
      <c r="D941" s="81" t="s">
        <v>33</v>
      </c>
      <c r="E941" s="81" t="s">
        <v>12</v>
      </c>
      <c r="F941" s="72">
        <f>SUM(Ведомственная!G76)</f>
        <v>102.8</v>
      </c>
      <c r="G941" s="72">
        <f>SUM(Ведомственная!H76)</f>
        <v>102.8</v>
      </c>
      <c r="H941" s="72">
        <f>SUM(Ведомственная!I76)</f>
        <v>102.8</v>
      </c>
    </row>
    <row r="942" spans="1:8" ht="47.25">
      <c r="A942" s="80" t="s">
        <v>359</v>
      </c>
      <c r="B942" s="81" t="s">
        <v>556</v>
      </c>
      <c r="C942" s="22"/>
      <c r="D942" s="81"/>
      <c r="E942" s="81"/>
      <c r="F942" s="72">
        <f>SUM(F943:F944)</f>
        <v>149.19999999999999</v>
      </c>
      <c r="G942" s="72">
        <f>SUM(G943:G944)</f>
        <v>149.4</v>
      </c>
      <c r="H942" s="72">
        <f>SUM(H943:H944)</f>
        <v>149.70000000000002</v>
      </c>
    </row>
    <row r="943" spans="1:8" ht="63">
      <c r="A943" s="80" t="s">
        <v>50</v>
      </c>
      <c r="B943" s="81" t="s">
        <v>556</v>
      </c>
      <c r="C943" s="81" t="s">
        <v>88</v>
      </c>
      <c r="D943" s="81" t="s">
        <v>168</v>
      </c>
      <c r="E943" s="81" t="s">
        <v>168</v>
      </c>
      <c r="F943" s="72">
        <f>SUM(Ведомственная!G388)</f>
        <v>140.1</v>
      </c>
      <c r="G943" s="72">
        <f>SUM(Ведомственная!H388)</f>
        <v>140.6</v>
      </c>
      <c r="H943" s="72">
        <f>SUM(Ведомственная!I388)</f>
        <v>140.9</v>
      </c>
    </row>
    <row r="944" spans="1:8">
      <c r="A944" s="80" t="s">
        <v>89</v>
      </c>
      <c r="B944" s="81" t="s">
        <v>556</v>
      </c>
      <c r="C944" s="81" t="s">
        <v>90</v>
      </c>
      <c r="D944" s="81" t="s">
        <v>168</v>
      </c>
      <c r="E944" s="81" t="s">
        <v>168</v>
      </c>
      <c r="F944" s="72">
        <f>SUM(Ведомственная!G389)</f>
        <v>9.1</v>
      </c>
      <c r="G944" s="72">
        <f>SUM(Ведомственная!H389)</f>
        <v>8.8000000000000007</v>
      </c>
      <c r="H944" s="72">
        <f>SUM(Ведомственная!I389)</f>
        <v>8.8000000000000007</v>
      </c>
    </row>
    <row r="945" spans="1:8" ht="63">
      <c r="A945" s="80" t="s">
        <v>938</v>
      </c>
      <c r="B945" s="22" t="s">
        <v>941</v>
      </c>
      <c r="C945" s="81"/>
      <c r="D945" s="81"/>
      <c r="E945" s="81"/>
      <c r="F945" s="72">
        <f>SUM(F946)</f>
        <v>1590.1</v>
      </c>
      <c r="G945" s="72">
        <f t="shared" ref="G945:H945" si="191">SUM(G946)</f>
        <v>0</v>
      </c>
      <c r="H945" s="72">
        <f t="shared" si="191"/>
        <v>0</v>
      </c>
    </row>
    <row r="946" spans="1:8" ht="63">
      <c r="A946" s="80" t="s">
        <v>50</v>
      </c>
      <c r="B946" s="22" t="s">
        <v>941</v>
      </c>
      <c r="C946" s="81" t="s">
        <v>88</v>
      </c>
      <c r="D946" s="81" t="s">
        <v>30</v>
      </c>
      <c r="E946" s="81" t="s">
        <v>12</v>
      </c>
      <c r="F946" s="72">
        <f>SUM(Ведомственная!G733)</f>
        <v>1590.1</v>
      </c>
      <c r="G946" s="72">
        <f>SUM(Ведомственная!H733)</f>
        <v>0</v>
      </c>
      <c r="H946" s="72">
        <f>SUM(Ведомственная!I733)</f>
        <v>0</v>
      </c>
    </row>
    <row r="947" spans="1:8" ht="78.75">
      <c r="A947" s="80" t="s">
        <v>940</v>
      </c>
      <c r="B947" s="22" t="s">
        <v>942</v>
      </c>
      <c r="C947" s="81"/>
      <c r="D947" s="81"/>
      <c r="E947" s="81"/>
      <c r="F947" s="72">
        <f>SUM(F948)</f>
        <v>2785.2</v>
      </c>
      <c r="G947" s="72">
        <f t="shared" ref="G947:H947" si="192">SUM(G948)</f>
        <v>0</v>
      </c>
      <c r="H947" s="72">
        <f t="shared" si="192"/>
        <v>0</v>
      </c>
    </row>
    <row r="948" spans="1:8" ht="63">
      <c r="A948" s="80" t="s">
        <v>50</v>
      </c>
      <c r="B948" s="22" t="s">
        <v>942</v>
      </c>
      <c r="C948" s="81" t="s">
        <v>88</v>
      </c>
      <c r="D948" s="81" t="s">
        <v>30</v>
      </c>
      <c r="E948" s="81" t="s">
        <v>12</v>
      </c>
      <c r="F948" s="72">
        <f>SUM(Ведомственная!G735)</f>
        <v>2785.2</v>
      </c>
      <c r="G948" s="72">
        <f>SUM(Ведомственная!H735)</f>
        <v>0</v>
      </c>
      <c r="H948" s="72">
        <f>SUM(Ведомственная!I735)</f>
        <v>0</v>
      </c>
    </row>
    <row r="949" spans="1:8" ht="31.5">
      <c r="A949" s="18" t="s">
        <v>44</v>
      </c>
      <c r="B949" s="22" t="s">
        <v>463</v>
      </c>
      <c r="C949" s="81"/>
      <c r="D949" s="81"/>
      <c r="E949" s="81"/>
      <c r="F949" s="72">
        <f>SUM(F950)+F951</f>
        <v>2039.4</v>
      </c>
      <c r="G949" s="72">
        <f t="shared" ref="G949:H949" si="193">SUM(G950)+G951</f>
        <v>0</v>
      </c>
      <c r="H949" s="72">
        <f t="shared" si="193"/>
        <v>0</v>
      </c>
    </row>
    <row r="950" spans="1:8">
      <c r="A950" s="80" t="s">
        <v>21</v>
      </c>
      <c r="B950" s="22" t="s">
        <v>463</v>
      </c>
      <c r="C950" s="81" t="s">
        <v>95</v>
      </c>
      <c r="D950" s="81" t="s">
        <v>12</v>
      </c>
      <c r="E950" s="81" t="s">
        <v>23</v>
      </c>
      <c r="F950" s="72">
        <f>SUM(Ведомственная!G272)</f>
        <v>35.700000000000003</v>
      </c>
      <c r="G950" s="72">
        <f>SUM(Ведомственная!H272)</f>
        <v>0</v>
      </c>
      <c r="H950" s="72">
        <f>SUM(Ведомственная!I272)</f>
        <v>0</v>
      </c>
    </row>
    <row r="951" spans="1:8" ht="78.75">
      <c r="A951" s="80" t="s">
        <v>940</v>
      </c>
      <c r="B951" s="22" t="s">
        <v>939</v>
      </c>
      <c r="C951" s="22"/>
      <c r="D951" s="27"/>
      <c r="E951" s="27"/>
      <c r="F951" s="72">
        <f>SUM(F952)</f>
        <v>2003.7</v>
      </c>
      <c r="G951" s="72">
        <f t="shared" ref="G951:H951" si="194">SUM(G952)</f>
        <v>0</v>
      </c>
      <c r="H951" s="72">
        <f t="shared" si="194"/>
        <v>0</v>
      </c>
    </row>
    <row r="952" spans="1:8" ht="63">
      <c r="A952" s="80" t="s">
        <v>50</v>
      </c>
      <c r="B952" s="22" t="s">
        <v>939</v>
      </c>
      <c r="C952" s="22">
        <v>100</v>
      </c>
      <c r="D952" s="81" t="s">
        <v>30</v>
      </c>
      <c r="E952" s="81" t="s">
        <v>12</v>
      </c>
      <c r="F952" s="72">
        <f>SUM(Ведомственная!G738)</f>
        <v>2003.7</v>
      </c>
      <c r="G952" s="99"/>
      <c r="H952" s="99"/>
    </row>
    <row r="953" spans="1:8">
      <c r="A953" s="100" t="s">
        <v>814</v>
      </c>
      <c r="B953" s="22"/>
      <c r="C953" s="81"/>
      <c r="D953" s="81"/>
      <c r="E953" s="81"/>
      <c r="F953" s="72"/>
      <c r="G953" s="29">
        <v>50000</v>
      </c>
      <c r="H953" s="29">
        <v>100000</v>
      </c>
    </row>
    <row r="954" spans="1:8" s="87" customFormat="1" ht="14.25" customHeight="1">
      <c r="A954" s="14" t="s">
        <v>190</v>
      </c>
      <c r="B954" s="15"/>
      <c r="C954" s="15"/>
      <c r="D954" s="15"/>
      <c r="E954" s="15"/>
      <c r="F954" s="19">
        <f>SUM(F9+F13+F23+F121+F128+F138+F142+F146+F163+F171+F175+F179+F187+F192+F212+F223+F234+F256+F268+F279+F294+F318+F337+F350+F354+F442+F451+F461+F464+F467+F470+F484+F670+F765+F826+F843+F847+F854+F869+F872+F880+F886+F899)+F895+F890+F341</f>
        <v>5607214.7999999989</v>
      </c>
      <c r="G954" s="19">
        <f>SUM(G9+G13+G23+G121+G128+G138+G142+G146+G163+G171+G175+G179+G187+G192+G212+G223+G234+G256+G268+G279+G294+G318+G337+G350+G354+G442+G451+G461+G464+G467+G470+G484+G670+G765+G826+G843+G847+G854+G869+G872+G880+G886+G899)+G895+G890+G341+G953</f>
        <v>5913265.9000000004</v>
      </c>
      <c r="H954" s="19">
        <f>SUM(H9+H13+H23+H121+H128+H138+H142+H146+H163+H171+H175+H179+H187+H192+H212+H223+H234+H256+H268+H279+H294+H318+H337+H350+H354+H442+H451+H461+H464+H467+H470+H484+H670+H765+H826+H843+H847+H854+H869+H872+H880+H886+H899)+H895+H890+H341+H953</f>
        <v>5117623.6000000006</v>
      </c>
    </row>
    <row r="955" spans="1:8" hidden="1"/>
    <row r="956" spans="1:8" hidden="1">
      <c r="F956" s="101">
        <f>SUM(Ведомственная!G1353)</f>
        <v>5607214.7999999989</v>
      </c>
      <c r="G956" s="101">
        <f>SUM(Ведомственная!H1353)</f>
        <v>5913265.9000000004</v>
      </c>
      <c r="H956" s="101">
        <f>SUM(Ведомственная!I1353)</f>
        <v>5117623.6000000006</v>
      </c>
    </row>
    <row r="957" spans="1:8" hidden="1">
      <c r="F957" s="101">
        <f>SUM(F956-F954)</f>
        <v>0</v>
      </c>
      <c r="G957" s="101">
        <f>SUM(G956-G954)</f>
        <v>0</v>
      </c>
      <c r="H957" s="101">
        <f>SUM(H956-H954)</f>
        <v>0</v>
      </c>
    </row>
    <row r="958" spans="1:8" hidden="1"/>
    <row r="959" spans="1:8" hidden="1"/>
    <row r="960" spans="1:8" hidden="1"/>
    <row r="961" hidden="1"/>
    <row r="962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59"/>
  <sheetViews>
    <sheetView zoomScaleNormal="100" workbookViewId="0">
      <selection activeCell="B14" sqref="B14"/>
    </sheetView>
  </sheetViews>
  <sheetFormatPr defaultRowHeight="15.75"/>
  <cols>
    <col min="1" max="1" width="80.85546875" style="86" customWidth="1"/>
    <col min="2" max="2" width="7.42578125" style="84" customWidth="1"/>
    <col min="3" max="3" width="8.42578125" style="52" customWidth="1"/>
    <col min="4" max="4" width="8.140625" style="52" customWidth="1"/>
    <col min="5" max="5" width="15.5703125" style="52" customWidth="1"/>
    <col min="6" max="6" width="8.140625" style="52" customWidth="1"/>
    <col min="7" max="9" width="20.140625" style="7" customWidth="1"/>
    <col min="10" max="10" width="12.28515625" style="52" hidden="1" customWidth="1"/>
    <col min="11" max="11" width="11.85546875" style="52" hidden="1" customWidth="1"/>
    <col min="12" max="12" width="0" style="52" hidden="1" customWidth="1"/>
    <col min="13" max="13" width="9.140625" style="52"/>
    <col min="14" max="16" width="11.7109375" style="52" bestFit="1" customWidth="1"/>
    <col min="17" max="16384" width="9.140625" style="52"/>
  </cols>
  <sheetData>
    <row r="1" spans="1:11">
      <c r="A1" s="5"/>
      <c r="F1" s="8"/>
      <c r="H1" s="8"/>
      <c r="I1" s="8" t="s">
        <v>1064</v>
      </c>
    </row>
    <row r="2" spans="1:11">
      <c r="A2" s="85"/>
      <c r="F2" s="8"/>
      <c r="H2" s="8"/>
      <c r="I2" s="8" t="s">
        <v>1065</v>
      </c>
    </row>
    <row r="3" spans="1:11">
      <c r="F3" s="8"/>
      <c r="H3" s="8"/>
      <c r="I3" s="8" t="s">
        <v>0</v>
      </c>
    </row>
    <row r="4" spans="1:11">
      <c r="F4" s="8"/>
      <c r="H4" s="8"/>
      <c r="I4" s="8" t="s">
        <v>1</v>
      </c>
    </row>
    <row r="5" spans="1:11">
      <c r="B5" s="9"/>
      <c r="C5" s="9"/>
      <c r="D5" s="9"/>
      <c r="E5" s="9"/>
      <c r="F5" s="10"/>
      <c r="H5" s="10"/>
      <c r="I5" s="10" t="s">
        <v>1062</v>
      </c>
    </row>
    <row r="6" spans="1:11" ht="36.75" customHeight="1">
      <c r="B6" s="11" t="s">
        <v>748</v>
      </c>
      <c r="C6" s="9"/>
      <c r="D6" s="9"/>
      <c r="E6" s="9"/>
      <c r="F6" s="9"/>
      <c r="G6" s="9"/>
      <c r="H6" s="9"/>
      <c r="I6" s="9"/>
    </row>
    <row r="7" spans="1:11">
      <c r="B7" s="12"/>
      <c r="C7" s="79"/>
      <c r="D7" s="79"/>
      <c r="E7" s="79"/>
      <c r="F7" s="79"/>
      <c r="G7" s="9"/>
      <c r="H7" s="9"/>
      <c r="I7" s="9" t="s">
        <v>528</v>
      </c>
    </row>
    <row r="8" spans="1:11">
      <c r="A8" s="148" t="s">
        <v>2</v>
      </c>
      <c r="B8" s="149" t="s">
        <v>3</v>
      </c>
      <c r="C8" s="149"/>
      <c r="D8" s="149"/>
      <c r="E8" s="149"/>
      <c r="F8" s="149"/>
      <c r="G8" s="22" t="s">
        <v>4</v>
      </c>
      <c r="H8" s="22" t="s">
        <v>4</v>
      </c>
      <c r="I8" s="22" t="s">
        <v>4</v>
      </c>
    </row>
    <row r="9" spans="1:11" ht="63">
      <c r="A9" s="148"/>
      <c r="B9" s="2" t="s">
        <v>5</v>
      </c>
      <c r="C9" s="13" t="s">
        <v>6</v>
      </c>
      <c r="D9" s="13" t="s">
        <v>7</v>
      </c>
      <c r="E9" s="13" t="s">
        <v>8</v>
      </c>
      <c r="F9" s="13" t="s">
        <v>161</v>
      </c>
      <c r="G9" s="13" t="s">
        <v>621</v>
      </c>
      <c r="H9" s="13" t="s">
        <v>741</v>
      </c>
      <c r="I9" s="13" t="s">
        <v>742</v>
      </c>
    </row>
    <row r="10" spans="1:11" s="87" customFormat="1">
      <c r="A10" s="14" t="s">
        <v>84</v>
      </c>
      <c r="B10" s="15" t="s">
        <v>85</v>
      </c>
      <c r="C10" s="16"/>
      <c r="D10" s="16"/>
      <c r="E10" s="16"/>
      <c r="F10" s="16"/>
      <c r="G10" s="19">
        <f>SUM(G11)+G31</f>
        <v>24316.800000000003</v>
      </c>
      <c r="H10" s="19">
        <f>SUM(H11)</f>
        <v>25161.5</v>
      </c>
      <c r="I10" s="19">
        <f>SUM(I11)</f>
        <v>25161.5</v>
      </c>
      <c r="J10" s="87">
        <v>25700.2</v>
      </c>
      <c r="K10" s="88">
        <f>SUM(J10-G10)</f>
        <v>1383.3999999999978</v>
      </c>
    </row>
    <row r="11" spans="1:11">
      <c r="A11" s="80" t="s">
        <v>86</v>
      </c>
      <c r="B11" s="2"/>
      <c r="C11" s="2" t="s">
        <v>33</v>
      </c>
      <c r="D11" s="2"/>
      <c r="E11" s="2"/>
      <c r="F11" s="2"/>
      <c r="G11" s="17">
        <f>SUM(G12+G20)</f>
        <v>24310.800000000003</v>
      </c>
      <c r="H11" s="17">
        <f>SUM(H12+H20)</f>
        <v>25161.5</v>
      </c>
      <c r="I11" s="17">
        <f>SUM(I12+I20)</f>
        <v>25161.5</v>
      </c>
      <c r="J11" s="52">
        <v>25161.5</v>
      </c>
      <c r="K11" s="89">
        <f>SUM(J11-H10)</f>
        <v>0</v>
      </c>
    </row>
    <row r="12" spans="1:11" ht="31.5" customHeight="1">
      <c r="A12" s="80" t="s">
        <v>87</v>
      </c>
      <c r="B12" s="2"/>
      <c r="C12" s="2" t="s">
        <v>33</v>
      </c>
      <c r="D12" s="2" t="s">
        <v>53</v>
      </c>
      <c r="E12" s="2"/>
      <c r="F12" s="2"/>
      <c r="G12" s="17">
        <f>SUM(G13)</f>
        <v>17028.2</v>
      </c>
      <c r="H12" s="17">
        <f>SUM(H13)</f>
        <v>17659.8</v>
      </c>
      <c r="I12" s="17">
        <f>SUM(I13)</f>
        <v>17659.8</v>
      </c>
      <c r="J12" s="52">
        <v>25161.5</v>
      </c>
      <c r="K12" s="89">
        <f>SUM(J12-I10)</f>
        <v>0</v>
      </c>
    </row>
    <row r="13" spans="1:11">
      <c r="A13" s="80" t="s">
        <v>191</v>
      </c>
      <c r="B13" s="2"/>
      <c r="C13" s="2" t="s">
        <v>33</v>
      </c>
      <c r="D13" s="2" t="s">
        <v>53</v>
      </c>
      <c r="E13" s="2" t="s">
        <v>192</v>
      </c>
      <c r="F13" s="2"/>
      <c r="G13" s="17">
        <f>SUM(G14)+G18</f>
        <v>17028.2</v>
      </c>
      <c r="H13" s="17">
        <f>SUM(H14)+H18</f>
        <v>17659.8</v>
      </c>
      <c r="I13" s="17">
        <f>SUM(I14)+I18</f>
        <v>17659.8</v>
      </c>
    </row>
    <row r="14" spans="1:11">
      <c r="A14" s="80" t="s">
        <v>79</v>
      </c>
      <c r="B14" s="2"/>
      <c r="C14" s="2" t="s">
        <v>33</v>
      </c>
      <c r="D14" s="2" t="s">
        <v>53</v>
      </c>
      <c r="E14" s="2" t="s">
        <v>103</v>
      </c>
      <c r="F14" s="2"/>
      <c r="G14" s="17">
        <f>SUM(G15+G16)+G17</f>
        <v>15383</v>
      </c>
      <c r="H14" s="17">
        <f>SUM(H15+H16)+H17</f>
        <v>15977.4</v>
      </c>
      <c r="I14" s="17">
        <f>SUM(I15+I16)+I17</f>
        <v>15977.4</v>
      </c>
    </row>
    <row r="15" spans="1:11" ht="47.25">
      <c r="A15" s="18" t="s">
        <v>50</v>
      </c>
      <c r="B15" s="2"/>
      <c r="C15" s="2" t="s">
        <v>33</v>
      </c>
      <c r="D15" s="2" t="s">
        <v>53</v>
      </c>
      <c r="E15" s="2" t="s">
        <v>103</v>
      </c>
      <c r="F15" s="2" t="s">
        <v>88</v>
      </c>
      <c r="G15" s="17">
        <v>15373</v>
      </c>
      <c r="H15" s="17">
        <v>15967.4</v>
      </c>
      <c r="I15" s="17">
        <v>15967.4</v>
      </c>
    </row>
    <row r="16" spans="1:11" ht="31.5">
      <c r="A16" s="80" t="s">
        <v>51</v>
      </c>
      <c r="B16" s="2"/>
      <c r="C16" s="2" t="s">
        <v>33</v>
      </c>
      <c r="D16" s="2" t="s">
        <v>53</v>
      </c>
      <c r="E16" s="2" t="s">
        <v>103</v>
      </c>
      <c r="F16" s="2" t="s">
        <v>90</v>
      </c>
      <c r="G16" s="72">
        <v>10</v>
      </c>
      <c r="H16" s="72">
        <v>10</v>
      </c>
      <c r="I16" s="72">
        <v>10</v>
      </c>
    </row>
    <row r="17" spans="1:9" hidden="1">
      <c r="A17" s="80" t="s">
        <v>41</v>
      </c>
      <c r="B17" s="2"/>
      <c r="C17" s="2" t="s">
        <v>33</v>
      </c>
      <c r="D17" s="2" t="s">
        <v>53</v>
      </c>
      <c r="E17" s="2" t="s">
        <v>103</v>
      </c>
      <c r="F17" s="2" t="s">
        <v>98</v>
      </c>
      <c r="G17" s="72"/>
      <c r="H17" s="72"/>
      <c r="I17" s="72"/>
    </row>
    <row r="18" spans="1:9">
      <c r="A18" s="80" t="s">
        <v>91</v>
      </c>
      <c r="B18" s="2"/>
      <c r="C18" s="2" t="s">
        <v>33</v>
      </c>
      <c r="D18" s="2" t="s">
        <v>53</v>
      </c>
      <c r="E18" s="2" t="s">
        <v>104</v>
      </c>
      <c r="F18" s="2"/>
      <c r="G18" s="17">
        <f>SUM(G19)</f>
        <v>1645.2</v>
      </c>
      <c r="H18" s="17">
        <f>SUM(H19)</f>
        <v>1682.4</v>
      </c>
      <c r="I18" s="17">
        <f>SUM(I19)</f>
        <v>1682.4</v>
      </c>
    </row>
    <row r="19" spans="1:9" ht="47.25">
      <c r="A19" s="18" t="s">
        <v>50</v>
      </c>
      <c r="B19" s="2"/>
      <c r="C19" s="2" t="s">
        <v>33</v>
      </c>
      <c r="D19" s="2" t="s">
        <v>53</v>
      </c>
      <c r="E19" s="2" t="s">
        <v>104</v>
      </c>
      <c r="F19" s="2" t="s">
        <v>88</v>
      </c>
      <c r="G19" s="17">
        <v>1645.2</v>
      </c>
      <c r="H19" s="17">
        <v>1682.4</v>
      </c>
      <c r="I19" s="17">
        <v>1682.4</v>
      </c>
    </row>
    <row r="20" spans="1:9">
      <c r="A20" s="80" t="s">
        <v>92</v>
      </c>
      <c r="B20" s="2"/>
      <c r="C20" s="2" t="s">
        <v>33</v>
      </c>
      <c r="D20" s="2" t="s">
        <v>93</v>
      </c>
      <c r="E20" s="2"/>
      <c r="F20" s="2"/>
      <c r="G20" s="17">
        <f>SUM(G21+G24+G26)</f>
        <v>7282.6</v>
      </c>
      <c r="H20" s="17">
        <f>SUM(H21+H24+H26)</f>
        <v>7501.7</v>
      </c>
      <c r="I20" s="17">
        <f>SUM(I21+I24+I26)</f>
        <v>7501.7</v>
      </c>
    </row>
    <row r="21" spans="1:9">
      <c r="A21" s="80" t="s">
        <v>94</v>
      </c>
      <c r="B21" s="2"/>
      <c r="C21" s="2" t="s">
        <v>33</v>
      </c>
      <c r="D21" s="2" t="s">
        <v>93</v>
      </c>
      <c r="E21" s="2" t="s">
        <v>105</v>
      </c>
      <c r="F21" s="2"/>
      <c r="G21" s="72">
        <f>SUM(G22:G23)</f>
        <v>451</v>
      </c>
      <c r="H21" s="72">
        <f>SUM(H22:H23)</f>
        <v>706</v>
      </c>
      <c r="I21" s="72">
        <f>SUM(I22:I23)</f>
        <v>706</v>
      </c>
    </row>
    <row r="22" spans="1:9" ht="31.5">
      <c r="A22" s="80" t="s">
        <v>51</v>
      </c>
      <c r="B22" s="2"/>
      <c r="C22" s="2" t="s">
        <v>33</v>
      </c>
      <c r="D22" s="2" t="s">
        <v>93</v>
      </c>
      <c r="E22" s="2" t="s">
        <v>105</v>
      </c>
      <c r="F22" s="2" t="s">
        <v>90</v>
      </c>
      <c r="G22" s="72">
        <v>442.1</v>
      </c>
      <c r="H22" s="72">
        <v>697</v>
      </c>
      <c r="I22" s="72">
        <v>697</v>
      </c>
    </row>
    <row r="23" spans="1:9">
      <c r="A23" s="80" t="s">
        <v>21</v>
      </c>
      <c r="B23" s="2"/>
      <c r="C23" s="2" t="s">
        <v>33</v>
      </c>
      <c r="D23" s="2" t="s">
        <v>93</v>
      </c>
      <c r="E23" s="2" t="s">
        <v>105</v>
      </c>
      <c r="F23" s="2" t="s">
        <v>95</v>
      </c>
      <c r="G23" s="72">
        <v>8.9</v>
      </c>
      <c r="H23" s="72">
        <v>9</v>
      </c>
      <c r="I23" s="72">
        <v>9</v>
      </c>
    </row>
    <row r="24" spans="1:9" ht="31.5">
      <c r="A24" s="80" t="s">
        <v>96</v>
      </c>
      <c r="B24" s="2"/>
      <c r="C24" s="2" t="s">
        <v>33</v>
      </c>
      <c r="D24" s="2" t="s">
        <v>93</v>
      </c>
      <c r="E24" s="2" t="s">
        <v>106</v>
      </c>
      <c r="F24" s="2"/>
      <c r="G24" s="72">
        <f>SUM(G25)</f>
        <v>550</v>
      </c>
      <c r="H24" s="72">
        <f>SUM(H25)</f>
        <v>550</v>
      </c>
      <c r="I24" s="72">
        <f>SUM(I25)</f>
        <v>550</v>
      </c>
    </row>
    <row r="25" spans="1:9" ht="31.5">
      <c r="A25" s="80" t="s">
        <v>51</v>
      </c>
      <c r="B25" s="2"/>
      <c r="C25" s="2" t="s">
        <v>33</v>
      </c>
      <c r="D25" s="2" t="s">
        <v>93</v>
      </c>
      <c r="E25" s="2" t="s">
        <v>106</v>
      </c>
      <c r="F25" s="2" t="s">
        <v>90</v>
      </c>
      <c r="G25" s="72">
        <v>550</v>
      </c>
      <c r="H25" s="72">
        <v>550</v>
      </c>
      <c r="I25" s="72">
        <v>550</v>
      </c>
    </row>
    <row r="26" spans="1:9" ht="31.5">
      <c r="A26" s="80" t="s">
        <v>97</v>
      </c>
      <c r="B26" s="2"/>
      <c r="C26" s="2" t="s">
        <v>33</v>
      </c>
      <c r="D26" s="2" t="s">
        <v>93</v>
      </c>
      <c r="E26" s="2" t="s">
        <v>107</v>
      </c>
      <c r="F26" s="2"/>
      <c r="G26" s="17">
        <f>SUM(G27:G29)</f>
        <v>6281.6</v>
      </c>
      <c r="H26" s="17">
        <f>SUM(H27:H29)</f>
        <v>6245.7</v>
      </c>
      <c r="I26" s="17">
        <f>SUM(I27:I29)</f>
        <v>6245.7</v>
      </c>
    </row>
    <row r="27" spans="1:9" ht="28.5" customHeight="1">
      <c r="A27" s="80" t="s">
        <v>51</v>
      </c>
      <c r="B27" s="2"/>
      <c r="C27" s="2" t="s">
        <v>33</v>
      </c>
      <c r="D27" s="2" t="s">
        <v>93</v>
      </c>
      <c r="E27" s="2" t="s">
        <v>107</v>
      </c>
      <c r="F27" s="2" t="s">
        <v>90</v>
      </c>
      <c r="G27" s="17">
        <v>5620.6</v>
      </c>
      <c r="H27" s="17">
        <v>5567.8</v>
      </c>
      <c r="I27" s="17">
        <v>5567.8</v>
      </c>
    </row>
    <row r="28" spans="1:9" ht="21" customHeight="1">
      <c r="A28" s="80" t="s">
        <v>41</v>
      </c>
      <c r="B28" s="2"/>
      <c r="C28" s="2" t="s">
        <v>33</v>
      </c>
      <c r="D28" s="2" t="s">
        <v>93</v>
      </c>
      <c r="E28" s="2" t="s">
        <v>107</v>
      </c>
      <c r="F28" s="2" t="s">
        <v>98</v>
      </c>
      <c r="G28" s="17">
        <v>634.70000000000005</v>
      </c>
      <c r="H28" s="17">
        <v>661</v>
      </c>
      <c r="I28" s="17">
        <v>661</v>
      </c>
    </row>
    <row r="29" spans="1:9" ht="22.5" customHeight="1">
      <c r="A29" s="80" t="s">
        <v>21</v>
      </c>
      <c r="B29" s="2"/>
      <c r="C29" s="2" t="s">
        <v>33</v>
      </c>
      <c r="D29" s="2" t="s">
        <v>93</v>
      </c>
      <c r="E29" s="2" t="s">
        <v>107</v>
      </c>
      <c r="F29" s="2" t="s">
        <v>95</v>
      </c>
      <c r="G29" s="17">
        <v>26.3</v>
      </c>
      <c r="H29" s="17">
        <v>16.899999999999999</v>
      </c>
      <c r="I29" s="17">
        <v>16.899999999999999</v>
      </c>
    </row>
    <row r="30" spans="1:9" ht="22.5" customHeight="1">
      <c r="A30" s="104" t="s">
        <v>111</v>
      </c>
      <c r="B30" s="2"/>
      <c r="C30" s="2" t="s">
        <v>112</v>
      </c>
      <c r="D30" s="2"/>
      <c r="E30" s="2"/>
      <c r="F30" s="2"/>
      <c r="G30" s="17">
        <f>SUM(G31)</f>
        <v>6</v>
      </c>
      <c r="H30" s="17"/>
      <c r="I30" s="17"/>
    </row>
    <row r="31" spans="1:9">
      <c r="A31" s="130" t="s">
        <v>959</v>
      </c>
      <c r="B31" s="131"/>
      <c r="C31" s="132" t="s">
        <v>112</v>
      </c>
      <c r="D31" s="132" t="s">
        <v>168</v>
      </c>
      <c r="E31" s="133"/>
      <c r="F31" s="133"/>
      <c r="G31" s="134">
        <f>SUM(G32)</f>
        <v>6</v>
      </c>
      <c r="H31" s="134">
        <f t="shared" ref="H31:I33" si="0">SUM(H32)</f>
        <v>0</v>
      </c>
      <c r="I31" s="134">
        <f t="shared" si="0"/>
        <v>0</v>
      </c>
    </row>
    <row r="32" spans="1:9">
      <c r="A32" s="113" t="s">
        <v>191</v>
      </c>
      <c r="B32" s="133"/>
      <c r="C32" s="132" t="s">
        <v>112</v>
      </c>
      <c r="D32" s="132" t="s">
        <v>168</v>
      </c>
      <c r="E32" s="133" t="s">
        <v>192</v>
      </c>
      <c r="F32" s="133"/>
      <c r="G32" s="134">
        <f>SUM(G33)</f>
        <v>6</v>
      </c>
      <c r="H32" s="134">
        <f t="shared" si="0"/>
        <v>0</v>
      </c>
      <c r="I32" s="134">
        <f t="shared" si="0"/>
        <v>0</v>
      </c>
    </row>
    <row r="33" spans="1:11" ht="31.5">
      <c r="A33" s="113" t="s">
        <v>97</v>
      </c>
      <c r="B33" s="133"/>
      <c r="C33" s="132" t="s">
        <v>112</v>
      </c>
      <c r="D33" s="132" t="s">
        <v>168</v>
      </c>
      <c r="E33" s="133" t="s">
        <v>107</v>
      </c>
      <c r="F33" s="133"/>
      <c r="G33" s="134">
        <f>SUM(G34)</f>
        <v>6</v>
      </c>
      <c r="H33" s="134">
        <f t="shared" si="0"/>
        <v>0</v>
      </c>
      <c r="I33" s="134">
        <f t="shared" si="0"/>
        <v>0</v>
      </c>
    </row>
    <row r="34" spans="1:11" ht="31.5">
      <c r="A34" s="113" t="s">
        <v>51</v>
      </c>
      <c r="B34" s="133"/>
      <c r="C34" s="132" t="s">
        <v>112</v>
      </c>
      <c r="D34" s="132" t="s">
        <v>168</v>
      </c>
      <c r="E34" s="133" t="s">
        <v>107</v>
      </c>
      <c r="F34" s="133" t="s">
        <v>90</v>
      </c>
      <c r="G34" s="17">
        <v>6</v>
      </c>
      <c r="H34" s="134"/>
      <c r="I34" s="134"/>
    </row>
    <row r="35" spans="1:11" s="87" customFormat="1">
      <c r="A35" s="14" t="s">
        <v>99</v>
      </c>
      <c r="B35" s="15" t="s">
        <v>100</v>
      </c>
      <c r="C35" s="15"/>
      <c r="D35" s="15"/>
      <c r="E35" s="15"/>
      <c r="F35" s="15"/>
      <c r="G35" s="19">
        <f>SUM(G36)</f>
        <v>8030.7</v>
      </c>
      <c r="H35" s="19">
        <f>SUM(H36)</f>
        <v>8254.6999999999989</v>
      </c>
      <c r="I35" s="19">
        <f>SUM(I36)</f>
        <v>8254.6999999999989</v>
      </c>
      <c r="J35" s="87">
        <v>8254.7000000000007</v>
      </c>
      <c r="K35" s="88">
        <f>SUM(J35-G35)</f>
        <v>224.00000000000091</v>
      </c>
    </row>
    <row r="36" spans="1:11">
      <c r="A36" s="80" t="s">
        <v>86</v>
      </c>
      <c r="B36" s="2"/>
      <c r="C36" s="2" t="s">
        <v>33</v>
      </c>
      <c r="D36" s="2"/>
      <c r="E36" s="2"/>
      <c r="F36" s="2"/>
      <c r="G36" s="17">
        <f>SUM(G37)+G44</f>
        <v>8030.7</v>
      </c>
      <c r="H36" s="17">
        <f>SUM(H37)+H44</f>
        <v>8254.6999999999989</v>
      </c>
      <c r="I36" s="17">
        <f>SUM(I37)+I44</f>
        <v>8254.6999999999989</v>
      </c>
    </row>
    <row r="37" spans="1:11" ht="31.5">
      <c r="A37" s="80" t="s">
        <v>101</v>
      </c>
      <c r="B37" s="2"/>
      <c r="C37" s="2" t="s">
        <v>33</v>
      </c>
      <c r="D37" s="2" t="s">
        <v>77</v>
      </c>
      <c r="E37" s="2"/>
      <c r="F37" s="2"/>
      <c r="G37" s="17">
        <f>SUM(G38)</f>
        <v>7205</v>
      </c>
      <c r="H37" s="17">
        <f>SUM(H38)</f>
        <v>7214.9</v>
      </c>
      <c r="I37" s="17">
        <f>SUM(I38)</f>
        <v>7214.9</v>
      </c>
    </row>
    <row r="38" spans="1:11">
      <c r="A38" s="80" t="s">
        <v>191</v>
      </c>
      <c r="B38" s="2"/>
      <c r="C38" s="2" t="s">
        <v>33</v>
      </c>
      <c r="D38" s="2" t="s">
        <v>77</v>
      </c>
      <c r="E38" s="2" t="s">
        <v>192</v>
      </c>
      <c r="F38" s="2"/>
      <c r="G38" s="17">
        <f>SUM(G39+G42)</f>
        <v>7205</v>
      </c>
      <c r="H38" s="17">
        <f>SUM(H39+H42)</f>
        <v>7214.9</v>
      </c>
      <c r="I38" s="17">
        <f>SUM(I39+I42)</f>
        <v>7214.9</v>
      </c>
    </row>
    <row r="39" spans="1:11" ht="31.5">
      <c r="A39" s="80" t="s">
        <v>193</v>
      </c>
      <c r="B39" s="2"/>
      <c r="C39" s="2" t="s">
        <v>33</v>
      </c>
      <c r="D39" s="2" t="s">
        <v>77</v>
      </c>
      <c r="E39" s="2" t="s">
        <v>108</v>
      </c>
      <c r="F39" s="2"/>
      <c r="G39" s="17">
        <f>SUM(G40:G41)</f>
        <v>5000.7</v>
      </c>
      <c r="H39" s="17">
        <f>SUM(H40:H41)</f>
        <v>5027</v>
      </c>
      <c r="I39" s="17">
        <f>SUM(I40:I41)</f>
        <v>5027</v>
      </c>
    </row>
    <row r="40" spans="1:11" ht="47.25">
      <c r="A40" s="18" t="s">
        <v>50</v>
      </c>
      <c r="B40" s="2"/>
      <c r="C40" s="2" t="s">
        <v>33</v>
      </c>
      <c r="D40" s="2" t="s">
        <v>77</v>
      </c>
      <c r="E40" s="2" t="s">
        <v>108</v>
      </c>
      <c r="F40" s="2" t="s">
        <v>88</v>
      </c>
      <c r="G40" s="17">
        <v>4998.8999999999996</v>
      </c>
      <c r="H40" s="17">
        <v>5021.7</v>
      </c>
      <c r="I40" s="17">
        <v>5021.7</v>
      </c>
    </row>
    <row r="41" spans="1:11" ht="31.5">
      <c r="A41" s="80" t="s">
        <v>51</v>
      </c>
      <c r="B41" s="2"/>
      <c r="C41" s="2" t="s">
        <v>33</v>
      </c>
      <c r="D41" s="2" t="s">
        <v>77</v>
      </c>
      <c r="E41" s="2" t="s">
        <v>108</v>
      </c>
      <c r="F41" s="2" t="s">
        <v>90</v>
      </c>
      <c r="G41" s="72">
        <v>1.8</v>
      </c>
      <c r="H41" s="72">
        <v>5.3</v>
      </c>
      <c r="I41" s="72">
        <v>5.3</v>
      </c>
    </row>
    <row r="42" spans="1:11" ht="31.5">
      <c r="A42" s="80" t="s">
        <v>102</v>
      </c>
      <c r="B42" s="2"/>
      <c r="C42" s="2" t="s">
        <v>33</v>
      </c>
      <c r="D42" s="2" t="s">
        <v>77</v>
      </c>
      <c r="E42" s="2" t="s">
        <v>109</v>
      </c>
      <c r="F42" s="2"/>
      <c r="G42" s="17">
        <f>SUM(G43)</f>
        <v>2204.3000000000002</v>
      </c>
      <c r="H42" s="17">
        <f>SUM(H43)</f>
        <v>2187.9</v>
      </c>
      <c r="I42" s="17">
        <f>SUM(I43)</f>
        <v>2187.9</v>
      </c>
    </row>
    <row r="43" spans="1:11" ht="47.25">
      <c r="A43" s="18" t="s">
        <v>50</v>
      </c>
      <c r="B43" s="2"/>
      <c r="C43" s="2" t="s">
        <v>33</v>
      </c>
      <c r="D43" s="2" t="s">
        <v>77</v>
      </c>
      <c r="E43" s="2" t="s">
        <v>109</v>
      </c>
      <c r="F43" s="2" t="s">
        <v>88</v>
      </c>
      <c r="G43" s="17">
        <v>2204.3000000000002</v>
      </c>
      <c r="H43" s="17">
        <v>2187.9</v>
      </c>
      <c r="I43" s="17">
        <v>2187.9</v>
      </c>
    </row>
    <row r="44" spans="1:11">
      <c r="A44" s="80" t="s">
        <v>92</v>
      </c>
      <c r="B44" s="2"/>
      <c r="C44" s="2" t="s">
        <v>33</v>
      </c>
      <c r="D44" s="2" t="s">
        <v>93</v>
      </c>
      <c r="E44" s="2"/>
      <c r="F44" s="2"/>
      <c r="G44" s="17">
        <f>SUM(G45)</f>
        <v>825.7</v>
      </c>
      <c r="H44" s="17">
        <f>SUM(H45)</f>
        <v>1039.8</v>
      </c>
      <c r="I44" s="17">
        <f>SUM(I45)</f>
        <v>1039.8</v>
      </c>
    </row>
    <row r="45" spans="1:11">
      <c r="A45" s="80" t="s">
        <v>191</v>
      </c>
      <c r="B45" s="2"/>
      <c r="C45" s="2" t="s">
        <v>33</v>
      </c>
      <c r="D45" s="2" t="s">
        <v>93</v>
      </c>
      <c r="E45" s="2" t="s">
        <v>192</v>
      </c>
      <c r="F45" s="2"/>
      <c r="G45" s="17">
        <f>SUM(G46+G49+G51)</f>
        <v>825.7</v>
      </c>
      <c r="H45" s="17">
        <f>SUM(H46+H49+H51)</f>
        <v>1039.8</v>
      </c>
      <c r="I45" s="17">
        <f>SUM(I46+I49+I51)</f>
        <v>1039.8</v>
      </c>
    </row>
    <row r="46" spans="1:11">
      <c r="A46" s="80" t="s">
        <v>94</v>
      </c>
      <c r="B46" s="2"/>
      <c r="C46" s="2" t="s">
        <v>33</v>
      </c>
      <c r="D46" s="2" t="s">
        <v>93</v>
      </c>
      <c r="E46" s="2" t="s">
        <v>105</v>
      </c>
      <c r="F46" s="2"/>
      <c r="G46" s="72">
        <f>SUM(G47:G48)</f>
        <v>141.80000000000001</v>
      </c>
      <c r="H46" s="72">
        <f>SUM(H47:H48)</f>
        <v>196.1</v>
      </c>
      <c r="I46" s="72">
        <f>SUM(I47:I48)</f>
        <v>196.1</v>
      </c>
    </row>
    <row r="47" spans="1:11" ht="31.5">
      <c r="A47" s="80" t="s">
        <v>51</v>
      </c>
      <c r="B47" s="2"/>
      <c r="C47" s="2" t="s">
        <v>33</v>
      </c>
      <c r="D47" s="2" t="s">
        <v>93</v>
      </c>
      <c r="E47" s="2" t="s">
        <v>105</v>
      </c>
      <c r="F47" s="2" t="s">
        <v>90</v>
      </c>
      <c r="G47" s="72">
        <v>139.9</v>
      </c>
      <c r="H47" s="72">
        <v>194.4</v>
      </c>
      <c r="I47" s="72">
        <v>194.4</v>
      </c>
    </row>
    <row r="48" spans="1:11">
      <c r="A48" s="80" t="s">
        <v>21</v>
      </c>
      <c r="B48" s="2"/>
      <c r="C48" s="2" t="s">
        <v>33</v>
      </c>
      <c r="D48" s="2" t="s">
        <v>93</v>
      </c>
      <c r="E48" s="2" t="s">
        <v>105</v>
      </c>
      <c r="F48" s="2" t="s">
        <v>95</v>
      </c>
      <c r="G48" s="72">
        <v>1.9</v>
      </c>
      <c r="H48" s="72">
        <v>1.7</v>
      </c>
      <c r="I48" s="72">
        <v>1.7</v>
      </c>
    </row>
    <row r="49" spans="1:16" ht="31.5">
      <c r="A49" s="80" t="s">
        <v>96</v>
      </c>
      <c r="B49" s="2"/>
      <c r="C49" s="2" t="s">
        <v>33</v>
      </c>
      <c r="D49" s="2" t="s">
        <v>93</v>
      </c>
      <c r="E49" s="2" t="s">
        <v>106</v>
      </c>
      <c r="F49" s="2"/>
      <c r="G49" s="72">
        <f>SUM(G50)</f>
        <v>190.7</v>
      </c>
      <c r="H49" s="72">
        <f>SUM(H50)</f>
        <v>204.6</v>
      </c>
      <c r="I49" s="72">
        <f>SUM(I50)</f>
        <v>204.6</v>
      </c>
    </row>
    <row r="50" spans="1:16" ht="31.5">
      <c r="A50" s="80" t="s">
        <v>51</v>
      </c>
      <c r="B50" s="2"/>
      <c r="C50" s="2" t="s">
        <v>33</v>
      </c>
      <c r="D50" s="2" t="s">
        <v>93</v>
      </c>
      <c r="E50" s="2" t="s">
        <v>106</v>
      </c>
      <c r="F50" s="2" t="s">
        <v>90</v>
      </c>
      <c r="G50" s="17">
        <v>190.7</v>
      </c>
      <c r="H50" s="17">
        <v>204.6</v>
      </c>
      <c r="I50" s="17">
        <v>204.6</v>
      </c>
    </row>
    <row r="51" spans="1:16" ht="31.5">
      <c r="A51" s="80" t="s">
        <v>97</v>
      </c>
      <c r="B51" s="2"/>
      <c r="C51" s="2" t="s">
        <v>33</v>
      </c>
      <c r="D51" s="2" t="s">
        <v>93</v>
      </c>
      <c r="E51" s="2" t="s">
        <v>107</v>
      </c>
      <c r="F51" s="2"/>
      <c r="G51" s="17">
        <f>SUM(G52:G53)</f>
        <v>493.2</v>
      </c>
      <c r="H51" s="17">
        <f>SUM(H52:H53)</f>
        <v>639.1</v>
      </c>
      <c r="I51" s="17">
        <f>SUM(I52:I53)</f>
        <v>639.1</v>
      </c>
    </row>
    <row r="52" spans="1:16" ht="31.5">
      <c r="A52" s="80" t="s">
        <v>51</v>
      </c>
      <c r="B52" s="2"/>
      <c r="C52" s="2" t="s">
        <v>33</v>
      </c>
      <c r="D52" s="2" t="s">
        <v>93</v>
      </c>
      <c r="E52" s="2" t="s">
        <v>107</v>
      </c>
      <c r="F52" s="2" t="s">
        <v>90</v>
      </c>
      <c r="G52" s="17">
        <v>469.2</v>
      </c>
      <c r="H52" s="17">
        <v>579.1</v>
      </c>
      <c r="I52" s="17">
        <v>579.1</v>
      </c>
    </row>
    <row r="53" spans="1:16">
      <c r="A53" s="80" t="s">
        <v>21</v>
      </c>
      <c r="B53" s="2"/>
      <c r="C53" s="2" t="s">
        <v>33</v>
      </c>
      <c r="D53" s="2" t="s">
        <v>93</v>
      </c>
      <c r="E53" s="2" t="s">
        <v>107</v>
      </c>
      <c r="F53" s="2" t="s">
        <v>95</v>
      </c>
      <c r="G53" s="17">
        <v>24</v>
      </c>
      <c r="H53" s="17">
        <v>60</v>
      </c>
      <c r="I53" s="17">
        <v>60</v>
      </c>
    </row>
    <row r="54" spans="1:16" s="87" customFormat="1">
      <c r="A54" s="14" t="s">
        <v>205</v>
      </c>
      <c r="B54" s="16">
        <v>283</v>
      </c>
      <c r="C54" s="20"/>
      <c r="D54" s="20"/>
      <c r="E54" s="20"/>
      <c r="F54" s="20"/>
      <c r="G54" s="21">
        <f>SUM(G55+G148+G183+G390+G441)+G273+G485+G436+G410</f>
        <v>1239158</v>
      </c>
      <c r="H54" s="21">
        <f>SUM(H55+H148+H183+H390+H441)+H273+H485+H436+H410</f>
        <v>1738618.1</v>
      </c>
      <c r="I54" s="21">
        <f>SUM(I55+I148+I183+I390+I441)+I273+I485+I436+I410</f>
        <v>872988.8</v>
      </c>
      <c r="J54" s="87">
        <f>959021.4+2800+3600+100+1500+1200</f>
        <v>968221.4</v>
      </c>
      <c r="K54" s="88">
        <f>SUM(J54-G54)</f>
        <v>-270936.59999999998</v>
      </c>
    </row>
    <row r="55" spans="1:16">
      <c r="A55" s="80" t="s">
        <v>86</v>
      </c>
      <c r="B55" s="13"/>
      <c r="C55" s="81" t="s">
        <v>33</v>
      </c>
      <c r="D55" s="81"/>
      <c r="E55" s="81"/>
      <c r="F55" s="22"/>
      <c r="G55" s="72">
        <f>SUM(G56+G60)+G81+G89+G85</f>
        <v>242075.2</v>
      </c>
      <c r="H55" s="72">
        <f>SUM(H56+H60)+H81+H89+H85</f>
        <v>174286.80000000002</v>
      </c>
      <c r="I55" s="72">
        <f>SUM(I56+I60)+I81+I89+I85</f>
        <v>185362.90000000002</v>
      </c>
      <c r="J55" s="52">
        <f>821594.2+3600</f>
        <v>825194.2</v>
      </c>
      <c r="K55" s="89">
        <f>SUM(J55-H54)</f>
        <v>-913423.90000000014</v>
      </c>
      <c r="N55" s="90"/>
      <c r="O55" s="90"/>
      <c r="P55" s="90"/>
    </row>
    <row r="56" spans="1:16" ht="31.5">
      <c r="A56" s="80" t="s">
        <v>164</v>
      </c>
      <c r="B56" s="13"/>
      <c r="C56" s="81" t="s">
        <v>33</v>
      </c>
      <c r="D56" s="81" t="s">
        <v>43</v>
      </c>
      <c r="E56" s="81"/>
      <c r="F56" s="22"/>
      <c r="G56" s="72">
        <f t="shared" ref="G56:I58" si="1">SUM(G57)</f>
        <v>2401.8000000000002</v>
      </c>
      <c r="H56" s="72">
        <f t="shared" si="1"/>
        <v>2053.3000000000002</v>
      </c>
      <c r="I56" s="72">
        <f t="shared" si="1"/>
        <v>2053.3000000000002</v>
      </c>
      <c r="J56" s="52">
        <f>806840.2+3600</f>
        <v>810440.2</v>
      </c>
      <c r="K56" s="89">
        <f>SUM(J56-I54)</f>
        <v>-62548.600000000093</v>
      </c>
    </row>
    <row r="57" spans="1:16" ht="31.5">
      <c r="A57" s="80" t="s">
        <v>624</v>
      </c>
      <c r="B57" s="13"/>
      <c r="C57" s="81" t="s">
        <v>33</v>
      </c>
      <c r="D57" s="81" t="s">
        <v>43</v>
      </c>
      <c r="E57" s="22" t="s">
        <v>206</v>
      </c>
      <c r="F57" s="22"/>
      <c r="G57" s="72">
        <f t="shared" si="1"/>
        <v>2401.8000000000002</v>
      </c>
      <c r="H57" s="72">
        <f t="shared" si="1"/>
        <v>2053.3000000000002</v>
      </c>
      <c r="I57" s="72">
        <f t="shared" si="1"/>
        <v>2053.3000000000002</v>
      </c>
    </row>
    <row r="58" spans="1:16">
      <c r="A58" s="80" t="s">
        <v>207</v>
      </c>
      <c r="B58" s="13"/>
      <c r="C58" s="81" t="s">
        <v>33</v>
      </c>
      <c r="D58" s="81" t="s">
        <v>43</v>
      </c>
      <c r="E58" s="81" t="s">
        <v>208</v>
      </c>
      <c r="F58" s="81"/>
      <c r="G58" s="72">
        <f t="shared" si="1"/>
        <v>2401.8000000000002</v>
      </c>
      <c r="H58" s="72">
        <f t="shared" si="1"/>
        <v>2053.3000000000002</v>
      </c>
      <c r="I58" s="72">
        <f t="shared" si="1"/>
        <v>2053.3000000000002</v>
      </c>
    </row>
    <row r="59" spans="1:16" ht="47.25">
      <c r="A59" s="18" t="s">
        <v>50</v>
      </c>
      <c r="B59" s="13"/>
      <c r="C59" s="81" t="s">
        <v>33</v>
      </c>
      <c r="D59" s="81" t="s">
        <v>43</v>
      </c>
      <c r="E59" s="81" t="s">
        <v>208</v>
      </c>
      <c r="F59" s="81" t="s">
        <v>88</v>
      </c>
      <c r="G59" s="72">
        <v>2401.8000000000002</v>
      </c>
      <c r="H59" s="72">
        <v>2053.3000000000002</v>
      </c>
      <c r="I59" s="72">
        <v>2053.3000000000002</v>
      </c>
    </row>
    <row r="60" spans="1:16" ht="31.5">
      <c r="A60" s="80" t="s">
        <v>251</v>
      </c>
      <c r="B60" s="13"/>
      <c r="C60" s="81" t="s">
        <v>33</v>
      </c>
      <c r="D60" s="81" t="s">
        <v>12</v>
      </c>
      <c r="E60" s="22"/>
      <c r="F60" s="22"/>
      <c r="G60" s="72">
        <f>SUM(G65)+G61+G74+G70</f>
        <v>121051.4</v>
      </c>
      <c r="H60" s="72">
        <f>SUM(H65)+H61+H74+H70</f>
        <v>121035.40000000001</v>
      </c>
      <c r="I60" s="72">
        <f>SUM(I65)+I61+I74+I70</f>
        <v>121295</v>
      </c>
    </row>
    <row r="61" spans="1:16" ht="31.5">
      <c r="A61" s="80" t="s">
        <v>625</v>
      </c>
      <c r="B61" s="22"/>
      <c r="C61" s="81" t="s">
        <v>33</v>
      </c>
      <c r="D61" s="81" t="s">
        <v>12</v>
      </c>
      <c r="E61" s="81" t="s">
        <v>214</v>
      </c>
      <c r="F61" s="22"/>
      <c r="G61" s="72">
        <f>SUM(G62)</f>
        <v>391.4</v>
      </c>
      <c r="H61" s="72">
        <f>SUM(H62)</f>
        <v>391.4</v>
      </c>
      <c r="I61" s="72">
        <f>SUM(I62)</f>
        <v>391.4</v>
      </c>
    </row>
    <row r="62" spans="1:16">
      <c r="A62" s="80" t="s">
        <v>547</v>
      </c>
      <c r="B62" s="22"/>
      <c r="C62" s="81" t="s">
        <v>33</v>
      </c>
      <c r="D62" s="81" t="s">
        <v>12</v>
      </c>
      <c r="E62" s="22" t="s">
        <v>552</v>
      </c>
      <c r="F62" s="22"/>
      <c r="G62" s="72">
        <f>SUM(G63:G64)</f>
        <v>391.4</v>
      </c>
      <c r="H62" s="72">
        <f>SUM(H63:H64)</f>
        <v>391.4</v>
      </c>
      <c r="I62" s="72">
        <f>SUM(I63:I64)</f>
        <v>391.4</v>
      </c>
    </row>
    <row r="63" spans="1:16" ht="47.25">
      <c r="A63" s="18" t="s">
        <v>50</v>
      </c>
      <c r="B63" s="22"/>
      <c r="C63" s="81" t="s">
        <v>33</v>
      </c>
      <c r="D63" s="81" t="s">
        <v>12</v>
      </c>
      <c r="E63" s="22" t="s">
        <v>552</v>
      </c>
      <c r="F63" s="22">
        <v>100</v>
      </c>
      <c r="G63" s="72">
        <v>370.7</v>
      </c>
      <c r="H63" s="72">
        <v>370.7</v>
      </c>
      <c r="I63" s="72">
        <v>370.7</v>
      </c>
    </row>
    <row r="64" spans="1:16" ht="31.5">
      <c r="A64" s="80" t="s">
        <v>51</v>
      </c>
      <c r="B64" s="22"/>
      <c r="C64" s="81" t="s">
        <v>33</v>
      </c>
      <c r="D64" s="81" t="s">
        <v>12</v>
      </c>
      <c r="E64" s="22" t="s">
        <v>552</v>
      </c>
      <c r="F64" s="81" t="s">
        <v>90</v>
      </c>
      <c r="G64" s="72">
        <v>20.7</v>
      </c>
      <c r="H64" s="72">
        <v>20.7</v>
      </c>
      <c r="I64" s="72">
        <v>20.7</v>
      </c>
    </row>
    <row r="65" spans="1:9" ht="31.5">
      <c r="A65" s="80" t="s">
        <v>624</v>
      </c>
      <c r="B65" s="13"/>
      <c r="C65" s="81" t="s">
        <v>33</v>
      </c>
      <c r="D65" s="81" t="s">
        <v>12</v>
      </c>
      <c r="E65" s="22" t="s">
        <v>206</v>
      </c>
      <c r="F65" s="22"/>
      <c r="G65" s="72">
        <f>SUM(G66)</f>
        <v>119051.4</v>
      </c>
      <c r="H65" s="72">
        <f>SUM(H66)</f>
        <v>119035.40000000001</v>
      </c>
      <c r="I65" s="72">
        <f>SUM(I66)</f>
        <v>119295</v>
      </c>
    </row>
    <row r="66" spans="1:9">
      <c r="A66" s="80" t="s">
        <v>79</v>
      </c>
      <c r="B66" s="13"/>
      <c r="C66" s="81" t="s">
        <v>33</v>
      </c>
      <c r="D66" s="81" t="s">
        <v>12</v>
      </c>
      <c r="E66" s="81" t="s">
        <v>210</v>
      </c>
      <c r="F66" s="81"/>
      <c r="G66" s="72">
        <f>SUM(G67:G69)</f>
        <v>119051.4</v>
      </c>
      <c r="H66" s="72">
        <f>SUM(H67:H69)</f>
        <v>119035.40000000001</v>
      </c>
      <c r="I66" s="72">
        <f>SUM(I67:I69)</f>
        <v>119295</v>
      </c>
    </row>
    <row r="67" spans="1:9" ht="47.25">
      <c r="A67" s="18" t="s">
        <v>50</v>
      </c>
      <c r="B67" s="13"/>
      <c r="C67" s="81" t="s">
        <v>33</v>
      </c>
      <c r="D67" s="81" t="s">
        <v>12</v>
      </c>
      <c r="E67" s="81" t="s">
        <v>210</v>
      </c>
      <c r="F67" s="81" t="s">
        <v>88</v>
      </c>
      <c r="G67" s="72">
        <v>119044.9</v>
      </c>
      <c r="H67" s="72">
        <f>118943.3</f>
        <v>118943.3</v>
      </c>
      <c r="I67" s="72">
        <v>119202.9</v>
      </c>
    </row>
    <row r="68" spans="1:9" ht="29.25" customHeight="1">
      <c r="A68" s="80" t="s">
        <v>51</v>
      </c>
      <c r="B68" s="13"/>
      <c r="C68" s="81" t="s">
        <v>33</v>
      </c>
      <c r="D68" s="81" t="s">
        <v>12</v>
      </c>
      <c r="E68" s="81" t="s">
        <v>210</v>
      </c>
      <c r="F68" s="81" t="s">
        <v>90</v>
      </c>
      <c r="G68" s="72">
        <v>6.5</v>
      </c>
      <c r="H68" s="72">
        <v>92.1</v>
      </c>
      <c r="I68" s="72">
        <v>92.1</v>
      </c>
    </row>
    <row r="69" spans="1:9" hidden="1">
      <c r="A69" s="80" t="s">
        <v>41</v>
      </c>
      <c r="B69" s="13"/>
      <c r="C69" s="81" t="s">
        <v>33</v>
      </c>
      <c r="D69" s="81" t="s">
        <v>12</v>
      </c>
      <c r="E69" s="81" t="s">
        <v>210</v>
      </c>
      <c r="F69" s="81" t="s">
        <v>98</v>
      </c>
      <c r="G69" s="72">
        <v>0</v>
      </c>
      <c r="H69" s="72">
        <v>0</v>
      </c>
      <c r="I69" s="72">
        <v>0</v>
      </c>
    </row>
    <row r="70" spans="1:9" ht="31.5">
      <c r="A70" s="80" t="s">
        <v>626</v>
      </c>
      <c r="B70" s="13"/>
      <c r="C70" s="81" t="s">
        <v>33</v>
      </c>
      <c r="D70" s="81" t="s">
        <v>12</v>
      </c>
      <c r="E70" s="81" t="s">
        <v>224</v>
      </c>
      <c r="F70" s="81"/>
      <c r="G70" s="72">
        <f>SUM(G71)</f>
        <v>1505.8</v>
      </c>
      <c r="H70" s="72">
        <f>SUM(H71)</f>
        <v>1505.8</v>
      </c>
      <c r="I70" s="72">
        <f>SUM(I71)</f>
        <v>1505.8</v>
      </c>
    </row>
    <row r="71" spans="1:9" ht="31.5">
      <c r="A71" s="80" t="s">
        <v>549</v>
      </c>
      <c r="B71" s="13"/>
      <c r="C71" s="81" t="s">
        <v>33</v>
      </c>
      <c r="D71" s="81" t="s">
        <v>12</v>
      </c>
      <c r="E71" s="81" t="s">
        <v>559</v>
      </c>
      <c r="F71" s="81"/>
      <c r="G71" s="72">
        <f>SUM(G72:G73)</f>
        <v>1505.8</v>
      </c>
      <c r="H71" s="72">
        <f>SUM(H72:H73)</f>
        <v>1505.8</v>
      </c>
      <c r="I71" s="72">
        <f>SUM(I72:I73)</f>
        <v>1505.8</v>
      </c>
    </row>
    <row r="72" spans="1:9" ht="47.25">
      <c r="A72" s="18" t="s">
        <v>50</v>
      </c>
      <c r="B72" s="13"/>
      <c r="C72" s="81" t="s">
        <v>33</v>
      </c>
      <c r="D72" s="81" t="s">
        <v>12</v>
      </c>
      <c r="E72" s="81" t="s">
        <v>559</v>
      </c>
      <c r="F72" s="22">
        <v>100</v>
      </c>
      <c r="G72" s="72">
        <v>1505.8</v>
      </c>
      <c r="H72" s="72">
        <v>1505.8</v>
      </c>
      <c r="I72" s="72">
        <v>1505.8</v>
      </c>
    </row>
    <row r="73" spans="1:9" ht="31.5" hidden="1">
      <c r="A73" s="80" t="s">
        <v>51</v>
      </c>
      <c r="B73" s="13"/>
      <c r="C73" s="81" t="s">
        <v>33</v>
      </c>
      <c r="D73" s="81" t="s">
        <v>12</v>
      </c>
      <c r="E73" s="81" t="s">
        <v>559</v>
      </c>
      <c r="F73" s="81" t="s">
        <v>90</v>
      </c>
      <c r="G73" s="72"/>
      <c r="H73" s="72"/>
      <c r="I73" s="72"/>
    </row>
    <row r="74" spans="1:9">
      <c r="A74" s="80" t="s">
        <v>191</v>
      </c>
      <c r="B74" s="13"/>
      <c r="C74" s="81" t="s">
        <v>33</v>
      </c>
      <c r="D74" s="81" t="s">
        <v>12</v>
      </c>
      <c r="E74" s="81" t="s">
        <v>192</v>
      </c>
      <c r="F74" s="81"/>
      <c r="G74" s="72">
        <f>SUM(G75)</f>
        <v>102.8</v>
      </c>
      <c r="H74" s="72">
        <f>SUM(H75)</f>
        <v>102.8</v>
      </c>
      <c r="I74" s="72">
        <f>SUM(I75)</f>
        <v>102.8</v>
      </c>
    </row>
    <row r="75" spans="1:9" ht="189.75" customHeight="1">
      <c r="A75" s="80" t="s">
        <v>550</v>
      </c>
      <c r="B75" s="13"/>
      <c r="C75" s="81" t="s">
        <v>33</v>
      </c>
      <c r="D75" s="81" t="s">
        <v>12</v>
      </c>
      <c r="E75" s="81" t="s">
        <v>551</v>
      </c>
      <c r="F75" s="22"/>
      <c r="G75" s="72">
        <f>SUM(G76:G77)</f>
        <v>102.8</v>
      </c>
      <c r="H75" s="72">
        <f>SUM(H76:H77)</f>
        <v>102.8</v>
      </c>
      <c r="I75" s="72">
        <f>SUM(I76:I77)</f>
        <v>102.8</v>
      </c>
    </row>
    <row r="76" spans="1:9" ht="47.25">
      <c r="A76" s="18" t="s">
        <v>50</v>
      </c>
      <c r="B76" s="13"/>
      <c r="C76" s="81" t="s">
        <v>33</v>
      </c>
      <c r="D76" s="81" t="s">
        <v>12</v>
      </c>
      <c r="E76" s="81" t="s">
        <v>551</v>
      </c>
      <c r="F76" s="81" t="s">
        <v>88</v>
      </c>
      <c r="G76" s="72">
        <v>102.8</v>
      </c>
      <c r="H76" s="72">
        <v>102.8</v>
      </c>
      <c r="I76" s="72">
        <v>102.8</v>
      </c>
    </row>
    <row r="77" spans="1:9" ht="27.75" hidden="1" customHeight="1">
      <c r="A77" s="80" t="s">
        <v>51</v>
      </c>
      <c r="B77" s="13"/>
      <c r="C77" s="81" t="s">
        <v>33</v>
      </c>
      <c r="D77" s="81" t="s">
        <v>12</v>
      </c>
      <c r="E77" s="81" t="s">
        <v>211</v>
      </c>
      <c r="F77" s="81" t="s">
        <v>90</v>
      </c>
      <c r="G77" s="72"/>
      <c r="H77" s="72"/>
      <c r="I77" s="72"/>
    </row>
    <row r="78" spans="1:9" ht="47.25" hidden="1">
      <c r="A78" s="80" t="s">
        <v>359</v>
      </c>
      <c r="B78" s="81"/>
      <c r="C78" s="81" t="s">
        <v>33</v>
      </c>
      <c r="D78" s="81" t="s">
        <v>12</v>
      </c>
      <c r="E78" s="81" t="s">
        <v>360</v>
      </c>
      <c r="F78" s="22"/>
      <c r="G78" s="72">
        <f>SUM(G79:G80)</f>
        <v>0</v>
      </c>
      <c r="H78" s="72">
        <f>SUM(H79:H80)</f>
        <v>0</v>
      </c>
      <c r="I78" s="72">
        <f>SUM(I79:I80)</f>
        <v>0</v>
      </c>
    </row>
    <row r="79" spans="1:9" ht="47.25" hidden="1">
      <c r="A79" s="18" t="s">
        <v>50</v>
      </c>
      <c r="B79" s="81"/>
      <c r="C79" s="81" t="s">
        <v>33</v>
      </c>
      <c r="D79" s="81" t="s">
        <v>12</v>
      </c>
      <c r="E79" s="81" t="s">
        <v>360</v>
      </c>
      <c r="F79" s="81" t="s">
        <v>88</v>
      </c>
      <c r="G79" s="72"/>
      <c r="H79" s="72"/>
      <c r="I79" s="72"/>
    </row>
    <row r="80" spans="1:9" ht="31.5" hidden="1">
      <c r="A80" s="80" t="s">
        <v>51</v>
      </c>
      <c r="B80" s="81"/>
      <c r="C80" s="81" t="s">
        <v>33</v>
      </c>
      <c r="D80" s="81" t="s">
        <v>12</v>
      </c>
      <c r="E80" s="81" t="s">
        <v>360</v>
      </c>
      <c r="F80" s="81" t="s">
        <v>90</v>
      </c>
      <c r="G80" s="72"/>
      <c r="H80" s="72"/>
      <c r="I80" s="72"/>
    </row>
    <row r="81" spans="1:9">
      <c r="A81" s="80" t="s">
        <v>167</v>
      </c>
      <c r="B81" s="13"/>
      <c r="C81" s="81" t="s">
        <v>33</v>
      </c>
      <c r="D81" s="81" t="s">
        <v>168</v>
      </c>
      <c r="E81" s="81"/>
      <c r="F81" s="81"/>
      <c r="G81" s="72">
        <f t="shared" ref="G81:I83" si="2">SUM(G82)</f>
        <v>24.8</v>
      </c>
      <c r="H81" s="72">
        <f t="shared" si="2"/>
        <v>26.5</v>
      </c>
      <c r="I81" s="72">
        <f t="shared" si="2"/>
        <v>149.6</v>
      </c>
    </row>
    <row r="82" spans="1:9">
      <c r="A82" s="80" t="s">
        <v>543</v>
      </c>
      <c r="B82" s="13"/>
      <c r="C82" s="81" t="s">
        <v>33</v>
      </c>
      <c r="D82" s="81" t="s">
        <v>168</v>
      </c>
      <c r="E82" s="81" t="s">
        <v>192</v>
      </c>
      <c r="F82" s="81"/>
      <c r="G82" s="72">
        <f t="shared" si="2"/>
        <v>24.8</v>
      </c>
      <c r="H82" s="72">
        <f t="shared" si="2"/>
        <v>26.5</v>
      </c>
      <c r="I82" s="72">
        <f t="shared" si="2"/>
        <v>149.6</v>
      </c>
    </row>
    <row r="83" spans="1:9" ht="47.25">
      <c r="A83" s="80" t="s">
        <v>213</v>
      </c>
      <c r="B83" s="13"/>
      <c r="C83" s="81" t="s">
        <v>33</v>
      </c>
      <c r="D83" s="81" t="s">
        <v>168</v>
      </c>
      <c r="E83" s="81" t="s">
        <v>548</v>
      </c>
      <c r="F83" s="81"/>
      <c r="G83" s="72">
        <f t="shared" si="2"/>
        <v>24.8</v>
      </c>
      <c r="H83" s="72">
        <f t="shared" si="2"/>
        <v>26.5</v>
      </c>
      <c r="I83" s="72">
        <f t="shared" si="2"/>
        <v>149.6</v>
      </c>
    </row>
    <row r="84" spans="1:9" ht="31.5">
      <c r="A84" s="80" t="s">
        <v>51</v>
      </c>
      <c r="B84" s="13"/>
      <c r="C84" s="81" t="s">
        <v>33</v>
      </c>
      <c r="D84" s="81" t="s">
        <v>168</v>
      </c>
      <c r="E84" s="81" t="s">
        <v>548</v>
      </c>
      <c r="F84" s="81" t="s">
        <v>90</v>
      </c>
      <c r="G84" s="72">
        <v>24.8</v>
      </c>
      <c r="H84" s="72">
        <v>26.5</v>
      </c>
      <c r="I84" s="72">
        <v>149.6</v>
      </c>
    </row>
    <row r="85" spans="1:9">
      <c r="A85" s="80" t="s">
        <v>616</v>
      </c>
      <c r="B85" s="13"/>
      <c r="C85" s="81" t="s">
        <v>33</v>
      </c>
      <c r="D85" s="81" t="s">
        <v>112</v>
      </c>
      <c r="E85" s="81"/>
      <c r="F85" s="81"/>
      <c r="G85" s="72">
        <f t="shared" ref="G85:I87" si="3">SUM(G86)</f>
        <v>4357.1000000000004</v>
      </c>
      <c r="H85" s="72">
        <f t="shared" si="3"/>
        <v>0</v>
      </c>
      <c r="I85" s="72">
        <f t="shared" si="3"/>
        <v>0</v>
      </c>
    </row>
    <row r="86" spans="1:9">
      <c r="A86" s="80" t="s">
        <v>191</v>
      </c>
      <c r="B86" s="13"/>
      <c r="C86" s="81" t="s">
        <v>33</v>
      </c>
      <c r="D86" s="81" t="s">
        <v>112</v>
      </c>
      <c r="E86" s="81" t="s">
        <v>192</v>
      </c>
      <c r="F86" s="81"/>
      <c r="G86" s="72">
        <f t="shared" si="3"/>
        <v>4357.1000000000004</v>
      </c>
      <c r="H86" s="72">
        <f t="shared" si="3"/>
        <v>0</v>
      </c>
      <c r="I86" s="72">
        <f t="shared" si="3"/>
        <v>0</v>
      </c>
    </row>
    <row r="87" spans="1:9" ht="31.5">
      <c r="A87" s="80" t="s">
        <v>97</v>
      </c>
      <c r="B87" s="13"/>
      <c r="C87" s="81" t="s">
        <v>33</v>
      </c>
      <c r="D87" s="81" t="s">
        <v>112</v>
      </c>
      <c r="E87" s="81" t="s">
        <v>107</v>
      </c>
      <c r="F87" s="81"/>
      <c r="G87" s="72">
        <f t="shared" si="3"/>
        <v>4357.1000000000004</v>
      </c>
      <c r="H87" s="72">
        <f t="shared" si="3"/>
        <v>0</v>
      </c>
      <c r="I87" s="72">
        <f t="shared" si="3"/>
        <v>0</v>
      </c>
    </row>
    <row r="88" spans="1:9">
      <c r="A88" s="80" t="s">
        <v>21</v>
      </c>
      <c r="B88" s="13"/>
      <c r="C88" s="81" t="s">
        <v>33</v>
      </c>
      <c r="D88" s="81" t="s">
        <v>112</v>
      </c>
      <c r="E88" s="81" t="s">
        <v>107</v>
      </c>
      <c r="F88" s="81" t="s">
        <v>95</v>
      </c>
      <c r="G88" s="72">
        <v>4357.1000000000004</v>
      </c>
      <c r="H88" s="72">
        <v>0</v>
      </c>
      <c r="I88" s="72">
        <v>0</v>
      </c>
    </row>
    <row r="89" spans="1:9">
      <c r="A89" s="80" t="s">
        <v>92</v>
      </c>
      <c r="B89" s="13"/>
      <c r="C89" s="81" t="s">
        <v>33</v>
      </c>
      <c r="D89" s="81" t="s">
        <v>93</v>
      </c>
      <c r="E89" s="81"/>
      <c r="F89" s="22"/>
      <c r="G89" s="72">
        <f>SUM(G90+G93+G103+G126+G130+G133+G144)+G141+G112</f>
        <v>114240.1</v>
      </c>
      <c r="H89" s="72">
        <f>SUM(H90+H93+H103+H126+H130+H133+H144)+H141+H112</f>
        <v>51171.6</v>
      </c>
      <c r="I89" s="72">
        <f>SUM(I90+I93+I103+I126+I130+I133+I144)+I141+I112</f>
        <v>61865</v>
      </c>
    </row>
    <row r="90" spans="1:9" ht="31.5">
      <c r="A90" s="80" t="s">
        <v>862</v>
      </c>
      <c r="B90" s="13"/>
      <c r="C90" s="81" t="s">
        <v>33</v>
      </c>
      <c r="D90" s="81" t="s">
        <v>93</v>
      </c>
      <c r="E90" s="81" t="s">
        <v>215</v>
      </c>
      <c r="F90" s="22"/>
      <c r="G90" s="72">
        <f t="shared" ref="G90:I91" si="4">SUM(G91)</f>
        <v>137.19999999999999</v>
      </c>
      <c r="H90" s="72">
        <f t="shared" si="4"/>
        <v>150</v>
      </c>
      <c r="I90" s="72">
        <f t="shared" si="4"/>
        <v>150</v>
      </c>
    </row>
    <row r="91" spans="1:9" ht="25.5" customHeight="1">
      <c r="A91" s="80" t="s">
        <v>97</v>
      </c>
      <c r="B91" s="13"/>
      <c r="C91" s="81" t="s">
        <v>33</v>
      </c>
      <c r="D91" s="81" t="s">
        <v>93</v>
      </c>
      <c r="E91" s="22" t="s">
        <v>676</v>
      </c>
      <c r="F91" s="22"/>
      <c r="G91" s="72">
        <f t="shared" si="4"/>
        <v>137.19999999999999</v>
      </c>
      <c r="H91" s="72">
        <f t="shared" si="4"/>
        <v>150</v>
      </c>
      <c r="I91" s="72">
        <f t="shared" si="4"/>
        <v>150</v>
      </c>
    </row>
    <row r="92" spans="1:9" ht="30.75" customHeight="1">
      <c r="A92" s="80" t="s">
        <v>51</v>
      </c>
      <c r="B92" s="13"/>
      <c r="C92" s="81" t="s">
        <v>33</v>
      </c>
      <c r="D92" s="81" t="s">
        <v>93</v>
      </c>
      <c r="E92" s="22" t="s">
        <v>676</v>
      </c>
      <c r="F92" s="22">
        <v>200</v>
      </c>
      <c r="G92" s="72">
        <v>137.19999999999999</v>
      </c>
      <c r="H92" s="72">
        <v>150</v>
      </c>
      <c r="I92" s="72">
        <v>150</v>
      </c>
    </row>
    <row r="93" spans="1:9" ht="31.5">
      <c r="A93" s="80" t="s">
        <v>624</v>
      </c>
      <c r="B93" s="13"/>
      <c r="C93" s="81" t="s">
        <v>33</v>
      </c>
      <c r="D93" s="81" t="s">
        <v>93</v>
      </c>
      <c r="E93" s="22" t="s">
        <v>206</v>
      </c>
      <c r="F93" s="22"/>
      <c r="G93" s="72">
        <f>SUM(G94+G97+G99)</f>
        <v>26628.2</v>
      </c>
      <c r="H93" s="72">
        <f>SUM(H94+H97+H99)</f>
        <v>6881.6</v>
      </c>
      <c r="I93" s="72">
        <f>SUM(I94+I97+I99)</f>
        <v>7914.6</v>
      </c>
    </row>
    <row r="94" spans="1:9">
      <c r="A94" s="80" t="s">
        <v>94</v>
      </c>
      <c r="B94" s="13"/>
      <c r="C94" s="81" t="s">
        <v>33</v>
      </c>
      <c r="D94" s="81" t="s">
        <v>93</v>
      </c>
      <c r="E94" s="22" t="s">
        <v>216</v>
      </c>
      <c r="F94" s="22"/>
      <c r="G94" s="72">
        <f>SUM(G95:G96)</f>
        <v>3800.1</v>
      </c>
      <c r="H94" s="72">
        <f>SUM(H95:H96)</f>
        <v>581.6</v>
      </c>
      <c r="I94" s="72">
        <f>SUM(I95:I96)</f>
        <v>1614.6</v>
      </c>
    </row>
    <row r="95" spans="1:9" ht="31.5">
      <c r="A95" s="80" t="s">
        <v>51</v>
      </c>
      <c r="B95" s="13"/>
      <c r="C95" s="81" t="s">
        <v>33</v>
      </c>
      <c r="D95" s="81" t="s">
        <v>93</v>
      </c>
      <c r="E95" s="22" t="s">
        <v>216</v>
      </c>
      <c r="F95" s="22">
        <v>200</v>
      </c>
      <c r="G95" s="72">
        <v>3718</v>
      </c>
      <c r="H95" s="72">
        <v>500</v>
      </c>
      <c r="I95" s="72">
        <v>1533</v>
      </c>
    </row>
    <row r="96" spans="1:9">
      <c r="A96" s="80" t="s">
        <v>21</v>
      </c>
      <c r="B96" s="13"/>
      <c r="C96" s="81" t="s">
        <v>33</v>
      </c>
      <c r="D96" s="81" t="s">
        <v>93</v>
      </c>
      <c r="E96" s="22" t="s">
        <v>216</v>
      </c>
      <c r="F96" s="22">
        <v>800</v>
      </c>
      <c r="G96" s="72">
        <v>82.1</v>
      </c>
      <c r="H96" s="72">
        <v>81.599999999999994</v>
      </c>
      <c r="I96" s="72">
        <v>81.599999999999994</v>
      </c>
    </row>
    <row r="97" spans="1:9" ht="31.5">
      <c r="A97" s="80" t="s">
        <v>96</v>
      </c>
      <c r="B97" s="13"/>
      <c r="C97" s="81" t="s">
        <v>33</v>
      </c>
      <c r="D97" s="81" t="s">
        <v>93</v>
      </c>
      <c r="E97" s="22" t="s">
        <v>217</v>
      </c>
      <c r="F97" s="22"/>
      <c r="G97" s="72">
        <f>SUM(G98)</f>
        <v>11458.1</v>
      </c>
      <c r="H97" s="72">
        <f>SUM(H98)</f>
        <v>1690</v>
      </c>
      <c r="I97" s="72">
        <f>SUM(I98)</f>
        <v>1000</v>
      </c>
    </row>
    <row r="98" spans="1:9" ht="31.5">
      <c r="A98" s="80" t="s">
        <v>51</v>
      </c>
      <c r="B98" s="13"/>
      <c r="C98" s="81" t="s">
        <v>33</v>
      </c>
      <c r="D98" s="81" t="s">
        <v>93</v>
      </c>
      <c r="E98" s="22" t="s">
        <v>217</v>
      </c>
      <c r="F98" s="22">
        <v>200</v>
      </c>
      <c r="G98" s="72">
        <v>11458.1</v>
      </c>
      <c r="H98" s="72">
        <f>1000+690</f>
        <v>1690</v>
      </c>
      <c r="I98" s="72">
        <v>1000</v>
      </c>
    </row>
    <row r="99" spans="1:9" ht="31.5">
      <c r="A99" s="80" t="s">
        <v>97</v>
      </c>
      <c r="B99" s="13"/>
      <c r="C99" s="81" t="s">
        <v>33</v>
      </c>
      <c r="D99" s="81" t="s">
        <v>93</v>
      </c>
      <c r="E99" s="22" t="s">
        <v>218</v>
      </c>
      <c r="F99" s="22"/>
      <c r="G99" s="72">
        <f>SUM(G100:G102)</f>
        <v>11370</v>
      </c>
      <c r="H99" s="72">
        <f>SUM(H100:H102)</f>
        <v>4610</v>
      </c>
      <c r="I99" s="72">
        <f>SUM(I100:I102)</f>
        <v>5300</v>
      </c>
    </row>
    <row r="100" spans="1:9" ht="33" customHeight="1">
      <c r="A100" s="80" t="s">
        <v>51</v>
      </c>
      <c r="B100" s="13"/>
      <c r="C100" s="81" t="s">
        <v>33</v>
      </c>
      <c r="D100" s="81" t="s">
        <v>93</v>
      </c>
      <c r="E100" s="22" t="s">
        <v>218</v>
      </c>
      <c r="F100" s="22">
        <v>200</v>
      </c>
      <c r="G100" s="72">
        <v>8678.6</v>
      </c>
      <c r="H100" s="72">
        <f>2000+700-690</f>
        <v>2010</v>
      </c>
      <c r="I100" s="72">
        <v>2700</v>
      </c>
    </row>
    <row r="101" spans="1:9">
      <c r="A101" s="80" t="s">
        <v>41</v>
      </c>
      <c r="B101" s="13"/>
      <c r="C101" s="81" t="s">
        <v>33</v>
      </c>
      <c r="D101" s="81" t="s">
        <v>93</v>
      </c>
      <c r="E101" s="22" t="s">
        <v>218</v>
      </c>
      <c r="F101" s="22">
        <v>300</v>
      </c>
      <c r="G101" s="72">
        <v>650.4</v>
      </c>
      <c r="H101" s="72">
        <v>600</v>
      </c>
      <c r="I101" s="72">
        <v>600</v>
      </c>
    </row>
    <row r="102" spans="1:9">
      <c r="A102" s="80" t="s">
        <v>21</v>
      </c>
      <c r="B102" s="13"/>
      <c r="C102" s="81" t="s">
        <v>33</v>
      </c>
      <c r="D102" s="81" t="s">
        <v>93</v>
      </c>
      <c r="E102" s="22" t="s">
        <v>218</v>
      </c>
      <c r="F102" s="22">
        <v>800</v>
      </c>
      <c r="G102" s="72">
        <v>2041</v>
      </c>
      <c r="H102" s="72">
        <v>2000</v>
      </c>
      <c r="I102" s="72">
        <v>2000</v>
      </c>
    </row>
    <row r="103" spans="1:9" ht="31.5">
      <c r="A103" s="80" t="s">
        <v>628</v>
      </c>
      <c r="B103" s="13"/>
      <c r="C103" s="81" t="s">
        <v>33</v>
      </c>
      <c r="D103" s="81" t="s">
        <v>93</v>
      </c>
      <c r="E103" s="22" t="s">
        <v>219</v>
      </c>
      <c r="F103" s="22"/>
      <c r="G103" s="72">
        <f>SUM(G104)+G108</f>
        <v>22649</v>
      </c>
      <c r="H103" s="72">
        <f>SUM(H104)+H108</f>
        <v>6153.1</v>
      </c>
      <c r="I103" s="72">
        <f>SUM(I104)+I108</f>
        <v>14863.5</v>
      </c>
    </row>
    <row r="104" spans="1:9" ht="47.25">
      <c r="A104" s="80" t="s">
        <v>629</v>
      </c>
      <c r="B104" s="13"/>
      <c r="C104" s="81" t="s">
        <v>33</v>
      </c>
      <c r="D104" s="81" t="s">
        <v>93</v>
      </c>
      <c r="E104" s="22" t="s">
        <v>220</v>
      </c>
      <c r="F104" s="22"/>
      <c r="G104" s="72">
        <f>SUM(G105)</f>
        <v>22564.3</v>
      </c>
      <c r="H104" s="72">
        <f>SUM(H105)</f>
        <v>5053.1000000000004</v>
      </c>
      <c r="I104" s="72">
        <f>SUM(I105)</f>
        <v>13763.5</v>
      </c>
    </row>
    <row r="105" spans="1:9" ht="31.5">
      <c r="A105" s="80" t="s">
        <v>489</v>
      </c>
      <c r="B105" s="13"/>
      <c r="C105" s="81" t="s">
        <v>33</v>
      </c>
      <c r="D105" s="81" t="s">
        <v>93</v>
      </c>
      <c r="E105" s="22" t="s">
        <v>222</v>
      </c>
      <c r="F105" s="22"/>
      <c r="G105" s="72">
        <f>SUM(G106:G107)</f>
        <v>22564.3</v>
      </c>
      <c r="H105" s="72">
        <f>SUM(H106:H107)</f>
        <v>5053.1000000000004</v>
      </c>
      <c r="I105" s="72">
        <f>SUM(I106:I107)</f>
        <v>13763.5</v>
      </c>
    </row>
    <row r="106" spans="1:9" ht="31.5">
      <c r="A106" s="80" t="s">
        <v>51</v>
      </c>
      <c r="B106" s="13"/>
      <c r="C106" s="81" t="s">
        <v>33</v>
      </c>
      <c r="D106" s="81" t="s">
        <v>93</v>
      </c>
      <c r="E106" s="22" t="s">
        <v>222</v>
      </c>
      <c r="F106" s="22">
        <v>200</v>
      </c>
      <c r="G106" s="72">
        <v>22544.3</v>
      </c>
      <c r="H106" s="72">
        <f>13833.1-8800</f>
        <v>5033.1000000000004</v>
      </c>
      <c r="I106" s="72">
        <v>13743.5</v>
      </c>
    </row>
    <row r="107" spans="1:9">
      <c r="A107" s="80" t="s">
        <v>21</v>
      </c>
      <c r="B107" s="13"/>
      <c r="C107" s="81" t="s">
        <v>33</v>
      </c>
      <c r="D107" s="81" t="s">
        <v>93</v>
      </c>
      <c r="E107" s="22" t="s">
        <v>222</v>
      </c>
      <c r="F107" s="22">
        <v>800</v>
      </c>
      <c r="G107" s="72">
        <v>20</v>
      </c>
      <c r="H107" s="72">
        <v>20</v>
      </c>
      <c r="I107" s="72">
        <v>20</v>
      </c>
    </row>
    <row r="108" spans="1:9" ht="31.5">
      <c r="A108" s="80" t="s">
        <v>630</v>
      </c>
      <c r="B108" s="13"/>
      <c r="C108" s="81" t="s">
        <v>33</v>
      </c>
      <c r="D108" s="81" t="s">
        <v>93</v>
      </c>
      <c r="E108" s="22" t="s">
        <v>234</v>
      </c>
      <c r="F108" s="22"/>
      <c r="G108" s="72">
        <f>SUM(G109)</f>
        <v>84.7</v>
      </c>
      <c r="H108" s="72">
        <f>SUM(H109)</f>
        <v>1100</v>
      </c>
      <c r="I108" s="72">
        <f>SUM(I109)</f>
        <v>1100</v>
      </c>
    </row>
    <row r="109" spans="1:9" ht="45" customHeight="1">
      <c r="A109" s="80" t="s">
        <v>489</v>
      </c>
      <c r="B109" s="13"/>
      <c r="C109" s="81" t="s">
        <v>33</v>
      </c>
      <c r="D109" s="81" t="s">
        <v>93</v>
      </c>
      <c r="E109" s="22" t="s">
        <v>653</v>
      </c>
      <c r="F109" s="22"/>
      <c r="G109" s="72">
        <f>SUM(G110:G111)</f>
        <v>84.7</v>
      </c>
      <c r="H109" s="72">
        <f>SUM(H110:H111)</f>
        <v>1100</v>
      </c>
      <c r="I109" s="72">
        <f>SUM(I110:I111)</f>
        <v>1100</v>
      </c>
    </row>
    <row r="110" spans="1:9" ht="28.5" customHeight="1">
      <c r="A110" s="80" t="s">
        <v>51</v>
      </c>
      <c r="B110" s="13"/>
      <c r="C110" s="81" t="s">
        <v>33</v>
      </c>
      <c r="D110" s="81" t="s">
        <v>93</v>
      </c>
      <c r="E110" s="22" t="s">
        <v>653</v>
      </c>
      <c r="F110" s="22">
        <v>200</v>
      </c>
      <c r="G110" s="72">
        <v>84.7</v>
      </c>
      <c r="H110" s="72">
        <v>640</v>
      </c>
      <c r="I110" s="72">
        <v>640</v>
      </c>
    </row>
    <row r="111" spans="1:9">
      <c r="A111" s="80" t="s">
        <v>21</v>
      </c>
      <c r="B111" s="13"/>
      <c r="C111" s="81" t="s">
        <v>33</v>
      </c>
      <c r="D111" s="81" t="s">
        <v>93</v>
      </c>
      <c r="E111" s="22" t="s">
        <v>653</v>
      </c>
      <c r="F111" s="22">
        <v>800</v>
      </c>
      <c r="G111" s="72">
        <v>0</v>
      </c>
      <c r="H111" s="72">
        <v>460</v>
      </c>
      <c r="I111" s="72">
        <v>460</v>
      </c>
    </row>
    <row r="112" spans="1:9" ht="63">
      <c r="A112" s="80" t="s">
        <v>665</v>
      </c>
      <c r="B112" s="13"/>
      <c r="C112" s="81" t="s">
        <v>33</v>
      </c>
      <c r="D112" s="81" t="s">
        <v>93</v>
      </c>
      <c r="E112" s="22" t="s">
        <v>24</v>
      </c>
      <c r="F112" s="22"/>
      <c r="G112" s="72">
        <f>SUM(G113)+G119+G116</f>
        <v>34158.200000000004</v>
      </c>
      <c r="H112" s="72">
        <f t="shared" ref="H112:I112" si="5">SUM(H113)+H119+H116</f>
        <v>29215</v>
      </c>
      <c r="I112" s="72">
        <f t="shared" si="5"/>
        <v>29215</v>
      </c>
    </row>
    <row r="113" spans="1:12" ht="14.25" customHeight="1">
      <c r="A113" s="80" t="s">
        <v>25</v>
      </c>
      <c r="B113" s="13"/>
      <c r="C113" s="81" t="s">
        <v>33</v>
      </c>
      <c r="D113" s="81" t="s">
        <v>93</v>
      </c>
      <c r="E113" s="22" t="s">
        <v>26</v>
      </c>
      <c r="F113" s="22"/>
      <c r="G113" s="72">
        <f>G114</f>
        <v>31473.9</v>
      </c>
      <c r="H113" s="72">
        <f>H114</f>
        <v>28990</v>
      </c>
      <c r="I113" s="72">
        <f>I114</f>
        <v>28990</v>
      </c>
    </row>
    <row r="114" spans="1:12" ht="31.5">
      <c r="A114" s="80" t="s">
        <v>27</v>
      </c>
      <c r="B114" s="13"/>
      <c r="C114" s="81" t="s">
        <v>33</v>
      </c>
      <c r="D114" s="81" t="s">
        <v>93</v>
      </c>
      <c r="E114" s="22" t="s">
        <v>28</v>
      </c>
      <c r="F114" s="22"/>
      <c r="G114" s="72">
        <f>SUM(G115)</f>
        <v>31473.9</v>
      </c>
      <c r="H114" s="72">
        <f>SUM(H115)</f>
        <v>28990</v>
      </c>
      <c r="I114" s="72">
        <f>SUM(I115)</f>
        <v>28990</v>
      </c>
    </row>
    <row r="115" spans="1:12" ht="35.25" customHeight="1">
      <c r="A115" s="80" t="s">
        <v>228</v>
      </c>
      <c r="B115" s="13"/>
      <c r="C115" s="81" t="s">
        <v>33</v>
      </c>
      <c r="D115" s="81" t="s">
        <v>93</v>
      </c>
      <c r="E115" s="22" t="s">
        <v>28</v>
      </c>
      <c r="F115" s="22">
        <v>600</v>
      </c>
      <c r="G115" s="72">
        <v>31473.9</v>
      </c>
      <c r="H115" s="72">
        <v>28990</v>
      </c>
      <c r="I115" s="72">
        <v>28990</v>
      </c>
    </row>
    <row r="116" spans="1:12" ht="35.25" customHeight="1">
      <c r="A116" s="80" t="s">
        <v>262</v>
      </c>
      <c r="B116" s="13"/>
      <c r="C116" s="81" t="s">
        <v>33</v>
      </c>
      <c r="D116" s="81" t="s">
        <v>93</v>
      </c>
      <c r="E116" s="22" t="s">
        <v>957</v>
      </c>
      <c r="F116" s="22"/>
      <c r="G116" s="72">
        <f>SUM(G117)</f>
        <v>69.3</v>
      </c>
      <c r="H116" s="72">
        <f t="shared" ref="H116:I116" si="6">SUM(H117)</f>
        <v>0</v>
      </c>
      <c r="I116" s="72">
        <f t="shared" si="6"/>
        <v>0</v>
      </c>
    </row>
    <row r="117" spans="1:12" ht="35.25" customHeight="1">
      <c r="A117" s="80" t="s">
        <v>27</v>
      </c>
      <c r="B117" s="13"/>
      <c r="C117" s="81" t="s">
        <v>33</v>
      </c>
      <c r="D117" s="81" t="s">
        <v>93</v>
      </c>
      <c r="E117" s="22" t="s">
        <v>958</v>
      </c>
      <c r="F117" s="22"/>
      <c r="G117" s="72">
        <f>SUM(G118)</f>
        <v>69.3</v>
      </c>
      <c r="H117" s="72"/>
      <c r="I117" s="72"/>
    </row>
    <row r="118" spans="1:12" ht="35.25" customHeight="1">
      <c r="A118" s="80" t="s">
        <v>228</v>
      </c>
      <c r="B118" s="13"/>
      <c r="C118" s="81" t="s">
        <v>33</v>
      </c>
      <c r="D118" s="81" t="s">
        <v>93</v>
      </c>
      <c r="E118" s="22" t="s">
        <v>958</v>
      </c>
      <c r="F118" s="22">
        <v>600</v>
      </c>
      <c r="G118" s="72">
        <v>69.3</v>
      </c>
      <c r="H118" s="72"/>
      <c r="I118" s="72"/>
    </row>
    <row r="119" spans="1:12" ht="35.25" customHeight="1">
      <c r="A119" s="80" t="s">
        <v>263</v>
      </c>
      <c r="B119" s="13"/>
      <c r="C119" s="81" t="s">
        <v>33</v>
      </c>
      <c r="D119" s="81" t="s">
        <v>93</v>
      </c>
      <c r="E119" s="22" t="s">
        <v>878</v>
      </c>
      <c r="F119" s="22"/>
      <c r="G119" s="72">
        <f>SUM(G120)+G124+G122</f>
        <v>2615</v>
      </c>
      <c r="H119" s="72">
        <f t="shared" ref="H119:I119" si="7">SUM(H120)+H124+H122</f>
        <v>225</v>
      </c>
      <c r="I119" s="72">
        <f t="shared" si="7"/>
        <v>225</v>
      </c>
    </row>
    <row r="120" spans="1:12" ht="35.25" customHeight="1">
      <c r="A120" s="80" t="s">
        <v>879</v>
      </c>
      <c r="B120" s="13"/>
      <c r="C120" s="81" t="s">
        <v>33</v>
      </c>
      <c r="D120" s="81" t="s">
        <v>93</v>
      </c>
      <c r="E120" s="22" t="s">
        <v>892</v>
      </c>
      <c r="F120" s="22"/>
      <c r="G120" s="72">
        <f>SUM(G121)</f>
        <v>2200</v>
      </c>
      <c r="H120" s="72">
        <f t="shared" ref="H120:I120" si="8">SUM(H121)</f>
        <v>225</v>
      </c>
      <c r="I120" s="72">
        <f t="shared" si="8"/>
        <v>225</v>
      </c>
    </row>
    <row r="121" spans="1:12" ht="35.25" customHeight="1">
      <c r="A121" s="80" t="s">
        <v>228</v>
      </c>
      <c r="B121" s="13"/>
      <c r="C121" s="81" t="s">
        <v>33</v>
      </c>
      <c r="D121" s="81" t="s">
        <v>93</v>
      </c>
      <c r="E121" s="22" t="s">
        <v>892</v>
      </c>
      <c r="F121" s="22">
        <v>600</v>
      </c>
      <c r="G121" s="72">
        <v>2200</v>
      </c>
      <c r="H121" s="72">
        <v>225</v>
      </c>
      <c r="I121" s="72">
        <v>225</v>
      </c>
    </row>
    <row r="122" spans="1:12" ht="35.25" customHeight="1">
      <c r="A122" s="80" t="s">
        <v>27</v>
      </c>
      <c r="B122" s="13"/>
      <c r="C122" s="81" t="s">
        <v>33</v>
      </c>
      <c r="D122" s="81" t="s">
        <v>93</v>
      </c>
      <c r="E122" s="22" t="s">
        <v>428</v>
      </c>
      <c r="F122" s="22"/>
      <c r="G122" s="72">
        <f>SUM(G123)</f>
        <v>195</v>
      </c>
      <c r="H122" s="72">
        <f t="shared" ref="H122:L122" si="9">SUM(H123)</f>
        <v>0</v>
      </c>
      <c r="I122" s="72">
        <f t="shared" si="9"/>
        <v>0</v>
      </c>
      <c r="J122" s="72">
        <f t="shared" si="9"/>
        <v>0</v>
      </c>
      <c r="K122" s="72">
        <f t="shared" si="9"/>
        <v>0</v>
      </c>
      <c r="L122" s="72">
        <f t="shared" si="9"/>
        <v>0</v>
      </c>
    </row>
    <row r="123" spans="1:12" ht="35.25" customHeight="1">
      <c r="A123" s="80" t="s">
        <v>228</v>
      </c>
      <c r="B123" s="13"/>
      <c r="C123" s="81" t="s">
        <v>33</v>
      </c>
      <c r="D123" s="81" t="s">
        <v>93</v>
      </c>
      <c r="E123" s="22" t="s">
        <v>428</v>
      </c>
      <c r="F123" s="22">
        <v>600</v>
      </c>
      <c r="G123" s="72">
        <v>195</v>
      </c>
      <c r="H123" s="72"/>
      <c r="I123" s="72"/>
    </row>
    <row r="124" spans="1:12" ht="35.25" customHeight="1">
      <c r="A124" s="80" t="s">
        <v>885</v>
      </c>
      <c r="B124" s="13"/>
      <c r="C124" s="81" t="s">
        <v>33</v>
      </c>
      <c r="D124" s="81" t="s">
        <v>93</v>
      </c>
      <c r="E124" s="22" t="s">
        <v>884</v>
      </c>
      <c r="F124" s="22"/>
      <c r="G124" s="72">
        <f t="shared" ref="G124:H124" si="10">SUM(G125)</f>
        <v>220</v>
      </c>
      <c r="H124" s="72">
        <f t="shared" si="10"/>
        <v>0</v>
      </c>
      <c r="I124" s="72">
        <f>SUM(I125)</f>
        <v>0</v>
      </c>
    </row>
    <row r="125" spans="1:12" ht="35.25" customHeight="1">
      <c r="A125" s="80" t="s">
        <v>228</v>
      </c>
      <c r="B125" s="13"/>
      <c r="C125" s="81" t="s">
        <v>33</v>
      </c>
      <c r="D125" s="81" t="s">
        <v>93</v>
      </c>
      <c r="E125" s="22" t="s">
        <v>884</v>
      </c>
      <c r="F125" s="22">
        <v>600</v>
      </c>
      <c r="G125" s="72">
        <v>220</v>
      </c>
      <c r="H125" s="72"/>
      <c r="I125" s="72"/>
    </row>
    <row r="126" spans="1:12" ht="39.75" customHeight="1">
      <c r="A126" s="80" t="s">
        <v>863</v>
      </c>
      <c r="B126" s="13"/>
      <c r="C126" s="81" t="s">
        <v>33</v>
      </c>
      <c r="D126" s="81" t="s">
        <v>93</v>
      </c>
      <c r="E126" s="22" t="s">
        <v>224</v>
      </c>
      <c r="F126" s="22"/>
      <c r="G126" s="72">
        <f>SUM(G127)</f>
        <v>980.7</v>
      </c>
      <c r="H126" s="72">
        <f>SUM(H127)</f>
        <v>514.4</v>
      </c>
      <c r="I126" s="72">
        <f>SUM(I127)</f>
        <v>1014.4</v>
      </c>
    </row>
    <row r="127" spans="1:12" ht="42.75" customHeight="1">
      <c r="A127" s="80" t="s">
        <v>97</v>
      </c>
      <c r="B127" s="13"/>
      <c r="C127" s="81" t="s">
        <v>33</v>
      </c>
      <c r="D127" s="81" t="s">
        <v>93</v>
      </c>
      <c r="E127" s="22" t="s">
        <v>561</v>
      </c>
      <c r="F127" s="22"/>
      <c r="G127" s="72">
        <f>SUM(G128:G129)</f>
        <v>980.7</v>
      </c>
      <c r="H127" s="72">
        <f>SUM(H128:H129)</f>
        <v>514.4</v>
      </c>
      <c r="I127" s="72">
        <f>SUM(I128:I129)</f>
        <v>1014.4</v>
      </c>
    </row>
    <row r="128" spans="1:12" ht="31.5">
      <c r="A128" s="80" t="s">
        <v>51</v>
      </c>
      <c r="B128" s="13"/>
      <c r="C128" s="81" t="s">
        <v>33</v>
      </c>
      <c r="D128" s="81" t="s">
        <v>93</v>
      </c>
      <c r="E128" s="22" t="s">
        <v>561</v>
      </c>
      <c r="F128" s="22">
        <v>200</v>
      </c>
      <c r="G128" s="72">
        <v>830.7</v>
      </c>
      <c r="H128" s="72">
        <v>364.4</v>
      </c>
      <c r="I128" s="72">
        <v>864.4</v>
      </c>
    </row>
    <row r="129" spans="1:9">
      <c r="A129" s="80" t="s">
        <v>41</v>
      </c>
      <c r="B129" s="13"/>
      <c r="C129" s="81" t="s">
        <v>33</v>
      </c>
      <c r="D129" s="81" t="s">
        <v>93</v>
      </c>
      <c r="E129" s="22" t="s">
        <v>561</v>
      </c>
      <c r="F129" s="22">
        <v>300</v>
      </c>
      <c r="G129" s="72">
        <v>150</v>
      </c>
      <c r="H129" s="72">
        <v>150</v>
      </c>
      <c r="I129" s="72">
        <v>150</v>
      </c>
    </row>
    <row r="130" spans="1:9">
      <c r="A130" s="80" t="s">
        <v>631</v>
      </c>
      <c r="B130" s="13"/>
      <c r="C130" s="81" t="s">
        <v>33</v>
      </c>
      <c r="D130" s="81" t="s">
        <v>93</v>
      </c>
      <c r="E130" s="22" t="s">
        <v>225</v>
      </c>
      <c r="F130" s="22"/>
      <c r="G130" s="72">
        <f t="shared" ref="G130:I131" si="11">SUM(G131)</f>
        <v>584.79999999999995</v>
      </c>
      <c r="H130" s="72">
        <f t="shared" si="11"/>
        <v>287</v>
      </c>
      <c r="I130" s="72">
        <f t="shared" si="11"/>
        <v>737</v>
      </c>
    </row>
    <row r="131" spans="1:9">
      <c r="A131" s="18" t="s">
        <v>34</v>
      </c>
      <c r="B131" s="13"/>
      <c r="C131" s="81" t="s">
        <v>33</v>
      </c>
      <c r="D131" s="81" t="s">
        <v>93</v>
      </c>
      <c r="E131" s="22" t="s">
        <v>677</v>
      </c>
      <c r="F131" s="22"/>
      <c r="G131" s="72">
        <f t="shared" si="11"/>
        <v>584.79999999999995</v>
      </c>
      <c r="H131" s="72">
        <f t="shared" si="11"/>
        <v>287</v>
      </c>
      <c r="I131" s="72">
        <f t="shared" si="11"/>
        <v>737</v>
      </c>
    </row>
    <row r="132" spans="1:9" ht="31.5">
      <c r="A132" s="80" t="s">
        <v>51</v>
      </c>
      <c r="B132" s="13"/>
      <c r="C132" s="81" t="s">
        <v>33</v>
      </c>
      <c r="D132" s="81" t="s">
        <v>93</v>
      </c>
      <c r="E132" s="22" t="s">
        <v>225</v>
      </c>
      <c r="F132" s="22">
        <v>200</v>
      </c>
      <c r="G132" s="72">
        <v>584.79999999999995</v>
      </c>
      <c r="H132" s="72">
        <v>287</v>
      </c>
      <c r="I132" s="72">
        <v>737</v>
      </c>
    </row>
    <row r="133" spans="1:9" ht="31.5">
      <c r="A133" s="80" t="s">
        <v>632</v>
      </c>
      <c r="B133" s="13"/>
      <c r="C133" s="81" t="s">
        <v>33</v>
      </c>
      <c r="D133" s="81" t="s">
        <v>93</v>
      </c>
      <c r="E133" s="22" t="s">
        <v>226</v>
      </c>
      <c r="F133" s="22"/>
      <c r="G133" s="72">
        <f>SUM(G134)+G136</f>
        <v>4978.3999999999996</v>
      </c>
      <c r="H133" s="72">
        <f>SUM(H134)+H136</f>
        <v>4970.5</v>
      </c>
      <c r="I133" s="72">
        <f>SUM(I134)+I136</f>
        <v>4970.5</v>
      </c>
    </row>
    <row r="134" spans="1:9" ht="31.5">
      <c r="A134" s="80" t="s">
        <v>361</v>
      </c>
      <c r="B134" s="13"/>
      <c r="C134" s="81" t="s">
        <v>33</v>
      </c>
      <c r="D134" s="81" t="s">
        <v>93</v>
      </c>
      <c r="E134" s="22" t="s">
        <v>553</v>
      </c>
      <c r="F134" s="22"/>
      <c r="G134" s="72">
        <f>SUM(G135)</f>
        <v>234.7</v>
      </c>
      <c r="H134" s="72">
        <f>SUM(H135)</f>
        <v>234.7</v>
      </c>
      <c r="I134" s="72">
        <f>SUM(I135)</f>
        <v>234.7</v>
      </c>
    </row>
    <row r="135" spans="1:9" ht="31.5">
      <c r="A135" s="80" t="s">
        <v>228</v>
      </c>
      <c r="B135" s="13"/>
      <c r="C135" s="81" t="s">
        <v>33</v>
      </c>
      <c r="D135" s="81" t="s">
        <v>93</v>
      </c>
      <c r="E135" s="22" t="s">
        <v>553</v>
      </c>
      <c r="F135" s="22">
        <v>600</v>
      </c>
      <c r="G135" s="72">
        <v>234.7</v>
      </c>
      <c r="H135" s="72">
        <v>234.7</v>
      </c>
      <c r="I135" s="72">
        <v>234.7</v>
      </c>
    </row>
    <row r="136" spans="1:9" ht="47.25">
      <c r="A136" s="80" t="s">
        <v>25</v>
      </c>
      <c r="B136" s="13"/>
      <c r="C136" s="81" t="s">
        <v>33</v>
      </c>
      <c r="D136" s="81" t="s">
        <v>93</v>
      </c>
      <c r="E136" s="22" t="s">
        <v>227</v>
      </c>
      <c r="F136" s="22"/>
      <c r="G136" s="72">
        <f>SUM(G137)</f>
        <v>4743.7</v>
      </c>
      <c r="H136" s="72">
        <f>SUM(H137)</f>
        <v>4735.8</v>
      </c>
      <c r="I136" s="72">
        <f>SUM(I137)</f>
        <v>4735.8</v>
      </c>
    </row>
    <row r="137" spans="1:9" ht="31.5">
      <c r="A137" s="80" t="s">
        <v>228</v>
      </c>
      <c r="B137" s="13"/>
      <c r="C137" s="81" t="s">
        <v>33</v>
      </c>
      <c r="D137" s="81" t="s">
        <v>93</v>
      </c>
      <c r="E137" s="22" t="s">
        <v>227</v>
      </c>
      <c r="F137" s="22">
        <v>600</v>
      </c>
      <c r="G137" s="72">
        <f>4706+37.7</f>
        <v>4743.7</v>
      </c>
      <c r="H137" s="72">
        <v>4735.8</v>
      </c>
      <c r="I137" s="72">
        <v>4735.8</v>
      </c>
    </row>
    <row r="138" spans="1:9" hidden="1">
      <c r="A138" s="80" t="s">
        <v>150</v>
      </c>
      <c r="B138" s="13"/>
      <c r="C138" s="81" t="s">
        <v>33</v>
      </c>
      <c r="D138" s="81" t="s">
        <v>93</v>
      </c>
      <c r="E138" s="22" t="s">
        <v>450</v>
      </c>
      <c r="F138" s="22"/>
      <c r="G138" s="72">
        <f t="shared" ref="G138:I139" si="12">SUM(G139)</f>
        <v>0</v>
      </c>
      <c r="H138" s="72">
        <f t="shared" si="12"/>
        <v>0</v>
      </c>
      <c r="I138" s="72">
        <f t="shared" si="12"/>
        <v>0</v>
      </c>
    </row>
    <row r="139" spans="1:9" hidden="1">
      <c r="A139" s="80" t="s">
        <v>420</v>
      </c>
      <c r="B139" s="13"/>
      <c r="C139" s="81" t="s">
        <v>33</v>
      </c>
      <c r="D139" s="81" t="s">
        <v>93</v>
      </c>
      <c r="E139" s="22" t="s">
        <v>451</v>
      </c>
      <c r="F139" s="22"/>
      <c r="G139" s="72">
        <f t="shared" si="12"/>
        <v>0</v>
      </c>
      <c r="H139" s="72">
        <f t="shared" si="12"/>
        <v>0</v>
      </c>
      <c r="I139" s="72">
        <f t="shared" si="12"/>
        <v>0</v>
      </c>
    </row>
    <row r="140" spans="1:9" ht="31.5" hidden="1">
      <c r="A140" s="80" t="s">
        <v>228</v>
      </c>
      <c r="B140" s="13"/>
      <c r="C140" s="81" t="s">
        <v>33</v>
      </c>
      <c r="D140" s="81" t="s">
        <v>93</v>
      </c>
      <c r="E140" s="22" t="s">
        <v>451</v>
      </c>
      <c r="F140" s="22">
        <v>600</v>
      </c>
      <c r="G140" s="72"/>
      <c r="H140" s="72"/>
      <c r="I140" s="72"/>
    </row>
    <row r="141" spans="1:9" ht="31.5">
      <c r="A141" s="18" t="s">
        <v>708</v>
      </c>
      <c r="B141" s="13"/>
      <c r="C141" s="81" t="s">
        <v>33</v>
      </c>
      <c r="D141" s="81" t="s">
        <v>93</v>
      </c>
      <c r="E141" s="22" t="s">
        <v>706</v>
      </c>
      <c r="F141" s="22"/>
      <c r="G141" s="72">
        <f t="shared" ref="G141:I142" si="13">SUM(G142)</f>
        <v>9646.5</v>
      </c>
      <c r="H141" s="72">
        <f t="shared" si="13"/>
        <v>3000</v>
      </c>
      <c r="I141" s="72">
        <f t="shared" si="13"/>
        <v>3000</v>
      </c>
    </row>
    <row r="142" spans="1:9" ht="31.5">
      <c r="A142" s="80" t="s">
        <v>97</v>
      </c>
      <c r="B142" s="13"/>
      <c r="C142" s="81" t="s">
        <v>33</v>
      </c>
      <c r="D142" s="81" t="s">
        <v>93</v>
      </c>
      <c r="E142" s="22" t="s">
        <v>707</v>
      </c>
      <c r="F142" s="22"/>
      <c r="G142" s="72">
        <f t="shared" si="13"/>
        <v>9646.5</v>
      </c>
      <c r="H142" s="72">
        <f t="shared" si="13"/>
        <v>3000</v>
      </c>
      <c r="I142" s="72">
        <f t="shared" si="13"/>
        <v>3000</v>
      </c>
    </row>
    <row r="143" spans="1:9" ht="31.5">
      <c r="A143" s="18" t="s">
        <v>51</v>
      </c>
      <c r="B143" s="13"/>
      <c r="C143" s="81" t="s">
        <v>33</v>
      </c>
      <c r="D143" s="81" t="s">
        <v>93</v>
      </c>
      <c r="E143" s="22" t="s">
        <v>707</v>
      </c>
      <c r="F143" s="22">
        <v>200</v>
      </c>
      <c r="G143" s="72">
        <v>9646.5</v>
      </c>
      <c r="H143" s="72">
        <v>3000</v>
      </c>
      <c r="I143" s="72">
        <v>3000</v>
      </c>
    </row>
    <row r="144" spans="1:9">
      <c r="A144" s="80" t="s">
        <v>191</v>
      </c>
      <c r="B144" s="13"/>
      <c r="C144" s="81" t="s">
        <v>33</v>
      </c>
      <c r="D144" s="81" t="s">
        <v>93</v>
      </c>
      <c r="E144" s="22" t="s">
        <v>192</v>
      </c>
      <c r="F144" s="22"/>
      <c r="G144" s="72">
        <f t="shared" ref="G144:I144" si="14">G145</f>
        <v>14477.1</v>
      </c>
      <c r="H144" s="72">
        <f t="shared" si="14"/>
        <v>0</v>
      </c>
      <c r="I144" s="72">
        <f t="shared" si="14"/>
        <v>0</v>
      </c>
    </row>
    <row r="145" spans="1:9" ht="31.5">
      <c r="A145" s="80" t="s">
        <v>97</v>
      </c>
      <c r="B145" s="13"/>
      <c r="C145" s="81" t="s">
        <v>33</v>
      </c>
      <c r="D145" s="81" t="s">
        <v>93</v>
      </c>
      <c r="E145" s="22" t="s">
        <v>107</v>
      </c>
      <c r="F145" s="22"/>
      <c r="G145" s="72">
        <f>G147+G146</f>
        <v>14477.1</v>
      </c>
      <c r="H145" s="72">
        <f>H147</f>
        <v>0</v>
      </c>
      <c r="I145" s="72">
        <f>I147</f>
        <v>0</v>
      </c>
    </row>
    <row r="146" spans="1:9" ht="31.5">
      <c r="A146" s="18" t="s">
        <v>51</v>
      </c>
      <c r="B146" s="13"/>
      <c r="C146" s="139" t="s">
        <v>33</v>
      </c>
      <c r="D146" s="139" t="s">
        <v>93</v>
      </c>
      <c r="E146" s="22" t="s">
        <v>107</v>
      </c>
      <c r="F146" s="22">
        <v>200</v>
      </c>
      <c r="G146" s="72">
        <f>330.2+76.5</f>
        <v>406.7</v>
      </c>
      <c r="H146" s="72"/>
      <c r="I146" s="72"/>
    </row>
    <row r="147" spans="1:9">
      <c r="A147" s="80" t="s">
        <v>21</v>
      </c>
      <c r="B147" s="13"/>
      <c r="C147" s="81" t="s">
        <v>33</v>
      </c>
      <c r="D147" s="81" t="s">
        <v>93</v>
      </c>
      <c r="E147" s="22" t="s">
        <v>107</v>
      </c>
      <c r="F147" s="22">
        <v>800</v>
      </c>
      <c r="G147" s="72">
        <f>14063.3+7.1</f>
        <v>14070.4</v>
      </c>
      <c r="H147" s="72"/>
      <c r="I147" s="72"/>
    </row>
    <row r="148" spans="1:9">
      <c r="A148" s="80" t="s">
        <v>229</v>
      </c>
      <c r="B148" s="13"/>
      <c r="C148" s="81" t="s">
        <v>53</v>
      </c>
      <c r="D148" s="81"/>
      <c r="E148" s="81"/>
      <c r="F148" s="81"/>
      <c r="G148" s="72">
        <f>SUM(G149)+G157</f>
        <v>31757.599999999999</v>
      </c>
      <c r="H148" s="72">
        <f>SUM(H149)+H157</f>
        <v>27282.9</v>
      </c>
      <c r="I148" s="72">
        <f>SUM(I149)+I157</f>
        <v>27484.100000000002</v>
      </c>
    </row>
    <row r="149" spans="1:9">
      <c r="A149" s="23" t="s">
        <v>170</v>
      </c>
      <c r="B149" s="22"/>
      <c r="C149" s="81" t="s">
        <v>53</v>
      </c>
      <c r="D149" s="81" t="s">
        <v>12</v>
      </c>
      <c r="E149" s="81"/>
      <c r="F149" s="81"/>
      <c r="G149" s="72">
        <f t="shared" ref="G149:I149" si="15">SUM(G150)</f>
        <v>5081.5</v>
      </c>
      <c r="H149" s="72">
        <f t="shared" si="15"/>
        <v>5103.5</v>
      </c>
      <c r="I149" s="72">
        <f t="shared" si="15"/>
        <v>5304.7</v>
      </c>
    </row>
    <row r="150" spans="1:9">
      <c r="A150" s="80" t="s">
        <v>191</v>
      </c>
      <c r="B150" s="13"/>
      <c r="C150" s="81" t="s">
        <v>53</v>
      </c>
      <c r="D150" s="81" t="s">
        <v>12</v>
      </c>
      <c r="E150" s="22" t="s">
        <v>192</v>
      </c>
      <c r="F150" s="81"/>
      <c r="G150" s="72">
        <f>SUM(G151)+G155</f>
        <v>5081.5</v>
      </c>
      <c r="H150" s="72">
        <f t="shared" ref="H150:I150" si="16">SUM(H151)+H155</f>
        <v>5103.5</v>
      </c>
      <c r="I150" s="72">
        <f t="shared" si="16"/>
        <v>5304.7</v>
      </c>
    </row>
    <row r="151" spans="1:9" ht="31.5">
      <c r="A151" s="80" t="s">
        <v>230</v>
      </c>
      <c r="B151" s="13"/>
      <c r="C151" s="81" t="s">
        <v>53</v>
      </c>
      <c r="D151" s="81" t="s">
        <v>12</v>
      </c>
      <c r="E151" s="81" t="s">
        <v>719</v>
      </c>
      <c r="F151" s="81"/>
      <c r="G151" s="72">
        <f>SUM(G152:G154)</f>
        <v>4781.5</v>
      </c>
      <c r="H151" s="72">
        <f>SUM(H152:H154)</f>
        <v>5103.5</v>
      </c>
      <c r="I151" s="72">
        <f>SUM(I152:I154)</f>
        <v>5304.7</v>
      </c>
    </row>
    <row r="152" spans="1:9" ht="47.25">
      <c r="A152" s="18" t="s">
        <v>50</v>
      </c>
      <c r="B152" s="13"/>
      <c r="C152" s="81" t="s">
        <v>53</v>
      </c>
      <c r="D152" s="81" t="s">
        <v>12</v>
      </c>
      <c r="E152" s="81" t="s">
        <v>719</v>
      </c>
      <c r="F152" s="81" t="s">
        <v>88</v>
      </c>
      <c r="G152" s="72">
        <v>4232.2</v>
      </c>
      <c r="H152" s="72">
        <v>4611.3999999999996</v>
      </c>
      <c r="I152" s="72">
        <v>4611.3999999999996</v>
      </c>
    </row>
    <row r="153" spans="1:9" ht="31.5">
      <c r="A153" s="80" t="s">
        <v>51</v>
      </c>
      <c r="B153" s="13"/>
      <c r="C153" s="81" t="s">
        <v>53</v>
      </c>
      <c r="D153" s="81" t="s">
        <v>12</v>
      </c>
      <c r="E153" s="81" t="s">
        <v>719</v>
      </c>
      <c r="F153" s="81" t="s">
        <v>90</v>
      </c>
      <c r="G153" s="72">
        <v>475.7</v>
      </c>
      <c r="H153" s="72">
        <v>412.1</v>
      </c>
      <c r="I153" s="72">
        <v>613.29999999999995</v>
      </c>
    </row>
    <row r="154" spans="1:9">
      <c r="A154" s="80" t="s">
        <v>21</v>
      </c>
      <c r="B154" s="13"/>
      <c r="C154" s="81" t="s">
        <v>53</v>
      </c>
      <c r="D154" s="81" t="s">
        <v>12</v>
      </c>
      <c r="E154" s="81" t="s">
        <v>719</v>
      </c>
      <c r="F154" s="81" t="s">
        <v>95</v>
      </c>
      <c r="G154" s="72">
        <v>73.599999999999994</v>
      </c>
      <c r="H154" s="72">
        <v>80</v>
      </c>
      <c r="I154" s="72">
        <v>80</v>
      </c>
    </row>
    <row r="155" spans="1:9" ht="47.25">
      <c r="A155" s="80" t="s">
        <v>952</v>
      </c>
      <c r="B155" s="13"/>
      <c r="C155" s="81" t="s">
        <v>53</v>
      </c>
      <c r="D155" s="81" t="s">
        <v>12</v>
      </c>
      <c r="E155" s="81" t="s">
        <v>953</v>
      </c>
      <c r="F155" s="81"/>
      <c r="G155" s="72">
        <f>SUM(G156)</f>
        <v>300</v>
      </c>
      <c r="H155" s="72"/>
      <c r="I155" s="72"/>
    </row>
    <row r="156" spans="1:9" ht="47.25">
      <c r="A156" s="80" t="s">
        <v>50</v>
      </c>
      <c r="B156" s="13"/>
      <c r="C156" s="81" t="s">
        <v>53</v>
      </c>
      <c r="D156" s="81" t="s">
        <v>12</v>
      </c>
      <c r="E156" s="81" t="s">
        <v>953</v>
      </c>
      <c r="F156" s="81">
        <v>100</v>
      </c>
      <c r="G156" s="72">
        <v>300</v>
      </c>
      <c r="H156" s="72"/>
      <c r="I156" s="72"/>
    </row>
    <row r="157" spans="1:9" ht="31.5">
      <c r="A157" s="18" t="s">
        <v>276</v>
      </c>
      <c r="B157" s="2"/>
      <c r="C157" s="2" t="s">
        <v>53</v>
      </c>
      <c r="D157" s="2" t="s">
        <v>172</v>
      </c>
      <c r="E157" s="2"/>
      <c r="F157" s="2"/>
      <c r="G157" s="17">
        <f>SUM(G158+G177)</f>
        <v>26676.1</v>
      </c>
      <c r="H157" s="17">
        <f>SUM(H158+H177)</f>
        <v>22179.4</v>
      </c>
      <c r="I157" s="17">
        <f>SUM(I158+I177)</f>
        <v>22179.4</v>
      </c>
    </row>
    <row r="158" spans="1:9" ht="31.5">
      <c r="A158" s="18" t="s">
        <v>633</v>
      </c>
      <c r="B158" s="2"/>
      <c r="C158" s="2" t="s">
        <v>53</v>
      </c>
      <c r="D158" s="2" t="s">
        <v>172</v>
      </c>
      <c r="E158" s="2" t="s">
        <v>280</v>
      </c>
      <c r="F158" s="2"/>
      <c r="G158" s="17">
        <f>SUM(G159,G169,G173)</f>
        <v>26176.1</v>
      </c>
      <c r="H158" s="17">
        <f>SUM(H159,H169,H173)</f>
        <v>21679.4</v>
      </c>
      <c r="I158" s="17">
        <f>SUM(I159,I169,I173)</f>
        <v>21679.4</v>
      </c>
    </row>
    <row r="159" spans="1:9" ht="31.5">
      <c r="A159" s="18" t="s">
        <v>634</v>
      </c>
      <c r="B159" s="2"/>
      <c r="C159" s="2" t="s">
        <v>53</v>
      </c>
      <c r="D159" s="2" t="s">
        <v>172</v>
      </c>
      <c r="E159" s="2" t="s">
        <v>281</v>
      </c>
      <c r="F159" s="2"/>
      <c r="G159" s="17">
        <f>SUM(G160,G165)</f>
        <v>21171.899999999998</v>
      </c>
      <c r="H159" s="17">
        <f>SUM(H160,H165)</f>
        <v>20675.300000000003</v>
      </c>
      <c r="I159" s="17">
        <f>SUM(I160,I165)</f>
        <v>20675.300000000003</v>
      </c>
    </row>
    <row r="160" spans="1:9">
      <c r="A160" s="18" t="s">
        <v>34</v>
      </c>
      <c r="B160" s="2"/>
      <c r="C160" s="2" t="s">
        <v>53</v>
      </c>
      <c r="D160" s="2" t="s">
        <v>172</v>
      </c>
      <c r="E160" s="2" t="s">
        <v>282</v>
      </c>
      <c r="F160" s="2"/>
      <c r="G160" s="17">
        <f>SUM(G161)+G163</f>
        <v>1172.2</v>
      </c>
      <c r="H160" s="17">
        <f>SUM(H161)+H163</f>
        <v>1308.4000000000001</v>
      </c>
      <c r="I160" s="17">
        <f>SUM(I161)+I163</f>
        <v>1308.4000000000001</v>
      </c>
    </row>
    <row r="161" spans="1:9" ht="31.5">
      <c r="A161" s="18" t="s">
        <v>277</v>
      </c>
      <c r="B161" s="2"/>
      <c r="C161" s="2" t="s">
        <v>53</v>
      </c>
      <c r="D161" s="2" t="s">
        <v>172</v>
      </c>
      <c r="E161" s="2" t="s">
        <v>283</v>
      </c>
      <c r="F161" s="2"/>
      <c r="G161" s="17">
        <f>SUM(G162)</f>
        <v>1167</v>
      </c>
      <c r="H161" s="17">
        <f>SUM(H162)</f>
        <v>1270</v>
      </c>
      <c r="I161" s="17">
        <f>SUM(I162)</f>
        <v>1270</v>
      </c>
    </row>
    <row r="162" spans="1:9" ht="31.5">
      <c r="A162" s="18" t="s">
        <v>51</v>
      </c>
      <c r="B162" s="2"/>
      <c r="C162" s="2" t="s">
        <v>53</v>
      </c>
      <c r="D162" s="2" t="s">
        <v>172</v>
      </c>
      <c r="E162" s="2" t="s">
        <v>283</v>
      </c>
      <c r="F162" s="2" t="s">
        <v>90</v>
      </c>
      <c r="G162" s="17">
        <v>1167</v>
      </c>
      <c r="H162" s="17">
        <v>1270</v>
      </c>
      <c r="I162" s="17">
        <v>1270</v>
      </c>
    </row>
    <row r="163" spans="1:9" ht="31.5">
      <c r="A163" s="18" t="s">
        <v>278</v>
      </c>
      <c r="B163" s="2"/>
      <c r="C163" s="2" t="s">
        <v>53</v>
      </c>
      <c r="D163" s="2" t="s">
        <v>172</v>
      </c>
      <c r="E163" s="2" t="s">
        <v>284</v>
      </c>
      <c r="F163" s="2"/>
      <c r="G163" s="17">
        <f>SUM(G164)</f>
        <v>5.2</v>
      </c>
      <c r="H163" s="17">
        <f>SUM(H164)</f>
        <v>38.4</v>
      </c>
      <c r="I163" s="17">
        <f>SUM(I164)</f>
        <v>38.4</v>
      </c>
    </row>
    <row r="164" spans="1:9" ht="31.5">
      <c r="A164" s="18" t="s">
        <v>51</v>
      </c>
      <c r="B164" s="2"/>
      <c r="C164" s="2" t="s">
        <v>53</v>
      </c>
      <c r="D164" s="2" t="s">
        <v>172</v>
      </c>
      <c r="E164" s="2" t="s">
        <v>284</v>
      </c>
      <c r="F164" s="2" t="s">
        <v>90</v>
      </c>
      <c r="G164" s="17">
        <v>5.2</v>
      </c>
      <c r="H164" s="17">
        <v>38.4</v>
      </c>
      <c r="I164" s="17">
        <v>38.4</v>
      </c>
    </row>
    <row r="165" spans="1:9" ht="31.5">
      <c r="A165" s="18" t="s">
        <v>44</v>
      </c>
      <c r="B165" s="2"/>
      <c r="C165" s="2" t="s">
        <v>53</v>
      </c>
      <c r="D165" s="2" t="s">
        <v>172</v>
      </c>
      <c r="E165" s="2" t="s">
        <v>285</v>
      </c>
      <c r="F165" s="2"/>
      <c r="G165" s="17">
        <f>SUM(G166:G168)</f>
        <v>19999.699999999997</v>
      </c>
      <c r="H165" s="17">
        <f>SUM(H166:H168)</f>
        <v>19366.900000000001</v>
      </c>
      <c r="I165" s="17">
        <f>SUM(I166:I168)</f>
        <v>19366.900000000001</v>
      </c>
    </row>
    <row r="166" spans="1:9" ht="47.25">
      <c r="A166" s="18" t="s">
        <v>50</v>
      </c>
      <c r="B166" s="2"/>
      <c r="C166" s="2" t="s">
        <v>53</v>
      </c>
      <c r="D166" s="2" t="s">
        <v>172</v>
      </c>
      <c r="E166" s="2" t="s">
        <v>285</v>
      </c>
      <c r="F166" s="2" t="s">
        <v>88</v>
      </c>
      <c r="G166" s="17">
        <v>16589.099999999999</v>
      </c>
      <c r="H166" s="17">
        <v>16521.8</v>
      </c>
      <c r="I166" s="17">
        <v>16521.8</v>
      </c>
    </row>
    <row r="167" spans="1:9" ht="31.5">
      <c r="A167" s="18" t="s">
        <v>51</v>
      </c>
      <c r="B167" s="2"/>
      <c r="C167" s="2" t="s">
        <v>53</v>
      </c>
      <c r="D167" s="2" t="s">
        <v>172</v>
      </c>
      <c r="E167" s="2" t="s">
        <v>285</v>
      </c>
      <c r="F167" s="2" t="s">
        <v>90</v>
      </c>
      <c r="G167" s="17">
        <v>3345.5</v>
      </c>
      <c r="H167" s="17">
        <v>2797.2</v>
      </c>
      <c r="I167" s="17">
        <v>2797.2</v>
      </c>
    </row>
    <row r="168" spans="1:9">
      <c r="A168" s="18" t="s">
        <v>21</v>
      </c>
      <c r="B168" s="2"/>
      <c r="C168" s="2" t="s">
        <v>53</v>
      </c>
      <c r="D168" s="2" t="s">
        <v>172</v>
      </c>
      <c r="E168" s="2" t="s">
        <v>285</v>
      </c>
      <c r="F168" s="2" t="s">
        <v>95</v>
      </c>
      <c r="G168" s="17">
        <v>65.099999999999994</v>
      </c>
      <c r="H168" s="17">
        <v>47.9</v>
      </c>
      <c r="I168" s="17">
        <v>47.9</v>
      </c>
    </row>
    <row r="169" spans="1:9" ht="47.25">
      <c r="A169" s="18" t="s">
        <v>279</v>
      </c>
      <c r="B169" s="2"/>
      <c r="C169" s="2" t="s">
        <v>53</v>
      </c>
      <c r="D169" s="2" t="s">
        <v>172</v>
      </c>
      <c r="E169" s="2" t="s">
        <v>286</v>
      </c>
      <c r="F169" s="2"/>
      <c r="G169" s="17">
        <f t="shared" ref="G169:I171" si="17">SUM(G170)</f>
        <v>4591.8</v>
      </c>
      <c r="H169" s="17">
        <f t="shared" si="17"/>
        <v>575</v>
      </c>
      <c r="I169" s="17">
        <f t="shared" si="17"/>
        <v>575</v>
      </c>
    </row>
    <row r="170" spans="1:9">
      <c r="A170" s="18" t="s">
        <v>34</v>
      </c>
      <c r="B170" s="2"/>
      <c r="C170" s="2" t="s">
        <v>53</v>
      </c>
      <c r="D170" s="2" t="s">
        <v>172</v>
      </c>
      <c r="E170" s="2" t="s">
        <v>287</v>
      </c>
      <c r="F170" s="2"/>
      <c r="G170" s="17">
        <f t="shared" si="17"/>
        <v>4591.8</v>
      </c>
      <c r="H170" s="17">
        <f t="shared" si="17"/>
        <v>575</v>
      </c>
      <c r="I170" s="17">
        <f t="shared" si="17"/>
        <v>575</v>
      </c>
    </row>
    <row r="171" spans="1:9" ht="31.5">
      <c r="A171" s="18" t="s">
        <v>278</v>
      </c>
      <c r="B171" s="2"/>
      <c r="C171" s="2" t="s">
        <v>53</v>
      </c>
      <c r="D171" s="2" t="s">
        <v>172</v>
      </c>
      <c r="E171" s="2" t="s">
        <v>288</v>
      </c>
      <c r="F171" s="2"/>
      <c r="G171" s="17">
        <f t="shared" si="17"/>
        <v>4591.8</v>
      </c>
      <c r="H171" s="17">
        <f t="shared" si="17"/>
        <v>575</v>
      </c>
      <c r="I171" s="17">
        <f t="shared" si="17"/>
        <v>575</v>
      </c>
    </row>
    <row r="172" spans="1:9" ht="31.5">
      <c r="A172" s="18" t="s">
        <v>51</v>
      </c>
      <c r="B172" s="2"/>
      <c r="C172" s="2" t="s">
        <v>53</v>
      </c>
      <c r="D172" s="2" t="s">
        <v>172</v>
      </c>
      <c r="E172" s="2" t="s">
        <v>288</v>
      </c>
      <c r="F172" s="2" t="s">
        <v>90</v>
      </c>
      <c r="G172" s="17">
        <v>4591.8</v>
      </c>
      <c r="H172" s="17">
        <v>575</v>
      </c>
      <c r="I172" s="17">
        <v>575</v>
      </c>
    </row>
    <row r="173" spans="1:9" ht="31.5">
      <c r="A173" s="18" t="s">
        <v>635</v>
      </c>
      <c r="B173" s="2"/>
      <c r="C173" s="2" t="s">
        <v>53</v>
      </c>
      <c r="D173" s="2" t="s">
        <v>172</v>
      </c>
      <c r="E173" s="2" t="s">
        <v>289</v>
      </c>
      <c r="F173" s="2"/>
      <c r="G173" s="17">
        <f t="shared" ref="G173:I175" si="18">SUM(G174)</f>
        <v>412.4</v>
      </c>
      <c r="H173" s="17">
        <f t="shared" si="18"/>
        <v>429.1</v>
      </c>
      <c r="I173" s="17">
        <f t="shared" si="18"/>
        <v>429.1</v>
      </c>
    </row>
    <row r="174" spans="1:9">
      <c r="A174" s="18" t="s">
        <v>34</v>
      </c>
      <c r="B174" s="2"/>
      <c r="C174" s="2" t="s">
        <v>53</v>
      </c>
      <c r="D174" s="2" t="s">
        <v>172</v>
      </c>
      <c r="E174" s="2" t="s">
        <v>290</v>
      </c>
      <c r="F174" s="2"/>
      <c r="G174" s="17">
        <f t="shared" si="18"/>
        <v>412.4</v>
      </c>
      <c r="H174" s="17">
        <f t="shared" si="18"/>
        <v>429.1</v>
      </c>
      <c r="I174" s="17">
        <f t="shared" si="18"/>
        <v>429.1</v>
      </c>
    </row>
    <row r="175" spans="1:9" ht="47.25">
      <c r="A175" s="18" t="s">
        <v>273</v>
      </c>
      <c r="B175" s="2"/>
      <c r="C175" s="2" t="s">
        <v>53</v>
      </c>
      <c r="D175" s="2" t="s">
        <v>172</v>
      </c>
      <c r="E175" s="2" t="s">
        <v>487</v>
      </c>
      <c r="F175" s="2"/>
      <c r="G175" s="17">
        <f t="shared" si="18"/>
        <v>412.4</v>
      </c>
      <c r="H175" s="17">
        <f t="shared" si="18"/>
        <v>429.1</v>
      </c>
      <c r="I175" s="17">
        <f t="shared" si="18"/>
        <v>429.1</v>
      </c>
    </row>
    <row r="176" spans="1:9" ht="31.5">
      <c r="A176" s="18" t="s">
        <v>51</v>
      </c>
      <c r="B176" s="2"/>
      <c r="C176" s="2" t="s">
        <v>53</v>
      </c>
      <c r="D176" s="2" t="s">
        <v>172</v>
      </c>
      <c r="E176" s="2" t="s">
        <v>487</v>
      </c>
      <c r="F176" s="2" t="s">
        <v>90</v>
      </c>
      <c r="G176" s="17">
        <v>412.4</v>
      </c>
      <c r="H176" s="17">
        <v>429.1</v>
      </c>
      <c r="I176" s="17">
        <v>429.1</v>
      </c>
    </row>
    <row r="177" spans="1:9">
      <c r="A177" s="18" t="s">
        <v>191</v>
      </c>
      <c r="B177" s="2"/>
      <c r="C177" s="2" t="s">
        <v>53</v>
      </c>
      <c r="D177" s="2" t="s">
        <v>172</v>
      </c>
      <c r="E177" s="2" t="s">
        <v>192</v>
      </c>
      <c r="F177" s="2"/>
      <c r="G177" s="17">
        <f>SUM(G178)</f>
        <v>500</v>
      </c>
      <c r="H177" s="17">
        <f>SUM(H178)</f>
        <v>500</v>
      </c>
      <c r="I177" s="17">
        <f>SUM(I178)</f>
        <v>500</v>
      </c>
    </row>
    <row r="178" spans="1:9" ht="47.25">
      <c r="A178" s="18" t="s">
        <v>273</v>
      </c>
      <c r="B178" s="2"/>
      <c r="C178" s="2" t="s">
        <v>53</v>
      </c>
      <c r="D178" s="2" t="s">
        <v>172</v>
      </c>
      <c r="E178" s="2" t="s">
        <v>311</v>
      </c>
      <c r="F178" s="2"/>
      <c r="G178" s="17">
        <f>SUM(G180+G182)</f>
        <v>500</v>
      </c>
      <c r="H178" s="17">
        <f>SUM(H180+H182)</f>
        <v>500</v>
      </c>
      <c r="I178" s="17">
        <f>SUM(I180+I182)</f>
        <v>500</v>
      </c>
    </row>
    <row r="179" spans="1:9" ht="31.5">
      <c r="A179" s="18" t="s">
        <v>310</v>
      </c>
      <c r="B179" s="2"/>
      <c r="C179" s="2" t="s">
        <v>53</v>
      </c>
      <c r="D179" s="2" t="s">
        <v>172</v>
      </c>
      <c r="E179" s="2" t="s">
        <v>312</v>
      </c>
      <c r="F179" s="2"/>
      <c r="G179" s="17">
        <f>SUM(G180)</f>
        <v>500</v>
      </c>
      <c r="H179" s="17">
        <f>SUM(H180)</f>
        <v>500</v>
      </c>
      <c r="I179" s="17">
        <f>SUM(I180)</f>
        <v>500</v>
      </c>
    </row>
    <row r="180" spans="1:9" ht="29.25" customHeight="1">
      <c r="A180" s="18" t="s">
        <v>51</v>
      </c>
      <c r="B180" s="2"/>
      <c r="C180" s="2" t="s">
        <v>53</v>
      </c>
      <c r="D180" s="2" t="s">
        <v>172</v>
      </c>
      <c r="E180" s="2" t="s">
        <v>312</v>
      </c>
      <c r="F180" s="2" t="s">
        <v>90</v>
      </c>
      <c r="G180" s="17">
        <v>500</v>
      </c>
      <c r="H180" s="17">
        <v>500</v>
      </c>
      <c r="I180" s="17">
        <v>500</v>
      </c>
    </row>
    <row r="181" spans="1:9" ht="31.5" hidden="1">
      <c r="A181" s="80" t="s">
        <v>97</v>
      </c>
      <c r="B181" s="13"/>
      <c r="C181" s="2" t="s">
        <v>53</v>
      </c>
      <c r="D181" s="2" t="s">
        <v>172</v>
      </c>
      <c r="E181" s="22" t="s">
        <v>463</v>
      </c>
      <c r="F181" s="22"/>
      <c r="G181" s="72">
        <f>G182</f>
        <v>0</v>
      </c>
      <c r="H181" s="72">
        <f>H182</f>
        <v>0</v>
      </c>
      <c r="I181" s="72">
        <f>I182</f>
        <v>0</v>
      </c>
    </row>
    <row r="182" spans="1:9" hidden="1">
      <c r="A182" s="80" t="s">
        <v>21</v>
      </c>
      <c r="B182" s="13"/>
      <c r="C182" s="2" t="s">
        <v>53</v>
      </c>
      <c r="D182" s="2" t="s">
        <v>172</v>
      </c>
      <c r="E182" s="22" t="s">
        <v>463</v>
      </c>
      <c r="F182" s="22">
        <v>800</v>
      </c>
      <c r="G182" s="72"/>
      <c r="H182" s="72"/>
      <c r="I182" s="72"/>
    </row>
    <row r="183" spans="1:9">
      <c r="A183" s="80" t="s">
        <v>11</v>
      </c>
      <c r="B183" s="13"/>
      <c r="C183" s="81" t="s">
        <v>12</v>
      </c>
      <c r="D183" s="22"/>
      <c r="E183" s="22"/>
      <c r="F183" s="22"/>
      <c r="G183" s="72">
        <f>SUM(G224)+G184+G201</f>
        <v>482308.80000000005</v>
      </c>
      <c r="H183" s="72">
        <f>SUM(H224)+H184+H201</f>
        <v>363745.2</v>
      </c>
      <c r="I183" s="72">
        <f>SUM(I224)+I184+I201</f>
        <v>333951.40000000002</v>
      </c>
    </row>
    <row r="184" spans="1:9">
      <c r="A184" s="18" t="s">
        <v>13</v>
      </c>
      <c r="B184" s="2"/>
      <c r="C184" s="2" t="s">
        <v>12</v>
      </c>
      <c r="D184" s="2" t="s">
        <v>14</v>
      </c>
      <c r="E184" s="2"/>
      <c r="F184" s="2"/>
      <c r="G184" s="17">
        <f>SUM(G185)+G193</f>
        <v>175465.60000000001</v>
      </c>
      <c r="H184" s="17">
        <f t="shared" ref="H184:I184" si="19">SUM(H185)+H193</f>
        <v>68404.399999999994</v>
      </c>
      <c r="I184" s="17">
        <f t="shared" si="19"/>
        <v>130192</v>
      </c>
    </row>
    <row r="185" spans="1:9" ht="31.5">
      <c r="A185" s="1" t="s">
        <v>678</v>
      </c>
      <c r="B185" s="2"/>
      <c r="C185" s="2" t="s">
        <v>12</v>
      </c>
      <c r="D185" s="2" t="s">
        <v>14</v>
      </c>
      <c r="E185" s="2" t="s">
        <v>291</v>
      </c>
      <c r="F185" s="2"/>
      <c r="G185" s="17">
        <f>SUM(G188)+G186</f>
        <v>141865.60000000001</v>
      </c>
      <c r="H185" s="17">
        <f>SUM(H188)+H186</f>
        <v>53104.4</v>
      </c>
      <c r="I185" s="17">
        <f>SUM(I188)+I186</f>
        <v>130192</v>
      </c>
    </row>
    <row r="186" spans="1:9">
      <c r="A186" s="1" t="s">
        <v>34</v>
      </c>
      <c r="B186" s="2"/>
      <c r="C186" s="2" t="s">
        <v>12</v>
      </c>
      <c r="D186" s="2" t="s">
        <v>14</v>
      </c>
      <c r="E186" s="24" t="s">
        <v>701</v>
      </c>
      <c r="F186" s="2"/>
      <c r="G186" s="17">
        <f>SUM(G187)</f>
        <v>1440</v>
      </c>
      <c r="H186" s="17">
        <f>SUM(H187)</f>
        <v>3600</v>
      </c>
      <c r="I186" s="17">
        <f>SUM(I187)</f>
        <v>3600</v>
      </c>
    </row>
    <row r="187" spans="1:9" ht="31.5">
      <c r="A187" s="1" t="s">
        <v>51</v>
      </c>
      <c r="B187" s="2"/>
      <c r="C187" s="2" t="s">
        <v>12</v>
      </c>
      <c r="D187" s="2" t="s">
        <v>14</v>
      </c>
      <c r="E187" s="24" t="s">
        <v>701</v>
      </c>
      <c r="F187" s="2" t="s">
        <v>90</v>
      </c>
      <c r="G187" s="17">
        <v>1440</v>
      </c>
      <c r="H187" s="17">
        <v>3600</v>
      </c>
      <c r="I187" s="17">
        <v>3600</v>
      </c>
    </row>
    <row r="188" spans="1:9" ht="47.25">
      <c r="A188" s="18" t="s">
        <v>17</v>
      </c>
      <c r="B188" s="2"/>
      <c r="C188" s="2" t="s">
        <v>12</v>
      </c>
      <c r="D188" s="2" t="s">
        <v>14</v>
      </c>
      <c r="E188" s="2" t="s">
        <v>679</v>
      </c>
      <c r="F188" s="2"/>
      <c r="G188" s="17">
        <f>SUM(G189+G191)</f>
        <v>140425.60000000001</v>
      </c>
      <c r="H188" s="17">
        <f>SUM(H189+H191)</f>
        <v>49504.4</v>
      </c>
      <c r="I188" s="17">
        <f>SUM(I189+I191)</f>
        <v>126592</v>
      </c>
    </row>
    <row r="189" spans="1:9">
      <c r="A189" s="18" t="s">
        <v>19</v>
      </c>
      <c r="B189" s="2"/>
      <c r="C189" s="2" t="s">
        <v>12</v>
      </c>
      <c r="D189" s="2" t="s">
        <v>14</v>
      </c>
      <c r="E189" s="2" t="s">
        <v>680</v>
      </c>
      <c r="F189" s="2"/>
      <c r="G189" s="17">
        <f>SUM(G190)</f>
        <v>63860.6</v>
      </c>
      <c r="H189" s="17">
        <f>SUM(H190)</f>
        <v>20492</v>
      </c>
      <c r="I189" s="17">
        <f>SUM(I190)</f>
        <v>55792</v>
      </c>
    </row>
    <row r="190" spans="1:9">
      <c r="A190" s="18" t="s">
        <v>21</v>
      </c>
      <c r="B190" s="2"/>
      <c r="C190" s="2" t="s">
        <v>12</v>
      </c>
      <c r="D190" s="2" t="s">
        <v>14</v>
      </c>
      <c r="E190" s="2" t="s">
        <v>680</v>
      </c>
      <c r="F190" s="2" t="s">
        <v>95</v>
      </c>
      <c r="G190" s="17">
        <v>63860.6</v>
      </c>
      <c r="H190" s="17">
        <v>20492</v>
      </c>
      <c r="I190" s="17">
        <v>55792</v>
      </c>
    </row>
    <row r="191" spans="1:9" ht="18.75" customHeight="1">
      <c r="A191" s="18" t="s">
        <v>267</v>
      </c>
      <c r="B191" s="2"/>
      <c r="C191" s="2" t="s">
        <v>12</v>
      </c>
      <c r="D191" s="2" t="s">
        <v>14</v>
      </c>
      <c r="E191" s="2" t="s">
        <v>681</v>
      </c>
      <c r="F191" s="2"/>
      <c r="G191" s="17">
        <f>SUM(G192)</f>
        <v>76565</v>
      </c>
      <c r="H191" s="17">
        <f>SUM(H192)</f>
        <v>29012.400000000001</v>
      </c>
      <c r="I191" s="17">
        <f>SUM(I192)</f>
        <v>70800</v>
      </c>
    </row>
    <row r="192" spans="1:9" ht="21" customHeight="1">
      <c r="A192" s="18" t="s">
        <v>21</v>
      </c>
      <c r="B192" s="2"/>
      <c r="C192" s="2" t="s">
        <v>12</v>
      </c>
      <c r="D192" s="2" t="s">
        <v>14</v>
      </c>
      <c r="E192" s="2" t="s">
        <v>681</v>
      </c>
      <c r="F192" s="2" t="s">
        <v>95</v>
      </c>
      <c r="G192" s="17">
        <v>76565</v>
      </c>
      <c r="H192" s="17">
        <v>29012.400000000001</v>
      </c>
      <c r="I192" s="17">
        <v>70800</v>
      </c>
    </row>
    <row r="193" spans="1:9" ht="30" customHeight="1">
      <c r="A193" s="80" t="s">
        <v>628</v>
      </c>
      <c r="B193" s="2"/>
      <c r="C193" s="2" t="s">
        <v>12</v>
      </c>
      <c r="D193" s="2" t="s">
        <v>14</v>
      </c>
      <c r="E193" s="22" t="s">
        <v>219</v>
      </c>
      <c r="F193" s="22"/>
      <c r="G193" s="17">
        <f>SUM(G194)</f>
        <v>33600</v>
      </c>
      <c r="H193" s="17">
        <f t="shared" ref="H193:I193" si="20">SUM(H194)</f>
        <v>15300</v>
      </c>
      <c r="I193" s="17">
        <f t="shared" si="20"/>
        <v>0</v>
      </c>
    </row>
    <row r="194" spans="1:9" ht="54" customHeight="1">
      <c r="A194" s="80" t="s">
        <v>629</v>
      </c>
      <c r="B194" s="2"/>
      <c r="C194" s="2" t="s">
        <v>12</v>
      </c>
      <c r="D194" s="2" t="s">
        <v>14</v>
      </c>
      <c r="E194" s="22" t="s">
        <v>220</v>
      </c>
      <c r="F194" s="22"/>
      <c r="G194" s="17">
        <f>SUM(G197)+G195+G199</f>
        <v>33600</v>
      </c>
      <c r="H194" s="17">
        <f t="shared" ref="H194:I194" si="21">SUM(H197)+H195+H199</f>
        <v>15300</v>
      </c>
      <c r="I194" s="17">
        <f t="shared" si="21"/>
        <v>0</v>
      </c>
    </row>
    <row r="195" spans="1:9" ht="31.5">
      <c r="A195" s="80" t="s">
        <v>943</v>
      </c>
      <c r="B195" s="2"/>
      <c r="C195" s="2" t="s">
        <v>12</v>
      </c>
      <c r="D195" s="2" t="s">
        <v>14</v>
      </c>
      <c r="E195" s="22" t="s">
        <v>944</v>
      </c>
      <c r="F195" s="22"/>
      <c r="G195" s="17">
        <f>SUM(G196)</f>
        <v>15284.7</v>
      </c>
      <c r="H195" s="17">
        <f t="shared" ref="H195:I195" si="22">SUM(H196)</f>
        <v>0</v>
      </c>
      <c r="I195" s="17">
        <f t="shared" si="22"/>
        <v>0</v>
      </c>
    </row>
    <row r="196" spans="1:9" ht="31.5">
      <c r="A196" s="80" t="s">
        <v>51</v>
      </c>
      <c r="B196" s="2"/>
      <c r="C196" s="2" t="s">
        <v>12</v>
      </c>
      <c r="D196" s="2" t="s">
        <v>14</v>
      </c>
      <c r="E196" s="22" t="s">
        <v>944</v>
      </c>
      <c r="F196" s="22">
        <v>200</v>
      </c>
      <c r="G196" s="17">
        <v>15284.7</v>
      </c>
      <c r="H196" s="17"/>
      <c r="I196" s="17"/>
    </row>
    <row r="197" spans="1:9" ht="41.25" customHeight="1">
      <c r="A197" s="80" t="s">
        <v>489</v>
      </c>
      <c r="B197" s="2"/>
      <c r="C197" s="2" t="s">
        <v>12</v>
      </c>
      <c r="D197" s="2" t="s">
        <v>14</v>
      </c>
      <c r="E197" s="22" t="s">
        <v>222</v>
      </c>
      <c r="F197" s="22"/>
      <c r="G197" s="17">
        <f>SUM(G198)</f>
        <v>18300</v>
      </c>
      <c r="H197" s="17">
        <f t="shared" ref="H197:I197" si="23">SUM(H198)</f>
        <v>15300</v>
      </c>
      <c r="I197" s="17">
        <f t="shared" si="23"/>
        <v>0</v>
      </c>
    </row>
    <row r="198" spans="1:9" ht="31.5" customHeight="1">
      <c r="A198" s="80" t="s">
        <v>51</v>
      </c>
      <c r="B198" s="2"/>
      <c r="C198" s="2" t="s">
        <v>12</v>
      </c>
      <c r="D198" s="2" t="s">
        <v>14</v>
      </c>
      <c r="E198" s="22" t="s">
        <v>222</v>
      </c>
      <c r="F198" s="22">
        <v>200</v>
      </c>
      <c r="G198" s="17">
        <f>15300+3000</f>
        <v>18300</v>
      </c>
      <c r="H198" s="17">
        <v>15300</v>
      </c>
      <c r="I198" s="17"/>
    </row>
    <row r="199" spans="1:9" ht="31.5" customHeight="1">
      <c r="A199" s="80" t="s">
        <v>945</v>
      </c>
      <c r="B199" s="2"/>
      <c r="C199" s="2" t="s">
        <v>12</v>
      </c>
      <c r="D199" s="2" t="s">
        <v>14</v>
      </c>
      <c r="E199" s="22" t="s">
        <v>946</v>
      </c>
      <c r="F199" s="22"/>
      <c r="G199" s="17">
        <f>SUM(G200)</f>
        <v>15.3</v>
      </c>
      <c r="H199" s="17"/>
      <c r="I199" s="17"/>
    </row>
    <row r="200" spans="1:9" ht="31.5" customHeight="1">
      <c r="A200" s="80" t="s">
        <v>51</v>
      </c>
      <c r="B200" s="2"/>
      <c r="C200" s="2" t="s">
        <v>12</v>
      </c>
      <c r="D200" s="2" t="s">
        <v>14</v>
      </c>
      <c r="E200" s="22" t="s">
        <v>946</v>
      </c>
      <c r="F200" s="22">
        <v>200</v>
      </c>
      <c r="G200" s="17">
        <v>15.3</v>
      </c>
      <c r="H200" s="17"/>
      <c r="I200" s="17"/>
    </row>
    <row r="201" spans="1:9" ht="17.25" customHeight="1">
      <c r="A201" s="18" t="s">
        <v>268</v>
      </c>
      <c r="B201" s="2"/>
      <c r="C201" s="2" t="s">
        <v>12</v>
      </c>
      <c r="D201" s="2" t="s">
        <v>172</v>
      </c>
      <c r="E201" s="2"/>
      <c r="F201" s="2"/>
      <c r="G201" s="17">
        <f>SUM(G205+G213)+G202+G210</f>
        <v>276291</v>
      </c>
      <c r="H201" s="17">
        <f>SUM(H205+H213)+H202+H210</f>
        <v>273513</v>
      </c>
      <c r="I201" s="17">
        <f>SUM(I205+I213)+I202+I210</f>
        <v>190731.6</v>
      </c>
    </row>
    <row r="202" spans="1:9" ht="30.75" customHeight="1">
      <c r="A202" s="25" t="s">
        <v>657</v>
      </c>
      <c r="B202" s="2"/>
      <c r="C202" s="2" t="s">
        <v>12</v>
      </c>
      <c r="D202" s="2" t="s">
        <v>172</v>
      </c>
      <c r="E202" s="2" t="s">
        <v>306</v>
      </c>
      <c r="F202" s="2"/>
      <c r="G202" s="17">
        <f>SUM(G203)</f>
        <v>10089.200000000001</v>
      </c>
      <c r="H202" s="17"/>
      <c r="I202" s="17"/>
    </row>
    <row r="203" spans="1:9" ht="17.25" customHeight="1">
      <c r="A203" s="18" t="s">
        <v>34</v>
      </c>
      <c r="B203" s="2"/>
      <c r="C203" s="2" t="s">
        <v>12</v>
      </c>
      <c r="D203" s="2" t="s">
        <v>172</v>
      </c>
      <c r="E203" s="2" t="s">
        <v>307</v>
      </c>
      <c r="F203" s="2"/>
      <c r="G203" s="17">
        <f>SUM(G204)</f>
        <v>10089.200000000001</v>
      </c>
      <c r="H203" s="17"/>
      <c r="I203" s="17"/>
    </row>
    <row r="204" spans="1:9" ht="30" customHeight="1">
      <c r="A204" s="18" t="s">
        <v>51</v>
      </c>
      <c r="B204" s="2"/>
      <c r="C204" s="2" t="s">
        <v>12</v>
      </c>
      <c r="D204" s="2" t="s">
        <v>172</v>
      </c>
      <c r="E204" s="2" t="s">
        <v>307</v>
      </c>
      <c r="F204" s="2" t="s">
        <v>90</v>
      </c>
      <c r="G204" s="17">
        <v>10089.200000000001</v>
      </c>
      <c r="H204" s="17"/>
      <c r="I204" s="17"/>
    </row>
    <row r="205" spans="1:9" ht="31.5">
      <c r="A205" s="1" t="s">
        <v>636</v>
      </c>
      <c r="B205" s="2"/>
      <c r="C205" s="2" t="s">
        <v>12</v>
      </c>
      <c r="D205" s="2" t="s">
        <v>172</v>
      </c>
      <c r="E205" s="2" t="s">
        <v>292</v>
      </c>
      <c r="F205" s="2"/>
      <c r="G205" s="17">
        <f>SUM(G206)+G208</f>
        <v>31933.8</v>
      </c>
      <c r="H205" s="17">
        <f t="shared" ref="H205:I205" si="24">SUM(H206)+H208</f>
        <v>10460.9</v>
      </c>
      <c r="I205" s="17">
        <f t="shared" si="24"/>
        <v>10460.9</v>
      </c>
    </row>
    <row r="206" spans="1:9" ht="20.25" customHeight="1">
      <c r="A206" s="1" t="s">
        <v>34</v>
      </c>
      <c r="B206" s="2"/>
      <c r="C206" s="2" t="s">
        <v>12</v>
      </c>
      <c r="D206" s="2" t="s">
        <v>172</v>
      </c>
      <c r="E206" s="2" t="s">
        <v>293</v>
      </c>
      <c r="F206" s="2"/>
      <c r="G206" s="17">
        <f>SUM(G207)</f>
        <v>9178.7999999999993</v>
      </c>
      <c r="H206" s="17">
        <f>SUM(H207)</f>
        <v>7505.9</v>
      </c>
      <c r="I206" s="17">
        <f>SUM(I207)</f>
        <v>10460.9</v>
      </c>
    </row>
    <row r="207" spans="1:9" ht="30" customHeight="1">
      <c r="A207" s="1" t="s">
        <v>51</v>
      </c>
      <c r="B207" s="2"/>
      <c r="C207" s="2" t="s">
        <v>12</v>
      </c>
      <c r="D207" s="2" t="s">
        <v>172</v>
      </c>
      <c r="E207" s="2" t="s">
        <v>293</v>
      </c>
      <c r="F207" s="2" t="s">
        <v>90</v>
      </c>
      <c r="G207" s="17">
        <v>9178.7999999999993</v>
      </c>
      <c r="H207" s="17">
        <v>7505.9</v>
      </c>
      <c r="I207" s="17">
        <v>10460.9</v>
      </c>
    </row>
    <row r="208" spans="1:9" ht="30" customHeight="1">
      <c r="A208" s="1" t="s">
        <v>720</v>
      </c>
      <c r="B208" s="2"/>
      <c r="C208" s="2" t="s">
        <v>12</v>
      </c>
      <c r="D208" s="2" t="s">
        <v>172</v>
      </c>
      <c r="E208" s="24" t="s">
        <v>960</v>
      </c>
      <c r="F208" s="2"/>
      <c r="G208" s="17">
        <f>SUM(G209)</f>
        <v>22755</v>
      </c>
      <c r="H208" s="17">
        <f>SUM(H209)</f>
        <v>2955</v>
      </c>
      <c r="I208" s="17">
        <f>SUM(I209)</f>
        <v>0</v>
      </c>
    </row>
    <row r="209" spans="1:9" ht="30" customHeight="1">
      <c r="A209" s="1" t="s">
        <v>51</v>
      </c>
      <c r="B209" s="2"/>
      <c r="C209" s="2" t="s">
        <v>12</v>
      </c>
      <c r="D209" s="2" t="s">
        <v>172</v>
      </c>
      <c r="E209" s="24" t="s">
        <v>960</v>
      </c>
      <c r="F209" s="2" t="s">
        <v>90</v>
      </c>
      <c r="G209" s="17">
        <f>22955-200</f>
        <v>22755</v>
      </c>
      <c r="H209" s="17">
        <v>2955</v>
      </c>
      <c r="I209" s="17"/>
    </row>
    <row r="210" spans="1:9" ht="30" customHeight="1">
      <c r="A210" s="1" t="s">
        <v>615</v>
      </c>
      <c r="B210" s="2"/>
      <c r="C210" s="2" t="s">
        <v>12</v>
      </c>
      <c r="D210" s="2" t="s">
        <v>172</v>
      </c>
      <c r="E210" s="24" t="s">
        <v>482</v>
      </c>
      <c r="F210" s="2"/>
      <c r="G210" s="17">
        <f>SUM(G211)</f>
        <v>14210.3</v>
      </c>
      <c r="H210" s="17"/>
      <c r="I210" s="17"/>
    </row>
    <row r="211" spans="1:9" ht="30" customHeight="1">
      <c r="A211" s="1" t="s">
        <v>34</v>
      </c>
      <c r="B211" s="2"/>
      <c r="C211" s="2" t="s">
        <v>12</v>
      </c>
      <c r="D211" s="2" t="s">
        <v>172</v>
      </c>
      <c r="E211" s="24" t="s">
        <v>749</v>
      </c>
      <c r="F211" s="2"/>
      <c r="G211" s="17">
        <f>SUM(G212)</f>
        <v>14210.3</v>
      </c>
      <c r="H211" s="17"/>
      <c r="I211" s="17"/>
    </row>
    <row r="212" spans="1:9" ht="30" customHeight="1">
      <c r="A212" s="1" t="s">
        <v>51</v>
      </c>
      <c r="B212" s="2"/>
      <c r="C212" s="2" t="s">
        <v>12</v>
      </c>
      <c r="D212" s="2" t="s">
        <v>172</v>
      </c>
      <c r="E212" s="24" t="s">
        <v>749</v>
      </c>
      <c r="F212" s="2" t="s">
        <v>90</v>
      </c>
      <c r="G212" s="17">
        <v>14210.3</v>
      </c>
      <c r="H212" s="17"/>
      <c r="I212" s="17"/>
    </row>
    <row r="213" spans="1:9" ht="31.5">
      <c r="A213" s="1" t="s">
        <v>897</v>
      </c>
      <c r="B213" s="2"/>
      <c r="C213" s="2" t="s">
        <v>12</v>
      </c>
      <c r="D213" s="2" t="s">
        <v>172</v>
      </c>
      <c r="E213" s="2" t="s">
        <v>682</v>
      </c>
      <c r="F213" s="2"/>
      <c r="G213" s="17">
        <f>SUM(G214)+G218</f>
        <v>220057.69999999998</v>
      </c>
      <c r="H213" s="17">
        <f>SUM(H214)+H218</f>
        <v>263052.09999999998</v>
      </c>
      <c r="I213" s="17">
        <f>SUM(I214)+I218</f>
        <v>180270.7</v>
      </c>
    </row>
    <row r="214" spans="1:9">
      <c r="A214" s="1" t="s">
        <v>34</v>
      </c>
      <c r="B214" s="2"/>
      <c r="C214" s="2" t="s">
        <v>12</v>
      </c>
      <c r="D214" s="2" t="s">
        <v>172</v>
      </c>
      <c r="E214" s="2" t="s">
        <v>683</v>
      </c>
      <c r="F214" s="2"/>
      <c r="G214" s="17">
        <f>SUM(G215)+G216</f>
        <v>212694.59999999998</v>
      </c>
      <c r="H214" s="17">
        <f t="shared" ref="H214:I214" si="25">SUM(H215)+H216</f>
        <v>259652.1</v>
      </c>
      <c r="I214" s="17">
        <f t="shared" si="25"/>
        <v>180270.7</v>
      </c>
    </row>
    <row r="215" spans="1:9" ht="31.5">
      <c r="A215" s="1" t="s">
        <v>51</v>
      </c>
      <c r="B215" s="2"/>
      <c r="C215" s="2" t="s">
        <v>12</v>
      </c>
      <c r="D215" s="2" t="s">
        <v>172</v>
      </c>
      <c r="E215" s="2" t="s">
        <v>683</v>
      </c>
      <c r="F215" s="2" t="s">
        <v>90</v>
      </c>
      <c r="G215" s="17">
        <v>94194.9</v>
      </c>
      <c r="H215" s="17">
        <v>151387.6</v>
      </c>
      <c r="I215" s="17">
        <v>89600</v>
      </c>
    </row>
    <row r="216" spans="1:9" ht="31.5">
      <c r="A216" s="1" t="s">
        <v>720</v>
      </c>
      <c r="B216" s="2"/>
      <c r="C216" s="2" t="s">
        <v>12</v>
      </c>
      <c r="D216" s="2" t="s">
        <v>172</v>
      </c>
      <c r="E216" s="24" t="s">
        <v>961</v>
      </c>
      <c r="F216" s="2"/>
      <c r="G216" s="17">
        <f>SUM(G217)</f>
        <v>118499.7</v>
      </c>
      <c r="H216" s="17">
        <f>SUM(H217)</f>
        <v>108264.5</v>
      </c>
      <c r="I216" s="17">
        <f>SUM(I217)</f>
        <v>90670.7</v>
      </c>
    </row>
    <row r="217" spans="1:9" ht="31.5">
      <c r="A217" s="1" t="s">
        <v>51</v>
      </c>
      <c r="B217" s="2"/>
      <c r="C217" s="2" t="s">
        <v>12</v>
      </c>
      <c r="D217" s="2" t="s">
        <v>172</v>
      </c>
      <c r="E217" s="24" t="s">
        <v>961</v>
      </c>
      <c r="F217" s="2" t="s">
        <v>90</v>
      </c>
      <c r="G217" s="17">
        <f>121570.3-3070.6</f>
        <v>118499.7</v>
      </c>
      <c r="H217" s="17">
        <v>108264.5</v>
      </c>
      <c r="I217" s="17">
        <v>90670.7</v>
      </c>
    </row>
    <row r="218" spans="1:9" ht="31.5">
      <c r="A218" s="18" t="s">
        <v>270</v>
      </c>
      <c r="B218" s="2"/>
      <c r="C218" s="2" t="s">
        <v>12</v>
      </c>
      <c r="D218" s="2" t="s">
        <v>172</v>
      </c>
      <c r="E218" s="2" t="s">
        <v>703</v>
      </c>
      <c r="F218" s="2"/>
      <c r="G218" s="17">
        <f>SUM(G219)+G220+G222</f>
        <v>7363.1</v>
      </c>
      <c r="H218" s="17">
        <f>SUM(H219)+H220</f>
        <v>3400</v>
      </c>
      <c r="I218" s="17">
        <f>SUM(I219)+I220</f>
        <v>0</v>
      </c>
    </row>
    <row r="219" spans="1:9" ht="31.5">
      <c r="A219" s="18" t="s">
        <v>271</v>
      </c>
      <c r="B219" s="2"/>
      <c r="C219" s="2" t="s">
        <v>12</v>
      </c>
      <c r="D219" s="2" t="s">
        <v>172</v>
      </c>
      <c r="E219" s="2" t="s">
        <v>703</v>
      </c>
      <c r="F219" s="2" t="s">
        <v>248</v>
      </c>
      <c r="G219" s="17">
        <v>7363.1</v>
      </c>
      <c r="H219" s="17">
        <f>3400</f>
        <v>3400</v>
      </c>
      <c r="I219" s="17"/>
    </row>
    <row r="220" spans="1:9" ht="31.5" hidden="1">
      <c r="A220" s="1" t="s">
        <v>702</v>
      </c>
      <c r="B220" s="2"/>
      <c r="C220" s="2" t="s">
        <v>12</v>
      </c>
      <c r="D220" s="2" t="s">
        <v>172</v>
      </c>
      <c r="E220" s="24" t="s">
        <v>735</v>
      </c>
      <c r="F220" s="2"/>
      <c r="G220" s="17">
        <f>SUM(G221)</f>
        <v>0</v>
      </c>
      <c r="H220" s="17">
        <f>SUM(H221)</f>
        <v>0</v>
      </c>
      <c r="I220" s="17">
        <f>SUM(I221)</f>
        <v>0</v>
      </c>
    </row>
    <row r="221" spans="1:9" ht="31.5" hidden="1">
      <c r="A221" s="1" t="s">
        <v>271</v>
      </c>
      <c r="B221" s="2"/>
      <c r="C221" s="2" t="s">
        <v>12</v>
      </c>
      <c r="D221" s="2" t="s">
        <v>172</v>
      </c>
      <c r="E221" s="24" t="s">
        <v>735</v>
      </c>
      <c r="F221" s="2" t="s">
        <v>248</v>
      </c>
      <c r="G221" s="17"/>
      <c r="H221" s="17"/>
      <c r="I221" s="17"/>
    </row>
    <row r="222" spans="1:9" ht="31.5" hidden="1">
      <c r="A222" s="1" t="s">
        <v>931</v>
      </c>
      <c r="B222" s="2"/>
      <c r="C222" s="2" t="s">
        <v>12</v>
      </c>
      <c r="D222" s="2" t="s">
        <v>172</v>
      </c>
      <c r="E222" s="24" t="s">
        <v>930</v>
      </c>
      <c r="F222" s="2"/>
      <c r="G222" s="17">
        <f>SUM(G223)</f>
        <v>0</v>
      </c>
      <c r="H222" s="17"/>
      <c r="I222" s="17"/>
    </row>
    <row r="223" spans="1:9" ht="31.5" hidden="1">
      <c r="A223" s="1" t="s">
        <v>271</v>
      </c>
      <c r="B223" s="2"/>
      <c r="C223" s="2" t="s">
        <v>12</v>
      </c>
      <c r="D223" s="2" t="s">
        <v>172</v>
      </c>
      <c r="E223" s="24" t="s">
        <v>930</v>
      </c>
      <c r="F223" s="2" t="s">
        <v>248</v>
      </c>
      <c r="G223" s="17"/>
      <c r="H223" s="17"/>
      <c r="I223" s="17"/>
    </row>
    <row r="224" spans="1:9" ht="22.5" customHeight="1">
      <c r="A224" s="80" t="s">
        <v>22</v>
      </c>
      <c r="B224" s="13"/>
      <c r="C224" s="81" t="s">
        <v>12</v>
      </c>
      <c r="D224" s="81" t="s">
        <v>23</v>
      </c>
      <c r="E224" s="22"/>
      <c r="F224" s="22"/>
      <c r="G224" s="72">
        <f>SUM(G225+G232+G241+G247+G258+G270)+G265</f>
        <v>30552.2</v>
      </c>
      <c r="H224" s="72">
        <f>SUM(H225+H232+H241+H247+H258+H270)+H265</f>
        <v>21827.800000000003</v>
      </c>
      <c r="I224" s="72">
        <f>SUM(I225+I232+I241+I247+I258+I270)+I265</f>
        <v>13027.800000000001</v>
      </c>
    </row>
    <row r="225" spans="1:9" ht="47.25">
      <c r="A225" s="80" t="s">
        <v>637</v>
      </c>
      <c r="B225" s="13"/>
      <c r="C225" s="81" t="s">
        <v>12</v>
      </c>
      <c r="D225" s="81" t="s">
        <v>23</v>
      </c>
      <c r="E225" s="22" t="s">
        <v>638</v>
      </c>
      <c r="F225" s="22"/>
      <c r="G225" s="72">
        <f>SUM(G229)+G226</f>
        <v>823.1</v>
      </c>
      <c r="H225" s="72">
        <f t="shared" ref="H225:I225" si="26">SUM(H229)+H226</f>
        <v>1500</v>
      </c>
      <c r="I225" s="72">
        <f t="shared" si="26"/>
        <v>1500</v>
      </c>
    </row>
    <row r="226" spans="1:9">
      <c r="A226" s="18" t="s">
        <v>34</v>
      </c>
      <c r="B226" s="13"/>
      <c r="C226" s="81" t="s">
        <v>12</v>
      </c>
      <c r="D226" s="81" t="s">
        <v>23</v>
      </c>
      <c r="E226" s="22" t="s">
        <v>913</v>
      </c>
      <c r="F226" s="22"/>
      <c r="G226" s="72">
        <f t="shared" ref="G226:I227" si="27">SUM(G227)</f>
        <v>823.1</v>
      </c>
      <c r="H226" s="72">
        <f t="shared" si="27"/>
        <v>0</v>
      </c>
      <c r="I226" s="72">
        <f t="shared" si="27"/>
        <v>0</v>
      </c>
    </row>
    <row r="227" spans="1:9" ht="31.5">
      <c r="A227" s="80" t="s">
        <v>233</v>
      </c>
      <c r="B227" s="13"/>
      <c r="C227" s="81" t="s">
        <v>12</v>
      </c>
      <c r="D227" s="81" t="s">
        <v>23</v>
      </c>
      <c r="E227" s="22" t="s">
        <v>914</v>
      </c>
      <c r="F227" s="22"/>
      <c r="G227" s="72">
        <f t="shared" si="27"/>
        <v>823.1</v>
      </c>
      <c r="H227" s="72">
        <f t="shared" si="27"/>
        <v>0</v>
      </c>
      <c r="I227" s="72">
        <f t="shared" si="27"/>
        <v>0</v>
      </c>
    </row>
    <row r="228" spans="1:9" ht="31.5">
      <c r="A228" s="1" t="s">
        <v>51</v>
      </c>
      <c r="B228" s="13"/>
      <c r="C228" s="81" t="s">
        <v>12</v>
      </c>
      <c r="D228" s="81" t="s">
        <v>23</v>
      </c>
      <c r="E228" s="22" t="s">
        <v>914</v>
      </c>
      <c r="F228" s="22">
        <v>200</v>
      </c>
      <c r="G228" s="72">
        <v>823.1</v>
      </c>
      <c r="H228" s="72"/>
      <c r="I228" s="72"/>
    </row>
    <row r="229" spans="1:9" ht="47.25">
      <c r="A229" s="80" t="s">
        <v>17</v>
      </c>
      <c r="B229" s="13"/>
      <c r="C229" s="81" t="s">
        <v>12</v>
      </c>
      <c r="D229" s="81" t="s">
        <v>23</v>
      </c>
      <c r="E229" s="81" t="s">
        <v>873</v>
      </c>
      <c r="F229" s="22"/>
      <c r="G229" s="72">
        <f t="shared" ref="G229:I230" si="28">SUM(G230)</f>
        <v>0</v>
      </c>
      <c r="H229" s="72">
        <f t="shared" si="28"/>
        <v>1500</v>
      </c>
      <c r="I229" s="72">
        <f t="shared" si="28"/>
        <v>1500</v>
      </c>
    </row>
    <row r="230" spans="1:9" ht="31.5">
      <c r="A230" s="80" t="s">
        <v>233</v>
      </c>
      <c r="B230" s="13"/>
      <c r="C230" s="81" t="s">
        <v>12</v>
      </c>
      <c r="D230" s="81" t="s">
        <v>23</v>
      </c>
      <c r="E230" s="81" t="s">
        <v>874</v>
      </c>
      <c r="F230" s="81"/>
      <c r="G230" s="72">
        <f t="shared" si="28"/>
        <v>0</v>
      </c>
      <c r="H230" s="72">
        <f t="shared" si="28"/>
        <v>1500</v>
      </c>
      <c r="I230" s="72">
        <f t="shared" si="28"/>
        <v>1500</v>
      </c>
    </row>
    <row r="231" spans="1:9">
      <c r="A231" s="80" t="s">
        <v>21</v>
      </c>
      <c r="B231" s="13"/>
      <c r="C231" s="81" t="s">
        <v>12</v>
      </c>
      <c r="D231" s="81" t="s">
        <v>23</v>
      </c>
      <c r="E231" s="81" t="s">
        <v>874</v>
      </c>
      <c r="F231" s="81" t="s">
        <v>95</v>
      </c>
      <c r="G231" s="72">
        <v>0</v>
      </c>
      <c r="H231" s="72">
        <v>1500</v>
      </c>
      <c r="I231" s="72">
        <v>1500</v>
      </c>
    </row>
    <row r="232" spans="1:9" ht="31.5">
      <c r="A232" s="80" t="s">
        <v>642</v>
      </c>
      <c r="B232" s="13"/>
      <c r="C232" s="81" t="s">
        <v>12</v>
      </c>
      <c r="D232" s="81" t="s">
        <v>23</v>
      </c>
      <c r="E232" s="81" t="s">
        <v>231</v>
      </c>
      <c r="F232" s="22"/>
      <c r="G232" s="72">
        <f>SUM(G233)+G235</f>
        <v>4330</v>
      </c>
      <c r="H232" s="72">
        <f>SUM(H233)+H235</f>
        <v>4100</v>
      </c>
      <c r="I232" s="72">
        <f>SUM(I233)+I235</f>
        <v>4100</v>
      </c>
    </row>
    <row r="233" spans="1:9" ht="31.5" hidden="1">
      <c r="A233" s="80" t="s">
        <v>97</v>
      </c>
      <c r="B233" s="13"/>
      <c r="C233" s="81" t="s">
        <v>12</v>
      </c>
      <c r="D233" s="81" t="s">
        <v>23</v>
      </c>
      <c r="E233" s="81" t="s">
        <v>709</v>
      </c>
      <c r="F233" s="22"/>
      <c r="G233" s="72">
        <f>SUM(G234)</f>
        <v>0</v>
      </c>
      <c r="H233" s="72">
        <f>SUM(H234)</f>
        <v>0</v>
      </c>
      <c r="I233" s="72">
        <f>SUM(I234)</f>
        <v>0</v>
      </c>
    </row>
    <row r="234" spans="1:9" ht="31.5" hidden="1">
      <c r="A234" s="1" t="s">
        <v>51</v>
      </c>
      <c r="B234" s="13"/>
      <c r="C234" s="81" t="s">
        <v>12</v>
      </c>
      <c r="D234" s="81" t="s">
        <v>23</v>
      </c>
      <c r="E234" s="81" t="s">
        <v>709</v>
      </c>
      <c r="F234" s="22">
        <v>200</v>
      </c>
      <c r="G234" s="72"/>
      <c r="H234" s="72"/>
      <c r="I234" s="72"/>
    </row>
    <row r="235" spans="1:9" ht="31.5">
      <c r="A235" s="80" t="s">
        <v>68</v>
      </c>
      <c r="B235" s="13"/>
      <c r="C235" s="81" t="s">
        <v>12</v>
      </c>
      <c r="D235" s="81" t="s">
        <v>23</v>
      </c>
      <c r="E235" s="81" t="s">
        <v>640</v>
      </c>
      <c r="F235" s="22"/>
      <c r="G235" s="72">
        <f>SUM(G236)+G238</f>
        <v>4330</v>
      </c>
      <c r="H235" s="72">
        <f>SUM(H236)+H238</f>
        <v>4100</v>
      </c>
      <c r="I235" s="72">
        <f>SUM(I236)+I238</f>
        <v>4100</v>
      </c>
    </row>
    <row r="236" spans="1:9" ht="31.5">
      <c r="A236" s="80" t="s">
        <v>409</v>
      </c>
      <c r="B236" s="13"/>
      <c r="C236" s="81" t="s">
        <v>12</v>
      </c>
      <c r="D236" s="81" t="s">
        <v>23</v>
      </c>
      <c r="E236" s="81" t="s">
        <v>641</v>
      </c>
      <c r="F236" s="81"/>
      <c r="G236" s="72">
        <f>SUM(G237)</f>
        <v>4330</v>
      </c>
      <c r="H236" s="72">
        <f>SUM(H237)</f>
        <v>3800</v>
      </c>
      <c r="I236" s="72">
        <f>SUM(I237)</f>
        <v>3800</v>
      </c>
    </row>
    <row r="237" spans="1:9" ht="31.5">
      <c r="A237" s="80" t="s">
        <v>228</v>
      </c>
      <c r="B237" s="13"/>
      <c r="C237" s="81" t="s">
        <v>12</v>
      </c>
      <c r="D237" s="81" t="s">
        <v>23</v>
      </c>
      <c r="E237" s="81" t="s">
        <v>641</v>
      </c>
      <c r="F237" s="81" t="s">
        <v>121</v>
      </c>
      <c r="G237" s="72">
        <f>4080+250</f>
        <v>4330</v>
      </c>
      <c r="H237" s="72">
        <v>3800</v>
      </c>
      <c r="I237" s="72">
        <v>3800</v>
      </c>
    </row>
    <row r="238" spans="1:9">
      <c r="A238" s="80" t="s">
        <v>643</v>
      </c>
      <c r="B238" s="13"/>
      <c r="C238" s="81" t="s">
        <v>12</v>
      </c>
      <c r="D238" s="81" t="s">
        <v>23</v>
      </c>
      <c r="E238" s="81" t="s">
        <v>232</v>
      </c>
      <c r="F238" s="81"/>
      <c r="G238" s="72">
        <f>G240</f>
        <v>0</v>
      </c>
      <c r="H238" s="72">
        <f>H240</f>
        <v>300</v>
      </c>
      <c r="I238" s="72">
        <f>I240</f>
        <v>300</v>
      </c>
    </row>
    <row r="239" spans="1:9">
      <c r="A239" s="18" t="s">
        <v>34</v>
      </c>
      <c r="B239" s="13"/>
      <c r="C239" s="81" t="s">
        <v>12</v>
      </c>
      <c r="D239" s="81" t="s">
        <v>23</v>
      </c>
      <c r="E239" s="81" t="s">
        <v>644</v>
      </c>
      <c r="F239" s="81"/>
      <c r="G239" s="72">
        <f>SUM(G240)</f>
        <v>0</v>
      </c>
      <c r="H239" s="72">
        <f>SUM(H240)</f>
        <v>300</v>
      </c>
      <c r="I239" s="72">
        <f>SUM(I240)</f>
        <v>300</v>
      </c>
    </row>
    <row r="240" spans="1:9" ht="31.5">
      <c r="A240" s="18" t="s">
        <v>51</v>
      </c>
      <c r="B240" s="13"/>
      <c r="C240" s="81" t="s">
        <v>12</v>
      </c>
      <c r="D240" s="81" t="s">
        <v>23</v>
      </c>
      <c r="E240" s="81" t="s">
        <v>644</v>
      </c>
      <c r="F240" s="81" t="s">
        <v>90</v>
      </c>
      <c r="G240" s="72"/>
      <c r="H240" s="72">
        <v>300</v>
      </c>
      <c r="I240" s="72">
        <v>300</v>
      </c>
    </row>
    <row r="241" spans="1:12" ht="31.5">
      <c r="A241" s="18" t="s">
        <v>645</v>
      </c>
      <c r="B241" s="2"/>
      <c r="C241" s="2" t="s">
        <v>12</v>
      </c>
      <c r="D241" s="2" t="s">
        <v>23</v>
      </c>
      <c r="E241" s="2" t="s">
        <v>294</v>
      </c>
      <c r="F241" s="2"/>
      <c r="G241" s="17">
        <f t="shared" ref="G241:I242" si="29">SUM(G242)</f>
        <v>6595.1999999999989</v>
      </c>
      <c r="H241" s="17">
        <f t="shared" si="29"/>
        <v>5949.1</v>
      </c>
      <c r="I241" s="17">
        <f t="shared" si="29"/>
        <v>5949.1</v>
      </c>
    </row>
    <row r="242" spans="1:12" ht="31.5">
      <c r="A242" s="18" t="s">
        <v>646</v>
      </c>
      <c r="B242" s="2"/>
      <c r="C242" s="2" t="s">
        <v>12</v>
      </c>
      <c r="D242" s="2" t="s">
        <v>23</v>
      </c>
      <c r="E242" s="2" t="s">
        <v>295</v>
      </c>
      <c r="F242" s="2"/>
      <c r="G242" s="17">
        <f t="shared" si="29"/>
        <v>6595.1999999999989</v>
      </c>
      <c r="H242" s="17">
        <f t="shared" si="29"/>
        <v>5949.1</v>
      </c>
      <c r="I242" s="17">
        <f t="shared" si="29"/>
        <v>5949.1</v>
      </c>
    </row>
    <row r="243" spans="1:12" ht="31.5">
      <c r="A243" s="18" t="s">
        <v>44</v>
      </c>
      <c r="B243" s="2"/>
      <c r="C243" s="2" t="s">
        <v>12</v>
      </c>
      <c r="D243" s="2" t="s">
        <v>23</v>
      </c>
      <c r="E243" s="2" t="s">
        <v>296</v>
      </c>
      <c r="F243" s="2"/>
      <c r="G243" s="17">
        <f>SUM(G244:G246)</f>
        <v>6595.1999999999989</v>
      </c>
      <c r="H243" s="17">
        <f>SUM(H244:H246)</f>
        <v>5949.1</v>
      </c>
      <c r="I243" s="17">
        <f>SUM(I244:I246)</f>
        <v>5949.1</v>
      </c>
    </row>
    <row r="244" spans="1:12" ht="47.25">
      <c r="A244" s="18" t="s">
        <v>50</v>
      </c>
      <c r="B244" s="2"/>
      <c r="C244" s="2" t="s">
        <v>12</v>
      </c>
      <c r="D244" s="2" t="s">
        <v>23</v>
      </c>
      <c r="E244" s="2" t="s">
        <v>296</v>
      </c>
      <c r="F244" s="2" t="s">
        <v>88</v>
      </c>
      <c r="G244" s="17">
        <v>5593.9</v>
      </c>
      <c r="H244" s="17">
        <v>4993.8</v>
      </c>
      <c r="I244" s="17">
        <v>4993.8</v>
      </c>
    </row>
    <row r="245" spans="1:12" ht="31.5">
      <c r="A245" s="18" t="s">
        <v>51</v>
      </c>
      <c r="B245" s="2"/>
      <c r="C245" s="2" t="s">
        <v>12</v>
      </c>
      <c r="D245" s="2" t="s">
        <v>23</v>
      </c>
      <c r="E245" s="2" t="s">
        <v>296</v>
      </c>
      <c r="F245" s="2" t="s">
        <v>90</v>
      </c>
      <c r="G245" s="17">
        <v>985.4</v>
      </c>
      <c r="H245" s="17">
        <v>934.2</v>
      </c>
      <c r="I245" s="17">
        <v>934.2</v>
      </c>
    </row>
    <row r="246" spans="1:12">
      <c r="A246" s="18" t="s">
        <v>21</v>
      </c>
      <c r="B246" s="2"/>
      <c r="C246" s="2" t="s">
        <v>12</v>
      </c>
      <c r="D246" s="2" t="s">
        <v>23</v>
      </c>
      <c r="E246" s="2" t="s">
        <v>296</v>
      </c>
      <c r="F246" s="2" t="s">
        <v>95</v>
      </c>
      <c r="G246" s="17">
        <v>15.9</v>
      </c>
      <c r="H246" s="17">
        <v>21.1</v>
      </c>
      <c r="I246" s="17">
        <v>21.1</v>
      </c>
    </row>
    <row r="247" spans="1:12" ht="47.25">
      <c r="A247" s="77" t="s">
        <v>650</v>
      </c>
      <c r="B247" s="13"/>
      <c r="C247" s="81" t="s">
        <v>12</v>
      </c>
      <c r="D247" s="81" t="s">
        <v>23</v>
      </c>
      <c r="E247" s="22" t="s">
        <v>651</v>
      </c>
      <c r="F247" s="81"/>
      <c r="G247" s="72">
        <f>SUM(G252)+G248+G250</f>
        <v>17438.2</v>
      </c>
      <c r="H247" s="72">
        <f t="shared" ref="H247:L247" si="30">SUM(H252)+H248+H250</f>
        <v>10078.700000000001</v>
      </c>
      <c r="I247" s="72">
        <f t="shared" si="30"/>
        <v>1278.7</v>
      </c>
      <c r="J247" s="72">
        <f t="shared" si="30"/>
        <v>0</v>
      </c>
      <c r="K247" s="72">
        <f t="shared" si="30"/>
        <v>0</v>
      </c>
      <c r="L247" s="72">
        <f t="shared" si="30"/>
        <v>0</v>
      </c>
    </row>
    <row r="248" spans="1:12">
      <c r="A248" s="77" t="s">
        <v>948</v>
      </c>
      <c r="B248" s="13"/>
      <c r="C248" s="81" t="s">
        <v>12</v>
      </c>
      <c r="D248" s="81" t="s">
        <v>23</v>
      </c>
      <c r="E248" s="22" t="s">
        <v>950</v>
      </c>
      <c r="F248" s="81"/>
      <c r="G248" s="72">
        <f>SUM(G249)</f>
        <v>1770</v>
      </c>
      <c r="H248" s="72">
        <f t="shared" ref="H248:I248" si="31">SUM(H249)</f>
        <v>0</v>
      </c>
      <c r="I248" s="72">
        <f t="shared" si="31"/>
        <v>0</v>
      </c>
    </row>
    <row r="249" spans="1:12" ht="31.5">
      <c r="A249" s="77" t="s">
        <v>51</v>
      </c>
      <c r="B249" s="13"/>
      <c r="C249" s="81" t="s">
        <v>12</v>
      </c>
      <c r="D249" s="81" t="s">
        <v>23</v>
      </c>
      <c r="E249" s="22" t="s">
        <v>950</v>
      </c>
      <c r="F249" s="81" t="s">
        <v>90</v>
      </c>
      <c r="G249" s="72">
        <v>1770</v>
      </c>
      <c r="H249" s="72"/>
      <c r="I249" s="72"/>
    </row>
    <row r="250" spans="1:12" ht="31.5">
      <c r="A250" s="77" t="s">
        <v>949</v>
      </c>
      <c r="B250" s="13"/>
      <c r="C250" s="81" t="s">
        <v>12</v>
      </c>
      <c r="D250" s="81" t="s">
        <v>23</v>
      </c>
      <c r="E250" s="22" t="s">
        <v>951</v>
      </c>
      <c r="F250" s="81"/>
      <c r="G250" s="72">
        <f>SUM(G251)</f>
        <v>2.2999999999999998</v>
      </c>
      <c r="H250" s="72">
        <f t="shared" ref="H250:I250" si="32">SUM(H251)</f>
        <v>0</v>
      </c>
      <c r="I250" s="72">
        <f t="shared" si="32"/>
        <v>0</v>
      </c>
    </row>
    <row r="251" spans="1:12" ht="31.5">
      <c r="A251" s="77" t="s">
        <v>51</v>
      </c>
      <c r="B251" s="13"/>
      <c r="C251" s="81" t="s">
        <v>12</v>
      </c>
      <c r="D251" s="81" t="s">
        <v>23</v>
      </c>
      <c r="E251" s="22" t="s">
        <v>951</v>
      </c>
      <c r="F251" s="81" t="s">
        <v>90</v>
      </c>
      <c r="G251" s="72">
        <v>2.2999999999999998</v>
      </c>
      <c r="H251" s="72"/>
      <c r="I251" s="72"/>
    </row>
    <row r="252" spans="1:12">
      <c r="A252" s="18" t="s">
        <v>34</v>
      </c>
      <c r="B252" s="13"/>
      <c r="C252" s="81" t="s">
        <v>12</v>
      </c>
      <c r="D252" s="81" t="s">
        <v>23</v>
      </c>
      <c r="E252" s="22" t="s">
        <v>652</v>
      </c>
      <c r="F252" s="81"/>
      <c r="G252" s="72">
        <f>SUM(G253+G254+G256)</f>
        <v>15665.9</v>
      </c>
      <c r="H252" s="72">
        <f>SUM(H253+H254+H256)</f>
        <v>10078.700000000001</v>
      </c>
      <c r="I252" s="72">
        <f>SUM(I253+I254+I256)</f>
        <v>1278.7</v>
      </c>
    </row>
    <row r="253" spans="1:12" ht="31.5">
      <c r="A253" s="18" t="s">
        <v>51</v>
      </c>
      <c r="B253" s="13"/>
      <c r="C253" s="81" t="s">
        <v>12</v>
      </c>
      <c r="D253" s="81" t="s">
        <v>23</v>
      </c>
      <c r="E253" s="22" t="s">
        <v>652</v>
      </c>
      <c r="F253" s="81" t="s">
        <v>90</v>
      </c>
      <c r="G253" s="72">
        <v>14758.4</v>
      </c>
      <c r="H253" s="72">
        <f>1278.7+8800</f>
        <v>10078.700000000001</v>
      </c>
      <c r="I253" s="72">
        <v>1278.7</v>
      </c>
    </row>
    <row r="254" spans="1:12" ht="31.5">
      <c r="A254" s="80" t="s">
        <v>503</v>
      </c>
      <c r="B254" s="13"/>
      <c r="C254" s="81" t="s">
        <v>12</v>
      </c>
      <c r="D254" s="81" t="s">
        <v>23</v>
      </c>
      <c r="E254" s="22" t="s">
        <v>704</v>
      </c>
      <c r="F254" s="22"/>
      <c r="G254" s="72">
        <f>SUM(G255)</f>
        <v>870.1</v>
      </c>
      <c r="H254" s="72">
        <f>SUM(H255)</f>
        <v>0</v>
      </c>
      <c r="I254" s="72">
        <f>SUM(I255)</f>
        <v>0</v>
      </c>
    </row>
    <row r="255" spans="1:12" ht="31.5">
      <c r="A255" s="80" t="s">
        <v>51</v>
      </c>
      <c r="B255" s="13"/>
      <c r="C255" s="81" t="s">
        <v>12</v>
      </c>
      <c r="D255" s="81" t="s">
        <v>23</v>
      </c>
      <c r="E255" s="22" t="s">
        <v>704</v>
      </c>
      <c r="F255" s="22">
        <v>200</v>
      </c>
      <c r="G255" s="72">
        <v>870.1</v>
      </c>
      <c r="H255" s="72"/>
      <c r="I255" s="72"/>
    </row>
    <row r="256" spans="1:12" ht="31.5">
      <c r="A256" s="80" t="s">
        <v>558</v>
      </c>
      <c r="B256" s="13"/>
      <c r="C256" s="81" t="s">
        <v>12</v>
      </c>
      <c r="D256" s="81" t="s">
        <v>23</v>
      </c>
      <c r="E256" s="22" t="s">
        <v>705</v>
      </c>
      <c r="F256" s="22"/>
      <c r="G256" s="72">
        <f>SUM(G257)</f>
        <v>37.4</v>
      </c>
      <c r="H256" s="72">
        <f>SUM(H257)</f>
        <v>0</v>
      </c>
      <c r="I256" s="72">
        <f>SUM(I257)</f>
        <v>0</v>
      </c>
    </row>
    <row r="257" spans="1:9" ht="31.5">
      <c r="A257" s="80" t="s">
        <v>51</v>
      </c>
      <c r="B257" s="13"/>
      <c r="C257" s="81" t="s">
        <v>12</v>
      </c>
      <c r="D257" s="81" t="s">
        <v>23</v>
      </c>
      <c r="E257" s="22" t="s">
        <v>705</v>
      </c>
      <c r="F257" s="22">
        <v>200</v>
      </c>
      <c r="G257" s="72">
        <v>37.4</v>
      </c>
      <c r="H257" s="72"/>
      <c r="I257" s="72"/>
    </row>
    <row r="258" spans="1:9" ht="31.5" hidden="1">
      <c r="A258" s="80" t="s">
        <v>628</v>
      </c>
      <c r="B258" s="13"/>
      <c r="C258" s="81" t="s">
        <v>12</v>
      </c>
      <c r="D258" s="81" t="s">
        <v>23</v>
      </c>
      <c r="E258" s="22" t="s">
        <v>219</v>
      </c>
      <c r="F258" s="22"/>
      <c r="G258" s="72">
        <f t="shared" ref="G258:I260" si="33">SUM(G259)</f>
        <v>0</v>
      </c>
      <c r="H258" s="72">
        <f t="shared" si="33"/>
        <v>0</v>
      </c>
      <c r="I258" s="72">
        <f t="shared" si="33"/>
        <v>0</v>
      </c>
    </row>
    <row r="259" spans="1:9" ht="47.25" hidden="1">
      <c r="A259" s="80" t="s">
        <v>629</v>
      </c>
      <c r="B259" s="13"/>
      <c r="C259" s="81" t="s">
        <v>12</v>
      </c>
      <c r="D259" s="81" t="s">
        <v>23</v>
      </c>
      <c r="E259" s="22" t="s">
        <v>220</v>
      </c>
      <c r="F259" s="22"/>
      <c r="G259" s="72">
        <f t="shared" si="33"/>
        <v>0</v>
      </c>
      <c r="H259" s="72">
        <f t="shared" si="33"/>
        <v>0</v>
      </c>
      <c r="I259" s="72">
        <f t="shared" si="33"/>
        <v>0</v>
      </c>
    </row>
    <row r="260" spans="1:9" ht="31.5" hidden="1">
      <c r="A260" s="80" t="s">
        <v>489</v>
      </c>
      <c r="B260" s="13"/>
      <c r="C260" s="81" t="s">
        <v>12</v>
      </c>
      <c r="D260" s="81" t="s">
        <v>23</v>
      </c>
      <c r="E260" s="22" t="s">
        <v>222</v>
      </c>
      <c r="F260" s="22"/>
      <c r="G260" s="72">
        <f t="shared" si="33"/>
        <v>0</v>
      </c>
      <c r="H260" s="72">
        <f t="shared" si="33"/>
        <v>0</v>
      </c>
      <c r="I260" s="72">
        <f t="shared" si="33"/>
        <v>0</v>
      </c>
    </row>
    <row r="261" spans="1:9" ht="31.5" hidden="1">
      <c r="A261" s="80" t="s">
        <v>51</v>
      </c>
      <c r="B261" s="13"/>
      <c r="C261" s="81" t="s">
        <v>12</v>
      </c>
      <c r="D261" s="81" t="s">
        <v>23</v>
      </c>
      <c r="E261" s="22" t="s">
        <v>222</v>
      </c>
      <c r="F261" s="22">
        <v>200</v>
      </c>
      <c r="G261" s="72">
        <v>0</v>
      </c>
      <c r="H261" s="72"/>
      <c r="I261" s="72"/>
    </row>
    <row r="262" spans="1:9" ht="31.5" hidden="1">
      <c r="A262" s="80" t="s">
        <v>68</v>
      </c>
      <c r="B262" s="13"/>
      <c r="C262" s="81" t="s">
        <v>12</v>
      </c>
      <c r="D262" s="81" t="s">
        <v>23</v>
      </c>
      <c r="E262" s="22" t="s">
        <v>504</v>
      </c>
      <c r="F262" s="81"/>
      <c r="G262" s="72">
        <f t="shared" ref="G262:I263" si="34">SUM(G263)</f>
        <v>0</v>
      </c>
      <c r="H262" s="72">
        <f t="shared" si="34"/>
        <v>0</v>
      </c>
      <c r="I262" s="72">
        <f t="shared" si="34"/>
        <v>0</v>
      </c>
    </row>
    <row r="263" spans="1:9" ht="31.5" hidden="1">
      <c r="A263" s="80" t="s">
        <v>529</v>
      </c>
      <c r="B263" s="13"/>
      <c r="C263" s="81" t="s">
        <v>12</v>
      </c>
      <c r="D263" s="81" t="s">
        <v>23</v>
      </c>
      <c r="E263" s="22" t="s">
        <v>505</v>
      </c>
      <c r="F263" s="81"/>
      <c r="G263" s="72">
        <f t="shared" si="34"/>
        <v>0</v>
      </c>
      <c r="H263" s="72">
        <f t="shared" si="34"/>
        <v>0</v>
      </c>
      <c r="I263" s="72">
        <f t="shared" si="34"/>
        <v>0</v>
      </c>
    </row>
    <row r="264" spans="1:9" ht="31.5" hidden="1">
      <c r="A264" s="80" t="s">
        <v>228</v>
      </c>
      <c r="B264" s="13"/>
      <c r="C264" s="81" t="s">
        <v>12</v>
      </c>
      <c r="D264" s="81" t="s">
        <v>23</v>
      </c>
      <c r="E264" s="22" t="s">
        <v>505</v>
      </c>
      <c r="F264" s="81" t="s">
        <v>121</v>
      </c>
      <c r="G264" s="72">
        <v>0</v>
      </c>
      <c r="H264" s="72">
        <v>0</v>
      </c>
      <c r="I264" s="72">
        <v>0</v>
      </c>
    </row>
    <row r="265" spans="1:9" ht="47.25">
      <c r="A265" s="80" t="s">
        <v>932</v>
      </c>
      <c r="B265" s="13"/>
      <c r="C265" s="81" t="s">
        <v>12</v>
      </c>
      <c r="D265" s="81" t="s">
        <v>23</v>
      </c>
      <c r="E265" s="22" t="s">
        <v>718</v>
      </c>
      <c r="F265" s="81"/>
      <c r="G265" s="72">
        <f>SUM(G268)+G266</f>
        <v>1330</v>
      </c>
      <c r="H265" s="72">
        <f t="shared" ref="H265:I265" si="35">SUM(H268)+H266</f>
        <v>200</v>
      </c>
      <c r="I265" s="72">
        <f t="shared" si="35"/>
        <v>200</v>
      </c>
    </row>
    <row r="266" spans="1:9" ht="44.25" customHeight="1">
      <c r="A266" s="80" t="s">
        <v>956</v>
      </c>
      <c r="B266" s="13"/>
      <c r="C266" s="81" t="s">
        <v>12</v>
      </c>
      <c r="D266" s="81" t="s">
        <v>23</v>
      </c>
      <c r="E266" s="22" t="s">
        <v>954</v>
      </c>
      <c r="F266" s="81"/>
      <c r="G266" s="72">
        <f>SUM(G267)</f>
        <v>1130</v>
      </c>
      <c r="H266" s="72"/>
      <c r="I266" s="72"/>
    </row>
    <row r="267" spans="1:9" ht="31.5">
      <c r="A267" s="1" t="s">
        <v>228</v>
      </c>
      <c r="B267" s="13"/>
      <c r="C267" s="81" t="s">
        <v>12</v>
      </c>
      <c r="D267" s="81" t="s">
        <v>23</v>
      </c>
      <c r="E267" s="22" t="s">
        <v>954</v>
      </c>
      <c r="F267" s="81" t="s">
        <v>121</v>
      </c>
      <c r="G267" s="72">
        <v>1130</v>
      </c>
      <c r="H267" s="72"/>
      <c r="I267" s="72"/>
    </row>
    <row r="268" spans="1:9" ht="36.75" customHeight="1">
      <c r="A268" s="80" t="s">
        <v>933</v>
      </c>
      <c r="B268" s="13"/>
      <c r="C268" s="81" t="s">
        <v>12</v>
      </c>
      <c r="D268" s="81" t="s">
        <v>23</v>
      </c>
      <c r="E268" s="22" t="s">
        <v>955</v>
      </c>
      <c r="F268" s="81"/>
      <c r="G268" s="72">
        <f t="shared" ref="G268:I268" si="36">SUM(G269)</f>
        <v>200</v>
      </c>
      <c r="H268" s="72">
        <f t="shared" si="36"/>
        <v>200</v>
      </c>
      <c r="I268" s="72">
        <f t="shared" si="36"/>
        <v>200</v>
      </c>
    </row>
    <row r="269" spans="1:9" ht="31.5">
      <c r="A269" s="1" t="s">
        <v>228</v>
      </c>
      <c r="B269" s="13"/>
      <c r="C269" s="81" t="s">
        <v>12</v>
      </c>
      <c r="D269" s="81" t="s">
        <v>23</v>
      </c>
      <c r="E269" s="22" t="s">
        <v>955</v>
      </c>
      <c r="F269" s="81" t="s">
        <v>121</v>
      </c>
      <c r="G269" s="72">
        <v>200</v>
      </c>
      <c r="H269" s="72">
        <v>200</v>
      </c>
      <c r="I269" s="72">
        <v>200</v>
      </c>
    </row>
    <row r="270" spans="1:9">
      <c r="A270" s="18" t="s">
        <v>191</v>
      </c>
      <c r="B270" s="13"/>
      <c r="C270" s="81" t="s">
        <v>12</v>
      </c>
      <c r="D270" s="81" t="s">
        <v>23</v>
      </c>
      <c r="E270" s="22" t="s">
        <v>192</v>
      </c>
      <c r="F270" s="81"/>
      <c r="G270" s="72">
        <f t="shared" ref="G270:I271" si="37">SUM(G271)</f>
        <v>35.700000000000003</v>
      </c>
      <c r="H270" s="72">
        <f t="shared" si="37"/>
        <v>0</v>
      </c>
      <c r="I270" s="72">
        <f t="shared" si="37"/>
        <v>0</v>
      </c>
    </row>
    <row r="271" spans="1:9" ht="31.5">
      <c r="A271" s="18" t="s">
        <v>44</v>
      </c>
      <c r="B271" s="13"/>
      <c r="C271" s="81" t="s">
        <v>12</v>
      </c>
      <c r="D271" s="81" t="s">
        <v>23</v>
      </c>
      <c r="E271" s="22" t="s">
        <v>463</v>
      </c>
      <c r="F271" s="81"/>
      <c r="G271" s="72">
        <f t="shared" si="37"/>
        <v>35.700000000000003</v>
      </c>
      <c r="H271" s="72">
        <f t="shared" si="37"/>
        <v>0</v>
      </c>
      <c r="I271" s="72">
        <f t="shared" si="37"/>
        <v>0</v>
      </c>
    </row>
    <row r="272" spans="1:9">
      <c r="A272" s="80" t="s">
        <v>21</v>
      </c>
      <c r="B272" s="13"/>
      <c r="C272" s="81" t="s">
        <v>12</v>
      </c>
      <c r="D272" s="81" t="s">
        <v>23</v>
      </c>
      <c r="E272" s="22" t="s">
        <v>463</v>
      </c>
      <c r="F272" s="81" t="s">
        <v>95</v>
      </c>
      <c r="G272" s="72">
        <v>35.700000000000003</v>
      </c>
      <c r="H272" s="72"/>
      <c r="I272" s="72"/>
    </row>
    <row r="273" spans="1:9">
      <c r="A273" s="80" t="s">
        <v>235</v>
      </c>
      <c r="B273" s="13"/>
      <c r="C273" s="81" t="s">
        <v>168</v>
      </c>
      <c r="D273" s="81"/>
      <c r="E273" s="22"/>
      <c r="F273" s="81"/>
      <c r="G273" s="72">
        <f>SUM(G274+G284+G314+G369)</f>
        <v>401751.6</v>
      </c>
      <c r="H273" s="72">
        <f>SUM(H274+H284+H314+H369)</f>
        <v>243751.7</v>
      </c>
      <c r="I273" s="72">
        <f>SUM(I274+I284+I314+I369)</f>
        <v>267061.2</v>
      </c>
    </row>
    <row r="274" spans="1:9">
      <c r="A274" s="80" t="s">
        <v>174</v>
      </c>
      <c r="B274" s="13"/>
      <c r="C274" s="81" t="s">
        <v>168</v>
      </c>
      <c r="D274" s="81" t="s">
        <v>33</v>
      </c>
      <c r="E274" s="22"/>
      <c r="F274" s="81"/>
      <c r="G274" s="72">
        <f>SUM(G275)</f>
        <v>82676.600000000006</v>
      </c>
      <c r="H274" s="72">
        <f>SUM(H275)</f>
        <v>0</v>
      </c>
      <c r="I274" s="72">
        <f>SUM(I275)</f>
        <v>8742.1</v>
      </c>
    </row>
    <row r="275" spans="1:9" ht="31.5">
      <c r="A275" s="80" t="s">
        <v>659</v>
      </c>
      <c r="B275" s="13"/>
      <c r="C275" s="81" t="s">
        <v>168</v>
      </c>
      <c r="D275" s="81" t="s">
        <v>33</v>
      </c>
      <c r="E275" s="22" t="s">
        <v>236</v>
      </c>
      <c r="F275" s="81"/>
      <c r="G275" s="72">
        <f>SUM(G276)</f>
        <v>82676.600000000006</v>
      </c>
      <c r="H275" s="72">
        <f t="shared" ref="H275:I275" si="38">SUM(H276)</f>
        <v>0</v>
      </c>
      <c r="I275" s="72">
        <f t="shared" si="38"/>
        <v>8742.1</v>
      </c>
    </row>
    <row r="276" spans="1:9" ht="31.5">
      <c r="A276" s="80" t="s">
        <v>237</v>
      </c>
      <c r="B276" s="13"/>
      <c r="C276" s="81" t="s">
        <v>238</v>
      </c>
      <c r="D276" s="81" t="s">
        <v>33</v>
      </c>
      <c r="E276" s="22" t="s">
        <v>239</v>
      </c>
      <c r="F276" s="81"/>
      <c r="G276" s="72">
        <f>SUM(G277)</f>
        <v>82676.600000000006</v>
      </c>
      <c r="H276" s="72">
        <f t="shared" ref="H276:I276" si="39">SUM(H277)</f>
        <v>0</v>
      </c>
      <c r="I276" s="72">
        <f t="shared" si="39"/>
        <v>8742.1</v>
      </c>
    </row>
    <row r="277" spans="1:9" ht="31.5">
      <c r="A277" s="80" t="s">
        <v>881</v>
      </c>
      <c r="B277" s="13"/>
      <c r="C277" s="81" t="s">
        <v>238</v>
      </c>
      <c r="D277" s="81" t="s">
        <v>33</v>
      </c>
      <c r="E277" s="22" t="s">
        <v>882</v>
      </c>
      <c r="F277" s="81"/>
      <c r="G277" s="72">
        <f>SUM(G280)+G282+G278</f>
        <v>82676.600000000006</v>
      </c>
      <c r="H277" s="72">
        <f t="shared" ref="H277:I277" si="40">SUM(H280)+H282+H278</f>
        <v>0</v>
      </c>
      <c r="I277" s="72">
        <f t="shared" si="40"/>
        <v>8742.1</v>
      </c>
    </row>
    <row r="278" spans="1:9" ht="47.25">
      <c r="A278" s="80" t="s">
        <v>894</v>
      </c>
      <c r="B278" s="13"/>
      <c r="C278" s="81" t="s">
        <v>238</v>
      </c>
      <c r="D278" s="81" t="s">
        <v>33</v>
      </c>
      <c r="E278" s="22" t="s">
        <v>893</v>
      </c>
      <c r="F278" s="81"/>
      <c r="G278" s="72">
        <f>SUM(G279)</f>
        <v>65486.5</v>
      </c>
      <c r="H278" s="72">
        <f t="shared" ref="H278:I278" si="41">SUM(H279)</f>
        <v>0</v>
      </c>
      <c r="I278" s="72">
        <f t="shared" si="41"/>
        <v>0</v>
      </c>
    </row>
    <row r="279" spans="1:9" ht="31.5">
      <c r="A279" s="18" t="s">
        <v>271</v>
      </c>
      <c r="B279" s="13"/>
      <c r="C279" s="81" t="s">
        <v>238</v>
      </c>
      <c r="D279" s="81" t="s">
        <v>33</v>
      </c>
      <c r="E279" s="22" t="s">
        <v>893</v>
      </c>
      <c r="F279" s="81" t="s">
        <v>248</v>
      </c>
      <c r="G279" s="72">
        <v>65486.5</v>
      </c>
      <c r="H279" s="72"/>
      <c r="I279" s="72"/>
    </row>
    <row r="280" spans="1:9" ht="37.5" customHeight="1">
      <c r="A280" s="80" t="s">
        <v>876</v>
      </c>
      <c r="B280" s="13"/>
      <c r="C280" s="81" t="s">
        <v>238</v>
      </c>
      <c r="D280" s="81" t="s">
        <v>33</v>
      </c>
      <c r="E280" s="22" t="s">
        <v>880</v>
      </c>
      <c r="F280" s="81"/>
      <c r="G280" s="72">
        <f t="shared" ref="G280:I280" si="42">SUM(G281)</f>
        <v>16371.600000000006</v>
      </c>
      <c r="H280" s="72">
        <f t="shared" si="42"/>
        <v>0</v>
      </c>
      <c r="I280" s="72">
        <f t="shared" si="42"/>
        <v>8652.5</v>
      </c>
    </row>
    <row r="281" spans="1:9" ht="31.5">
      <c r="A281" s="18" t="s">
        <v>271</v>
      </c>
      <c r="B281" s="13"/>
      <c r="C281" s="81" t="s">
        <v>238</v>
      </c>
      <c r="D281" s="81" t="s">
        <v>33</v>
      </c>
      <c r="E281" s="22" t="s">
        <v>880</v>
      </c>
      <c r="F281" s="81" t="s">
        <v>248</v>
      </c>
      <c r="G281" s="72">
        <f>81858.1-65486.5</f>
        <v>16371.600000000006</v>
      </c>
      <c r="H281" s="72"/>
      <c r="I281" s="72">
        <f>8962.4-309.9</f>
        <v>8652.5</v>
      </c>
    </row>
    <row r="282" spans="1:9" ht="31.5">
      <c r="A282" s="80" t="s">
        <v>936</v>
      </c>
      <c r="B282" s="13"/>
      <c r="C282" s="81" t="s">
        <v>238</v>
      </c>
      <c r="D282" s="81" t="s">
        <v>33</v>
      </c>
      <c r="E282" s="22" t="s">
        <v>937</v>
      </c>
      <c r="F282" s="81"/>
      <c r="G282" s="72">
        <f>SUM(G283)</f>
        <v>818.5</v>
      </c>
      <c r="H282" s="72">
        <f>SUM(H283)</f>
        <v>0</v>
      </c>
      <c r="I282" s="72">
        <f>SUM(I283)</f>
        <v>89.6</v>
      </c>
    </row>
    <row r="283" spans="1:9" ht="31.5">
      <c r="A283" s="18" t="s">
        <v>271</v>
      </c>
      <c r="B283" s="13"/>
      <c r="C283" s="81" t="s">
        <v>238</v>
      </c>
      <c r="D283" s="81" t="s">
        <v>33</v>
      </c>
      <c r="E283" s="22" t="s">
        <v>937</v>
      </c>
      <c r="F283" s="81" t="s">
        <v>248</v>
      </c>
      <c r="G283" s="72">
        <v>818.5</v>
      </c>
      <c r="H283" s="72"/>
      <c r="I283" s="72">
        <v>89.6</v>
      </c>
    </row>
    <row r="284" spans="1:9">
      <c r="A284" s="18" t="s">
        <v>175</v>
      </c>
      <c r="B284" s="2"/>
      <c r="C284" s="2" t="s">
        <v>168</v>
      </c>
      <c r="D284" s="2" t="s">
        <v>43</v>
      </c>
      <c r="E284" s="2"/>
      <c r="F284" s="2"/>
      <c r="G284" s="17">
        <f>SUM(G285+G289+G292+G300+G308+G311)</f>
        <v>76660</v>
      </c>
      <c r="H284" s="17">
        <f>SUM(H285+H289+H292+H300+H308+H311)</f>
        <v>31107.600000000002</v>
      </c>
      <c r="I284" s="17">
        <f>SUM(I285+I289+I292+I300+I308+I311)</f>
        <v>30332.600000000002</v>
      </c>
    </row>
    <row r="285" spans="1:9" ht="31.5">
      <c r="A285" s="18" t="s">
        <v>654</v>
      </c>
      <c r="B285" s="2"/>
      <c r="C285" s="2" t="s">
        <v>168</v>
      </c>
      <c r="D285" s="2" t="s">
        <v>43</v>
      </c>
      <c r="E285" s="2" t="s">
        <v>297</v>
      </c>
      <c r="F285" s="2"/>
      <c r="G285" s="17">
        <f t="shared" ref="G285:I286" si="43">SUM(G286)</f>
        <v>26022.400000000001</v>
      </c>
      <c r="H285" s="17">
        <f t="shared" si="43"/>
        <v>775</v>
      </c>
      <c r="I285" s="17">
        <f t="shared" si="43"/>
        <v>0</v>
      </c>
    </row>
    <row r="286" spans="1:9">
      <c r="A286" s="18" t="s">
        <v>34</v>
      </c>
      <c r="B286" s="2"/>
      <c r="C286" s="2" t="s">
        <v>168</v>
      </c>
      <c r="D286" s="2" t="s">
        <v>43</v>
      </c>
      <c r="E286" s="2" t="s">
        <v>298</v>
      </c>
      <c r="F286" s="2"/>
      <c r="G286" s="17">
        <f t="shared" si="43"/>
        <v>26022.400000000001</v>
      </c>
      <c r="H286" s="17">
        <f t="shared" si="43"/>
        <v>775</v>
      </c>
      <c r="I286" s="17">
        <f t="shared" si="43"/>
        <v>0</v>
      </c>
    </row>
    <row r="287" spans="1:9" ht="27.75" customHeight="1">
      <c r="A287" s="18" t="s">
        <v>51</v>
      </c>
      <c r="B287" s="2"/>
      <c r="C287" s="2" t="s">
        <v>168</v>
      </c>
      <c r="D287" s="2" t="s">
        <v>43</v>
      </c>
      <c r="E287" s="2" t="s">
        <v>298</v>
      </c>
      <c r="F287" s="2" t="s">
        <v>90</v>
      </c>
      <c r="G287" s="17">
        <v>26022.400000000001</v>
      </c>
      <c r="H287" s="17">
        <v>775</v>
      </c>
      <c r="I287" s="17"/>
    </row>
    <row r="288" spans="1:9" hidden="1">
      <c r="A288" s="18" t="s">
        <v>21</v>
      </c>
      <c r="B288" s="2"/>
      <c r="C288" s="2" t="s">
        <v>168</v>
      </c>
      <c r="D288" s="2" t="s">
        <v>43</v>
      </c>
      <c r="E288" s="2" t="s">
        <v>299</v>
      </c>
      <c r="F288" s="2" t="s">
        <v>95</v>
      </c>
      <c r="G288" s="17"/>
      <c r="H288" s="17"/>
      <c r="I288" s="17"/>
    </row>
    <row r="289" spans="1:9" ht="31.5">
      <c r="A289" s="18" t="s">
        <v>656</v>
      </c>
      <c r="B289" s="2"/>
      <c r="C289" s="2" t="s">
        <v>168</v>
      </c>
      <c r="D289" s="2" t="s">
        <v>43</v>
      </c>
      <c r="E289" s="2" t="s">
        <v>300</v>
      </c>
      <c r="F289" s="2"/>
      <c r="G289" s="17">
        <f t="shared" ref="G289:I290" si="44">SUM(G290)</f>
        <v>1462.5</v>
      </c>
      <c r="H289" s="17">
        <f t="shared" si="44"/>
        <v>1200</v>
      </c>
      <c r="I289" s="17">
        <f t="shared" si="44"/>
        <v>1200</v>
      </c>
    </row>
    <row r="290" spans="1:9">
      <c r="A290" s="18" t="s">
        <v>34</v>
      </c>
      <c r="B290" s="2"/>
      <c r="C290" s="2" t="s">
        <v>168</v>
      </c>
      <c r="D290" s="2" t="s">
        <v>43</v>
      </c>
      <c r="E290" s="2" t="s">
        <v>301</v>
      </c>
      <c r="F290" s="2"/>
      <c r="G290" s="17">
        <f t="shared" si="44"/>
        <v>1462.5</v>
      </c>
      <c r="H290" s="17">
        <f t="shared" si="44"/>
        <v>1200</v>
      </c>
      <c r="I290" s="17">
        <f t="shared" si="44"/>
        <v>1200</v>
      </c>
    </row>
    <row r="291" spans="1:9" ht="31.5">
      <c r="A291" s="18" t="s">
        <v>51</v>
      </c>
      <c r="B291" s="2"/>
      <c r="C291" s="2" t="s">
        <v>168</v>
      </c>
      <c r="D291" s="2" t="s">
        <v>43</v>
      </c>
      <c r="E291" s="2" t="s">
        <v>301</v>
      </c>
      <c r="F291" s="2" t="s">
        <v>90</v>
      </c>
      <c r="G291" s="17">
        <v>1462.5</v>
      </c>
      <c r="H291" s="17">
        <v>1200</v>
      </c>
      <c r="I291" s="17">
        <v>1200</v>
      </c>
    </row>
    <row r="292" spans="1:9" ht="31.5">
      <c r="A292" s="18" t="s">
        <v>860</v>
      </c>
      <c r="B292" s="2"/>
      <c r="C292" s="2" t="s">
        <v>168</v>
      </c>
      <c r="D292" s="2" t="s">
        <v>43</v>
      </c>
      <c r="E292" s="2" t="s">
        <v>244</v>
      </c>
      <c r="F292" s="2"/>
      <c r="G292" s="17">
        <f>SUM(G293)</f>
        <v>61.9</v>
      </c>
      <c r="H292" s="17">
        <f>SUM(H293)</f>
        <v>23355.800000000003</v>
      </c>
      <c r="I292" s="17">
        <f>SUM(I293)</f>
        <v>23355.800000000003</v>
      </c>
    </row>
    <row r="293" spans="1:9">
      <c r="A293" s="18" t="s">
        <v>272</v>
      </c>
      <c r="B293" s="2"/>
      <c r="C293" s="2" t="s">
        <v>168</v>
      </c>
      <c r="D293" s="2" t="s">
        <v>43</v>
      </c>
      <c r="E293" s="2" t="s">
        <v>304</v>
      </c>
      <c r="F293" s="2"/>
      <c r="G293" s="17">
        <f>SUM(G298)+G294</f>
        <v>61.9</v>
      </c>
      <c r="H293" s="17">
        <f>SUM(H298)+H294</f>
        <v>23355.800000000003</v>
      </c>
      <c r="I293" s="17">
        <f>SUM(I298)+I294</f>
        <v>23355.800000000003</v>
      </c>
    </row>
    <row r="294" spans="1:9">
      <c r="A294" s="18" t="s">
        <v>34</v>
      </c>
      <c r="B294" s="2"/>
      <c r="C294" s="2" t="s">
        <v>168</v>
      </c>
      <c r="D294" s="2" t="s">
        <v>43</v>
      </c>
      <c r="E294" s="2" t="s">
        <v>481</v>
      </c>
      <c r="F294" s="2"/>
      <c r="G294" s="17">
        <f>SUM(G296)+G295</f>
        <v>37.9</v>
      </c>
      <c r="H294" s="17">
        <f t="shared" ref="H294:I294" si="45">SUM(H296)+H295</f>
        <v>23355.800000000003</v>
      </c>
      <c r="I294" s="17">
        <f t="shared" si="45"/>
        <v>23355.800000000003</v>
      </c>
    </row>
    <row r="295" spans="1:9" ht="31.5">
      <c r="A295" s="18" t="s">
        <v>51</v>
      </c>
      <c r="B295" s="2"/>
      <c r="C295" s="2" t="s">
        <v>168</v>
      </c>
      <c r="D295" s="2" t="s">
        <v>43</v>
      </c>
      <c r="E295" s="2" t="s">
        <v>481</v>
      </c>
      <c r="F295" s="2" t="s">
        <v>90</v>
      </c>
      <c r="G295" s="17">
        <v>0.3</v>
      </c>
      <c r="H295" s="17">
        <v>1.9</v>
      </c>
      <c r="I295" s="17">
        <v>1.9</v>
      </c>
    </row>
    <row r="296" spans="1:9" ht="63">
      <c r="A296" s="18" t="s">
        <v>721</v>
      </c>
      <c r="B296" s="2"/>
      <c r="C296" s="2" t="s">
        <v>168</v>
      </c>
      <c r="D296" s="2" t="s">
        <v>43</v>
      </c>
      <c r="E296" s="2" t="s">
        <v>962</v>
      </c>
      <c r="F296" s="2"/>
      <c r="G296" s="17">
        <f>SUM(G297)</f>
        <v>37.6</v>
      </c>
      <c r="H296" s="17">
        <f>SUM(H297)</f>
        <v>23353.9</v>
      </c>
      <c r="I296" s="17">
        <f>SUM(I297)</f>
        <v>23353.9</v>
      </c>
    </row>
    <row r="297" spans="1:9" ht="31.5">
      <c r="A297" s="18" t="s">
        <v>51</v>
      </c>
      <c r="B297" s="2"/>
      <c r="C297" s="2" t="s">
        <v>168</v>
      </c>
      <c r="D297" s="2" t="s">
        <v>43</v>
      </c>
      <c r="E297" s="2" t="s">
        <v>962</v>
      </c>
      <c r="F297" s="2" t="s">
        <v>90</v>
      </c>
      <c r="G297" s="17">
        <v>37.6</v>
      </c>
      <c r="H297" s="17">
        <v>23353.9</v>
      </c>
      <c r="I297" s="17">
        <v>23353.9</v>
      </c>
    </row>
    <row r="298" spans="1:9" ht="31.5">
      <c r="A298" s="18" t="s">
        <v>270</v>
      </c>
      <c r="B298" s="2"/>
      <c r="C298" s="2" t="s">
        <v>168</v>
      </c>
      <c r="D298" s="2" t="s">
        <v>43</v>
      </c>
      <c r="E298" s="2" t="s">
        <v>305</v>
      </c>
      <c r="F298" s="2"/>
      <c r="G298" s="17">
        <f>SUM(G299)</f>
        <v>24</v>
      </c>
      <c r="H298" s="17">
        <f>SUM(H299)</f>
        <v>0</v>
      </c>
      <c r="I298" s="17">
        <f>SUM(I299)</f>
        <v>0</v>
      </c>
    </row>
    <row r="299" spans="1:9" ht="31.5">
      <c r="A299" s="18" t="s">
        <v>271</v>
      </c>
      <c r="B299" s="2"/>
      <c r="C299" s="2" t="s">
        <v>168</v>
      </c>
      <c r="D299" s="2" t="s">
        <v>43</v>
      </c>
      <c r="E299" s="2" t="s">
        <v>305</v>
      </c>
      <c r="F299" s="2" t="s">
        <v>248</v>
      </c>
      <c r="G299" s="17">
        <v>24</v>
      </c>
      <c r="H299" s="17"/>
      <c r="I299" s="17"/>
    </row>
    <row r="300" spans="1:9" ht="31.5" customHeight="1">
      <c r="A300" s="80" t="s">
        <v>628</v>
      </c>
      <c r="B300" s="2"/>
      <c r="C300" s="2" t="s">
        <v>168</v>
      </c>
      <c r="D300" s="2" t="s">
        <v>43</v>
      </c>
      <c r="E300" s="2" t="s">
        <v>219</v>
      </c>
      <c r="F300" s="2"/>
      <c r="G300" s="17">
        <f>SUM(G301)+G305</f>
        <v>42307.5</v>
      </c>
      <c r="H300" s="17">
        <f t="shared" ref="H300:I300" si="46">SUM(H301)+H305</f>
        <v>0</v>
      </c>
      <c r="I300" s="17">
        <f t="shared" si="46"/>
        <v>0</v>
      </c>
    </row>
    <row r="301" spans="1:9" ht="47.25">
      <c r="A301" s="80" t="s">
        <v>629</v>
      </c>
      <c r="B301" s="2"/>
      <c r="C301" s="2" t="s">
        <v>168</v>
      </c>
      <c r="D301" s="2" t="s">
        <v>43</v>
      </c>
      <c r="E301" s="2" t="s">
        <v>220</v>
      </c>
      <c r="F301" s="2"/>
      <c r="G301" s="17">
        <f t="shared" ref="G301:I301" si="47">SUM(G302)</f>
        <v>2307.5</v>
      </c>
      <c r="H301" s="17">
        <f t="shared" si="47"/>
        <v>0</v>
      </c>
      <c r="I301" s="17">
        <f t="shared" si="47"/>
        <v>0</v>
      </c>
    </row>
    <row r="302" spans="1:9" ht="31.5">
      <c r="A302" s="80" t="s">
        <v>489</v>
      </c>
      <c r="B302" s="2"/>
      <c r="C302" s="2" t="s">
        <v>168</v>
      </c>
      <c r="D302" s="2" t="s">
        <v>43</v>
      </c>
      <c r="E302" s="2" t="s">
        <v>222</v>
      </c>
      <c r="F302" s="2"/>
      <c r="G302" s="17">
        <f>SUM(G303:G304)</f>
        <v>2307.5</v>
      </c>
      <c r="H302" s="17">
        <f>SUM(H303:H304)</f>
        <v>0</v>
      </c>
      <c r="I302" s="17">
        <f>SUM(I303:I304)</f>
        <v>0</v>
      </c>
    </row>
    <row r="303" spans="1:9" ht="31.5" hidden="1">
      <c r="A303" s="18" t="s">
        <v>51</v>
      </c>
      <c r="B303" s="2"/>
      <c r="C303" s="2" t="s">
        <v>168</v>
      </c>
      <c r="D303" s="2" t="s">
        <v>43</v>
      </c>
      <c r="E303" s="2" t="s">
        <v>222</v>
      </c>
      <c r="F303" s="2" t="s">
        <v>90</v>
      </c>
      <c r="G303" s="17"/>
      <c r="H303" s="17"/>
      <c r="I303" s="17"/>
    </row>
    <row r="304" spans="1:9" ht="31.5">
      <c r="A304" s="18" t="s">
        <v>51</v>
      </c>
      <c r="B304" s="2"/>
      <c r="C304" s="2" t="s">
        <v>168</v>
      </c>
      <c r="D304" s="2" t="s">
        <v>43</v>
      </c>
      <c r="E304" s="2" t="s">
        <v>222</v>
      </c>
      <c r="F304" s="2" t="s">
        <v>90</v>
      </c>
      <c r="G304" s="17">
        <v>2307.5</v>
      </c>
      <c r="H304" s="17"/>
      <c r="I304" s="17"/>
    </row>
    <row r="305" spans="1:12" ht="31.5">
      <c r="A305" s="18" t="s">
        <v>630</v>
      </c>
      <c r="B305" s="2"/>
      <c r="C305" s="2" t="s">
        <v>168</v>
      </c>
      <c r="D305" s="2" t="s">
        <v>43</v>
      </c>
      <c r="E305" s="2" t="s">
        <v>234</v>
      </c>
      <c r="F305" s="2"/>
      <c r="G305" s="17">
        <f>SUM(G306)</f>
        <v>40000</v>
      </c>
      <c r="H305" s="17">
        <f t="shared" ref="H305:L305" si="48">SUM(H306)</f>
        <v>0</v>
      </c>
      <c r="I305" s="17">
        <f t="shared" si="48"/>
        <v>0</v>
      </c>
      <c r="J305" s="17">
        <f t="shared" si="48"/>
        <v>0</v>
      </c>
      <c r="K305" s="17">
        <f t="shared" si="48"/>
        <v>0</v>
      </c>
      <c r="L305" s="17">
        <f t="shared" si="48"/>
        <v>0</v>
      </c>
    </row>
    <row r="306" spans="1:12" ht="31.5">
      <c r="A306" s="18" t="s">
        <v>489</v>
      </c>
      <c r="B306" s="2"/>
      <c r="C306" s="2" t="s">
        <v>168</v>
      </c>
      <c r="D306" s="2" t="s">
        <v>43</v>
      </c>
      <c r="E306" s="2" t="s">
        <v>947</v>
      </c>
      <c r="F306" s="2"/>
      <c r="G306" s="17">
        <f>SUM(G307)</f>
        <v>40000</v>
      </c>
      <c r="H306" s="17"/>
      <c r="I306" s="17"/>
    </row>
    <row r="307" spans="1:12">
      <c r="A307" s="18" t="s">
        <v>21</v>
      </c>
      <c r="B307" s="2"/>
      <c r="C307" s="2" t="s">
        <v>168</v>
      </c>
      <c r="D307" s="2" t="s">
        <v>43</v>
      </c>
      <c r="E307" s="2" t="s">
        <v>947</v>
      </c>
      <c r="F307" s="2" t="s">
        <v>95</v>
      </c>
      <c r="G307" s="17">
        <v>40000</v>
      </c>
      <c r="H307" s="17"/>
      <c r="I307" s="17"/>
    </row>
    <row r="308" spans="1:12" ht="31.5">
      <c r="A308" s="1" t="s">
        <v>688</v>
      </c>
      <c r="B308" s="2"/>
      <c r="C308" s="2" t="s">
        <v>168</v>
      </c>
      <c r="D308" s="2" t="s">
        <v>43</v>
      </c>
      <c r="E308" s="24" t="s">
        <v>684</v>
      </c>
      <c r="F308" s="24"/>
      <c r="G308" s="17">
        <f t="shared" ref="G308:I309" si="49">SUM(G309)</f>
        <v>3074.7</v>
      </c>
      <c r="H308" s="17">
        <f t="shared" si="49"/>
        <v>2500</v>
      </c>
      <c r="I308" s="17">
        <f t="shared" si="49"/>
        <v>2500</v>
      </c>
    </row>
    <row r="309" spans="1:12">
      <c r="A309" s="1" t="s">
        <v>34</v>
      </c>
      <c r="B309" s="2"/>
      <c r="C309" s="2" t="s">
        <v>168</v>
      </c>
      <c r="D309" s="2" t="s">
        <v>43</v>
      </c>
      <c r="E309" s="24" t="s">
        <v>685</v>
      </c>
      <c r="F309" s="24"/>
      <c r="G309" s="17">
        <f t="shared" si="49"/>
        <v>3074.7</v>
      </c>
      <c r="H309" s="17">
        <f t="shared" si="49"/>
        <v>2500</v>
      </c>
      <c r="I309" s="17">
        <f t="shared" si="49"/>
        <v>2500</v>
      </c>
    </row>
    <row r="310" spans="1:12" ht="31.5">
      <c r="A310" s="1" t="s">
        <v>51</v>
      </c>
      <c r="B310" s="2"/>
      <c r="C310" s="2" t="s">
        <v>168</v>
      </c>
      <c r="D310" s="2" t="s">
        <v>43</v>
      </c>
      <c r="E310" s="24" t="s">
        <v>685</v>
      </c>
      <c r="F310" s="24" t="s">
        <v>90</v>
      </c>
      <c r="G310" s="17">
        <v>3074.7</v>
      </c>
      <c r="H310" s="17">
        <v>2500</v>
      </c>
      <c r="I310" s="17">
        <v>2500</v>
      </c>
    </row>
    <row r="311" spans="1:12" ht="31.5">
      <c r="A311" s="1" t="s">
        <v>689</v>
      </c>
      <c r="B311" s="2"/>
      <c r="C311" s="2" t="s">
        <v>168</v>
      </c>
      <c r="D311" s="2" t="s">
        <v>43</v>
      </c>
      <c r="E311" s="24" t="s">
        <v>686</v>
      </c>
      <c r="F311" s="24"/>
      <c r="G311" s="17">
        <f t="shared" ref="G311:I312" si="50">SUM(G312)</f>
        <v>3731</v>
      </c>
      <c r="H311" s="17">
        <f t="shared" si="50"/>
        <v>3276.8</v>
      </c>
      <c r="I311" s="17">
        <f t="shared" si="50"/>
        <v>3276.8</v>
      </c>
    </row>
    <row r="312" spans="1:12">
      <c r="A312" s="1" t="s">
        <v>34</v>
      </c>
      <c r="B312" s="2"/>
      <c r="C312" s="2" t="s">
        <v>168</v>
      </c>
      <c r="D312" s="2" t="s">
        <v>43</v>
      </c>
      <c r="E312" s="24" t="s">
        <v>687</v>
      </c>
      <c r="F312" s="24"/>
      <c r="G312" s="17">
        <f t="shared" si="50"/>
        <v>3731</v>
      </c>
      <c r="H312" s="17">
        <f t="shared" si="50"/>
        <v>3276.8</v>
      </c>
      <c r="I312" s="17">
        <f t="shared" si="50"/>
        <v>3276.8</v>
      </c>
    </row>
    <row r="313" spans="1:12" ht="31.5">
      <c r="A313" s="1" t="s">
        <v>51</v>
      </c>
      <c r="B313" s="2"/>
      <c r="C313" s="2" t="s">
        <v>168</v>
      </c>
      <c r="D313" s="2" t="s">
        <v>43</v>
      </c>
      <c r="E313" s="24" t="s">
        <v>687</v>
      </c>
      <c r="F313" s="24" t="s">
        <v>90</v>
      </c>
      <c r="G313" s="17">
        <v>3731</v>
      </c>
      <c r="H313" s="17">
        <v>3276.8</v>
      </c>
      <c r="I313" s="17">
        <v>3276.8</v>
      </c>
    </row>
    <row r="314" spans="1:12">
      <c r="A314" s="18" t="s">
        <v>176</v>
      </c>
      <c r="B314" s="2"/>
      <c r="C314" s="2" t="s">
        <v>168</v>
      </c>
      <c r="D314" s="2" t="s">
        <v>53</v>
      </c>
      <c r="E314" s="2"/>
      <c r="F314" s="2"/>
      <c r="G314" s="17">
        <f>SUM(G320+G328+G330+G340+G347+G356+G366)</f>
        <v>200056.90000000002</v>
      </c>
      <c r="H314" s="17">
        <f>SUM(H320+H328+H330+H340+H347+H356+H366)</f>
        <v>164894.70000000001</v>
      </c>
      <c r="I314" s="17">
        <f>SUM(I320+I328+I330+I340+I347+I356+I366)</f>
        <v>184736.8</v>
      </c>
    </row>
    <row r="315" spans="1:12" ht="47.25" hidden="1">
      <c r="A315" s="1" t="s">
        <v>449</v>
      </c>
      <c r="B315" s="2"/>
      <c r="C315" s="2" t="s">
        <v>168</v>
      </c>
      <c r="D315" s="2" t="s">
        <v>53</v>
      </c>
      <c r="E315" s="2" t="s">
        <v>452</v>
      </c>
      <c r="F315" s="2"/>
      <c r="G315" s="17">
        <f t="shared" ref="G315:I318" si="51">SUM(G316)</f>
        <v>0</v>
      </c>
      <c r="H315" s="17">
        <f t="shared" si="51"/>
        <v>0</v>
      </c>
      <c r="I315" s="17">
        <f t="shared" si="51"/>
        <v>0</v>
      </c>
    </row>
    <row r="316" spans="1:12" hidden="1">
      <c r="A316" s="18" t="s">
        <v>455</v>
      </c>
      <c r="B316" s="2"/>
      <c r="C316" s="2" t="s">
        <v>168</v>
      </c>
      <c r="D316" s="2" t="s">
        <v>53</v>
      </c>
      <c r="E316" s="2" t="s">
        <v>454</v>
      </c>
      <c r="F316" s="2"/>
      <c r="G316" s="17">
        <f t="shared" si="51"/>
        <v>0</v>
      </c>
      <c r="H316" s="17">
        <f t="shared" si="51"/>
        <v>0</v>
      </c>
      <c r="I316" s="17">
        <f t="shared" si="51"/>
        <v>0</v>
      </c>
    </row>
    <row r="317" spans="1:12" ht="47.25" hidden="1">
      <c r="A317" s="80" t="s">
        <v>396</v>
      </c>
      <c r="B317" s="2"/>
      <c r="C317" s="2" t="s">
        <v>168</v>
      </c>
      <c r="D317" s="2" t="s">
        <v>53</v>
      </c>
      <c r="E317" s="2" t="s">
        <v>456</v>
      </c>
      <c r="F317" s="2"/>
      <c r="G317" s="17">
        <f t="shared" si="51"/>
        <v>0</v>
      </c>
      <c r="H317" s="17">
        <f t="shared" si="51"/>
        <v>0</v>
      </c>
      <c r="I317" s="17">
        <f t="shared" si="51"/>
        <v>0</v>
      </c>
    </row>
    <row r="318" spans="1:12" ht="31.5" hidden="1">
      <c r="A318" s="18" t="s">
        <v>462</v>
      </c>
      <c r="B318" s="2"/>
      <c r="C318" s="2" t="s">
        <v>168</v>
      </c>
      <c r="D318" s="2" t="s">
        <v>53</v>
      </c>
      <c r="E318" s="2" t="s">
        <v>457</v>
      </c>
      <c r="F318" s="2"/>
      <c r="G318" s="17">
        <f t="shared" si="51"/>
        <v>0</v>
      </c>
      <c r="H318" s="17">
        <f t="shared" si="51"/>
        <v>0</v>
      </c>
      <c r="I318" s="17">
        <f t="shared" si="51"/>
        <v>0</v>
      </c>
    </row>
    <row r="319" spans="1:12" ht="31.5" hidden="1">
      <c r="A319" s="18" t="s">
        <v>51</v>
      </c>
      <c r="B319" s="2"/>
      <c r="C319" s="2" t="s">
        <v>168</v>
      </c>
      <c r="D319" s="2" t="s">
        <v>53</v>
      </c>
      <c r="E319" s="2" t="s">
        <v>457</v>
      </c>
      <c r="F319" s="2" t="s">
        <v>90</v>
      </c>
      <c r="G319" s="17"/>
      <c r="H319" s="17"/>
      <c r="I319" s="17"/>
    </row>
    <row r="320" spans="1:12" ht="31.5">
      <c r="A320" s="25" t="s">
        <v>657</v>
      </c>
      <c r="B320" s="26"/>
      <c r="C320" s="2" t="s">
        <v>168</v>
      </c>
      <c r="D320" s="2" t="s">
        <v>53</v>
      </c>
      <c r="E320" s="2" t="s">
        <v>306</v>
      </c>
      <c r="F320" s="2"/>
      <c r="G320" s="17">
        <f>SUM(G321)</f>
        <v>19739.100000000002</v>
      </c>
      <c r="H320" s="17">
        <f>SUM(H321)</f>
        <v>20120.100000000002</v>
      </c>
      <c r="I320" s="17">
        <f>SUM(I321)</f>
        <v>24165.8</v>
      </c>
    </row>
    <row r="321" spans="1:9">
      <c r="A321" s="18" t="s">
        <v>34</v>
      </c>
      <c r="B321" s="2"/>
      <c r="C321" s="2" t="s">
        <v>168</v>
      </c>
      <c r="D321" s="2" t="s">
        <v>53</v>
      </c>
      <c r="E321" s="2" t="s">
        <v>307</v>
      </c>
      <c r="F321" s="2"/>
      <c r="G321" s="17">
        <f>SUM(G322)+G323+G325</f>
        <v>19739.100000000002</v>
      </c>
      <c r="H321" s="17">
        <f>SUM(H322)+H323+H325</f>
        <v>20120.100000000002</v>
      </c>
      <c r="I321" s="17">
        <f>SUM(I322)+I323+I325</f>
        <v>24165.8</v>
      </c>
    </row>
    <row r="322" spans="1:9" ht="31.5">
      <c r="A322" s="18" t="s">
        <v>51</v>
      </c>
      <c r="B322" s="2"/>
      <c r="C322" s="2" t="s">
        <v>168</v>
      </c>
      <c r="D322" s="2" t="s">
        <v>53</v>
      </c>
      <c r="E322" s="2" t="s">
        <v>307</v>
      </c>
      <c r="F322" s="2" t="s">
        <v>90</v>
      </c>
      <c r="G322" s="17">
        <v>18935.400000000001</v>
      </c>
      <c r="H322" s="17">
        <v>19316.400000000001</v>
      </c>
      <c r="I322" s="17">
        <v>23362.1</v>
      </c>
    </row>
    <row r="323" spans="1:9" ht="35.25" customHeight="1">
      <c r="A323" s="1" t="s">
        <v>902</v>
      </c>
      <c r="B323" s="2"/>
      <c r="C323" s="2" t="s">
        <v>168</v>
      </c>
      <c r="D323" s="2" t="s">
        <v>53</v>
      </c>
      <c r="E323" s="24" t="s">
        <v>901</v>
      </c>
      <c r="F323" s="2"/>
      <c r="G323" s="17">
        <f>SUM(G324)</f>
        <v>401.2</v>
      </c>
      <c r="H323" s="17">
        <f>SUM(H324)</f>
        <v>401.2</v>
      </c>
      <c r="I323" s="17">
        <f>SUM(I324)</f>
        <v>401.2</v>
      </c>
    </row>
    <row r="324" spans="1:9" ht="31.5">
      <c r="A324" s="18" t="s">
        <v>51</v>
      </c>
      <c r="B324" s="2"/>
      <c r="C324" s="2" t="s">
        <v>168</v>
      </c>
      <c r="D324" s="2" t="s">
        <v>53</v>
      </c>
      <c r="E324" s="24" t="s">
        <v>901</v>
      </c>
      <c r="F324" s="2" t="s">
        <v>90</v>
      </c>
      <c r="G324" s="17">
        <v>401.2</v>
      </c>
      <c r="H324" s="17">
        <v>401.2</v>
      </c>
      <c r="I324" s="17">
        <v>401.2</v>
      </c>
    </row>
    <row r="325" spans="1:9">
      <c r="A325" s="1" t="s">
        <v>904</v>
      </c>
      <c r="B325" s="2"/>
      <c r="C325" s="2" t="s">
        <v>168</v>
      </c>
      <c r="D325" s="2" t="s">
        <v>53</v>
      </c>
      <c r="E325" s="24" t="s">
        <v>903</v>
      </c>
      <c r="F325" s="2"/>
      <c r="G325" s="17">
        <f>SUM(G326)</f>
        <v>402.5</v>
      </c>
      <c r="H325" s="17">
        <f>SUM(H326)</f>
        <v>402.5</v>
      </c>
      <c r="I325" s="17">
        <f>SUM(I326)</f>
        <v>402.5</v>
      </c>
    </row>
    <row r="326" spans="1:9" ht="31.5">
      <c r="A326" s="18" t="s">
        <v>51</v>
      </c>
      <c r="B326" s="2"/>
      <c r="C326" s="2" t="s">
        <v>168</v>
      </c>
      <c r="D326" s="2" t="s">
        <v>53</v>
      </c>
      <c r="E326" s="24" t="s">
        <v>903</v>
      </c>
      <c r="F326" s="2" t="s">
        <v>90</v>
      </c>
      <c r="G326" s="17">
        <v>402.5</v>
      </c>
      <c r="H326" s="17">
        <v>402.5</v>
      </c>
      <c r="I326" s="17">
        <v>402.5</v>
      </c>
    </row>
    <row r="327" spans="1:9" ht="31.5">
      <c r="A327" s="18" t="s">
        <v>656</v>
      </c>
      <c r="B327" s="2"/>
      <c r="C327" s="2" t="s">
        <v>168</v>
      </c>
      <c r="D327" s="2" t="s">
        <v>53</v>
      </c>
      <c r="E327" s="2" t="s">
        <v>300</v>
      </c>
      <c r="F327" s="2"/>
      <c r="G327" s="17">
        <f t="shared" ref="G327:I328" si="52">SUM(G328)</f>
        <v>1480.8</v>
      </c>
      <c r="H327" s="17">
        <f t="shared" si="52"/>
        <v>500</v>
      </c>
      <c r="I327" s="17">
        <f t="shared" si="52"/>
        <v>500</v>
      </c>
    </row>
    <row r="328" spans="1:9">
      <c r="A328" s="18" t="s">
        <v>34</v>
      </c>
      <c r="B328" s="2"/>
      <c r="C328" s="2" t="s">
        <v>168</v>
      </c>
      <c r="D328" s="2" t="s">
        <v>53</v>
      </c>
      <c r="E328" s="2" t="s">
        <v>301</v>
      </c>
      <c r="F328" s="2"/>
      <c r="G328" s="17">
        <f t="shared" si="52"/>
        <v>1480.8</v>
      </c>
      <c r="H328" s="17">
        <f t="shared" si="52"/>
        <v>500</v>
      </c>
      <c r="I328" s="17">
        <f t="shared" si="52"/>
        <v>500</v>
      </c>
    </row>
    <row r="329" spans="1:9" ht="27" customHeight="1">
      <c r="A329" s="18" t="s">
        <v>51</v>
      </c>
      <c r="B329" s="2"/>
      <c r="C329" s="2" t="s">
        <v>168</v>
      </c>
      <c r="D329" s="2" t="s">
        <v>53</v>
      </c>
      <c r="E329" s="2" t="s">
        <v>301</v>
      </c>
      <c r="F329" s="2" t="s">
        <v>90</v>
      </c>
      <c r="G329" s="17">
        <v>1480.8</v>
      </c>
      <c r="H329" s="17">
        <v>500</v>
      </c>
      <c r="I329" s="17">
        <v>500</v>
      </c>
    </row>
    <row r="330" spans="1:9" ht="31.5">
      <c r="A330" s="18" t="s">
        <v>615</v>
      </c>
      <c r="B330" s="2"/>
      <c r="C330" s="2" t="s">
        <v>168</v>
      </c>
      <c r="D330" s="2" t="s">
        <v>53</v>
      </c>
      <c r="E330" s="2" t="s">
        <v>482</v>
      </c>
      <c r="F330" s="2"/>
      <c r="G330" s="17">
        <f>SUM(G335)+G331</f>
        <v>93180.6</v>
      </c>
      <c r="H330" s="17">
        <f t="shared" ref="H330:I330" si="53">SUM(H335)+H331</f>
        <v>54209.3</v>
      </c>
      <c r="I330" s="17">
        <f t="shared" si="53"/>
        <v>66706</v>
      </c>
    </row>
    <row r="331" spans="1:9">
      <c r="A331" s="18" t="s">
        <v>34</v>
      </c>
      <c r="B331" s="2"/>
      <c r="C331" s="2" t="s">
        <v>168</v>
      </c>
      <c r="D331" s="2" t="s">
        <v>53</v>
      </c>
      <c r="E331" s="2" t="s">
        <v>749</v>
      </c>
      <c r="F331" s="2"/>
      <c r="G331" s="17">
        <f>SUM(G332+G333)</f>
        <v>36063.800000000003</v>
      </c>
      <c r="H331" s="17">
        <f t="shared" ref="H331:I331" si="54">SUM(H332+H333)</f>
        <v>4468.3</v>
      </c>
      <c r="I331" s="17">
        <f t="shared" si="54"/>
        <v>0</v>
      </c>
    </row>
    <row r="332" spans="1:9" ht="31.5">
      <c r="A332" s="18" t="s">
        <v>51</v>
      </c>
      <c r="B332" s="2"/>
      <c r="C332" s="2" t="s">
        <v>168</v>
      </c>
      <c r="D332" s="2" t="s">
        <v>53</v>
      </c>
      <c r="E332" s="2" t="s">
        <v>749</v>
      </c>
      <c r="F332" s="2" t="s">
        <v>90</v>
      </c>
      <c r="G332" s="17">
        <v>36063.800000000003</v>
      </c>
      <c r="H332" s="17"/>
      <c r="I332" s="17"/>
    </row>
    <row r="333" spans="1:9">
      <c r="A333" s="18" t="s">
        <v>751</v>
      </c>
      <c r="B333" s="2"/>
      <c r="C333" s="2" t="s">
        <v>168</v>
      </c>
      <c r="D333" s="2" t="s">
        <v>53</v>
      </c>
      <c r="E333" s="2" t="s">
        <v>750</v>
      </c>
      <c r="F333" s="2"/>
      <c r="G333" s="17"/>
      <c r="H333" s="17">
        <f>SUM(H334)</f>
        <v>4468.3</v>
      </c>
      <c r="I333" s="17"/>
    </row>
    <row r="334" spans="1:9" ht="31.5">
      <c r="A334" s="18" t="s">
        <v>51</v>
      </c>
      <c r="B334" s="2"/>
      <c r="C334" s="2" t="s">
        <v>168</v>
      </c>
      <c r="D334" s="2" t="s">
        <v>53</v>
      </c>
      <c r="E334" s="2" t="s">
        <v>750</v>
      </c>
      <c r="F334" s="2" t="s">
        <v>90</v>
      </c>
      <c r="G334" s="17"/>
      <c r="H334" s="17">
        <v>4468.3</v>
      </c>
      <c r="I334" s="17"/>
    </row>
    <row r="335" spans="1:9">
      <c r="A335" s="1" t="s">
        <v>918</v>
      </c>
      <c r="B335" s="2"/>
      <c r="C335" s="2" t="s">
        <v>168</v>
      </c>
      <c r="D335" s="2" t="s">
        <v>53</v>
      </c>
      <c r="E335" s="2" t="s">
        <v>723</v>
      </c>
      <c r="F335" s="2"/>
      <c r="G335" s="17">
        <f>SUM(G337)+G338</f>
        <v>57116.799999999996</v>
      </c>
      <c r="H335" s="17">
        <f>SUM(H337)+H338</f>
        <v>49741</v>
      </c>
      <c r="I335" s="17">
        <f>SUM(I337)+I338</f>
        <v>66706</v>
      </c>
    </row>
    <row r="336" spans="1:9">
      <c r="A336" s="18" t="s">
        <v>560</v>
      </c>
      <c r="B336" s="2"/>
      <c r="C336" s="2" t="s">
        <v>168</v>
      </c>
      <c r="D336" s="2" t="s">
        <v>53</v>
      </c>
      <c r="E336" s="2" t="s">
        <v>724</v>
      </c>
      <c r="F336" s="2"/>
      <c r="G336" s="17">
        <f>SUM(G337)</f>
        <v>57116.799999999996</v>
      </c>
      <c r="H336" s="17">
        <f>SUM(H337)</f>
        <v>49741</v>
      </c>
      <c r="I336" s="17">
        <f>SUM(I337)</f>
        <v>66706</v>
      </c>
    </row>
    <row r="337" spans="1:9" ht="31.5">
      <c r="A337" s="18" t="s">
        <v>51</v>
      </c>
      <c r="B337" s="2"/>
      <c r="C337" s="2" t="s">
        <v>168</v>
      </c>
      <c r="D337" s="2" t="s">
        <v>53</v>
      </c>
      <c r="E337" s="2" t="s">
        <v>724</v>
      </c>
      <c r="F337" s="2" t="s">
        <v>90</v>
      </c>
      <c r="G337" s="17">
        <f>56545.6+571.2</f>
        <v>57116.799999999996</v>
      </c>
      <c r="H337" s="17">
        <v>49741</v>
      </c>
      <c r="I337" s="17">
        <f>66038.9+667.1</f>
        <v>66706</v>
      </c>
    </row>
    <row r="338" spans="1:9" ht="31.5" hidden="1">
      <c r="A338" s="18" t="s">
        <v>726</v>
      </c>
      <c r="B338" s="2"/>
      <c r="C338" s="2" t="s">
        <v>168</v>
      </c>
      <c r="D338" s="2" t="s">
        <v>53</v>
      </c>
      <c r="E338" s="2" t="s">
        <v>725</v>
      </c>
      <c r="F338" s="2"/>
      <c r="G338" s="17">
        <f>SUM(G339)</f>
        <v>0</v>
      </c>
      <c r="H338" s="17">
        <f>SUM(H339)</f>
        <v>0</v>
      </c>
      <c r="I338" s="17">
        <f>SUM(I339)</f>
        <v>0</v>
      </c>
    </row>
    <row r="339" spans="1:9" ht="31.5" hidden="1">
      <c r="A339" s="18" t="s">
        <v>51</v>
      </c>
      <c r="B339" s="2"/>
      <c r="C339" s="2" t="s">
        <v>168</v>
      </c>
      <c r="D339" s="2" t="s">
        <v>53</v>
      </c>
      <c r="E339" s="2" t="s">
        <v>725</v>
      </c>
      <c r="F339" s="2" t="s">
        <v>90</v>
      </c>
      <c r="G339" s="17"/>
      <c r="H339" s="17"/>
      <c r="I339" s="17"/>
    </row>
    <row r="340" spans="1:9" ht="31.5">
      <c r="A340" s="80" t="s">
        <v>628</v>
      </c>
      <c r="B340" s="2"/>
      <c r="C340" s="2" t="s">
        <v>168</v>
      </c>
      <c r="D340" s="2" t="s">
        <v>53</v>
      </c>
      <c r="E340" s="22" t="s">
        <v>219</v>
      </c>
      <c r="F340" s="2"/>
      <c r="G340" s="17">
        <f t="shared" ref="G340:I341" si="55">SUM(G341)</f>
        <v>2702</v>
      </c>
      <c r="H340" s="17">
        <f t="shared" si="55"/>
        <v>394.2</v>
      </c>
      <c r="I340" s="17">
        <f t="shared" si="55"/>
        <v>394.2</v>
      </c>
    </row>
    <row r="341" spans="1:9" ht="47.25">
      <c r="A341" s="80" t="s">
        <v>629</v>
      </c>
      <c r="B341" s="2"/>
      <c r="C341" s="2" t="s">
        <v>168</v>
      </c>
      <c r="D341" s="2" t="s">
        <v>53</v>
      </c>
      <c r="E341" s="22" t="s">
        <v>220</v>
      </c>
      <c r="F341" s="2"/>
      <c r="G341" s="17">
        <f>SUM(G342)+G345</f>
        <v>2702</v>
      </c>
      <c r="H341" s="17">
        <f t="shared" si="55"/>
        <v>394.2</v>
      </c>
      <c r="I341" s="17">
        <f t="shared" si="55"/>
        <v>394.2</v>
      </c>
    </row>
    <row r="342" spans="1:9" ht="31.5">
      <c r="A342" s="80" t="s">
        <v>489</v>
      </c>
      <c r="B342" s="2"/>
      <c r="C342" s="2" t="s">
        <v>168</v>
      </c>
      <c r="D342" s="2" t="s">
        <v>53</v>
      </c>
      <c r="E342" s="22" t="s">
        <v>222</v>
      </c>
      <c r="F342" s="2"/>
      <c r="G342" s="17">
        <f>SUM(G343:G344)</f>
        <v>1902</v>
      </c>
      <c r="H342" s="17">
        <f>SUM(H343:H344)</f>
        <v>394.2</v>
      </c>
      <c r="I342" s="17">
        <f>SUM(I343:I344)</f>
        <v>394.2</v>
      </c>
    </row>
    <row r="343" spans="1:9" ht="31.5">
      <c r="A343" s="80" t="s">
        <v>51</v>
      </c>
      <c r="B343" s="2"/>
      <c r="C343" s="2" t="s">
        <v>168</v>
      </c>
      <c r="D343" s="2" t="s">
        <v>53</v>
      </c>
      <c r="E343" s="22" t="s">
        <v>222</v>
      </c>
      <c r="F343" s="2" t="s">
        <v>90</v>
      </c>
      <c r="G343" s="17">
        <v>1902</v>
      </c>
      <c r="H343" s="17">
        <v>394.2</v>
      </c>
      <c r="I343" s="17">
        <v>394.2</v>
      </c>
    </row>
    <row r="344" spans="1:9" ht="31.5" hidden="1">
      <c r="A344" s="18" t="s">
        <v>271</v>
      </c>
      <c r="B344" s="2"/>
      <c r="C344" s="2" t="s">
        <v>168</v>
      </c>
      <c r="D344" s="2" t="s">
        <v>53</v>
      </c>
      <c r="E344" s="22" t="s">
        <v>222</v>
      </c>
      <c r="F344" s="2" t="s">
        <v>248</v>
      </c>
      <c r="G344" s="17"/>
      <c r="H344" s="17"/>
      <c r="I344" s="17"/>
    </row>
    <row r="345" spans="1:9" ht="47.25">
      <c r="A345" s="18" t="s">
        <v>992</v>
      </c>
      <c r="B345" s="2"/>
      <c r="C345" s="2" t="s">
        <v>168</v>
      </c>
      <c r="D345" s="2" t="s">
        <v>53</v>
      </c>
      <c r="E345" s="22" t="s">
        <v>991</v>
      </c>
      <c r="F345" s="2"/>
      <c r="G345" s="17">
        <f>SUM(G346)</f>
        <v>800</v>
      </c>
      <c r="H345" s="17"/>
      <c r="I345" s="17"/>
    </row>
    <row r="346" spans="1:9" ht="31.5">
      <c r="A346" s="80" t="s">
        <v>51</v>
      </c>
      <c r="B346" s="2"/>
      <c r="C346" s="2" t="s">
        <v>168</v>
      </c>
      <c r="D346" s="2" t="s">
        <v>53</v>
      </c>
      <c r="E346" s="22" t="s">
        <v>991</v>
      </c>
      <c r="F346" s="2" t="s">
        <v>90</v>
      </c>
      <c r="G346" s="17">
        <v>800</v>
      </c>
      <c r="H346" s="17"/>
      <c r="I346" s="17"/>
    </row>
    <row r="347" spans="1:9">
      <c r="A347" s="1" t="s">
        <v>692</v>
      </c>
      <c r="B347" s="2"/>
      <c r="C347" s="2" t="s">
        <v>168</v>
      </c>
      <c r="D347" s="2" t="s">
        <v>53</v>
      </c>
      <c r="E347" s="24" t="s">
        <v>690</v>
      </c>
      <c r="F347" s="24"/>
      <c r="G347" s="17">
        <f>SUM(G348)+G350+G352+G354</f>
        <v>5343.1</v>
      </c>
      <c r="H347" s="17">
        <f t="shared" ref="H347:I347" si="56">SUM(H348)+H350+H352+H354</f>
        <v>6340.4</v>
      </c>
      <c r="I347" s="17">
        <f t="shared" si="56"/>
        <v>6340.1</v>
      </c>
    </row>
    <row r="348" spans="1:9">
      <c r="A348" s="1" t="s">
        <v>34</v>
      </c>
      <c r="B348" s="2"/>
      <c r="C348" s="2" t="s">
        <v>168</v>
      </c>
      <c r="D348" s="2" t="s">
        <v>53</v>
      </c>
      <c r="E348" s="24" t="s">
        <v>691</v>
      </c>
      <c r="F348" s="24"/>
      <c r="G348" s="17">
        <f>SUM(G349)</f>
        <v>1071.5</v>
      </c>
      <c r="H348" s="17">
        <f>SUM(H349)</f>
        <v>1000</v>
      </c>
      <c r="I348" s="17">
        <f>SUM(I349)</f>
        <v>1000</v>
      </c>
    </row>
    <row r="349" spans="1:9" ht="31.5">
      <c r="A349" s="1" t="s">
        <v>51</v>
      </c>
      <c r="B349" s="2"/>
      <c r="C349" s="2" t="s">
        <v>168</v>
      </c>
      <c r="D349" s="2" t="s">
        <v>53</v>
      </c>
      <c r="E349" s="24" t="s">
        <v>691</v>
      </c>
      <c r="F349" s="24" t="s">
        <v>90</v>
      </c>
      <c r="G349" s="17">
        <v>1071.5</v>
      </c>
      <c r="H349" s="17">
        <v>1000</v>
      </c>
      <c r="I349" s="17">
        <v>1000</v>
      </c>
    </row>
    <row r="350" spans="1:9" ht="47.25">
      <c r="A350" s="1" t="s">
        <v>25</v>
      </c>
      <c r="B350" s="2"/>
      <c r="C350" s="2" t="s">
        <v>168</v>
      </c>
      <c r="D350" s="2" t="s">
        <v>53</v>
      </c>
      <c r="E350" s="24" t="s">
        <v>699</v>
      </c>
      <c r="F350" s="24"/>
      <c r="G350" s="17">
        <f>SUM(G351)</f>
        <v>4153.8</v>
      </c>
      <c r="H350" s="17">
        <f>SUM(H351)</f>
        <v>5340.4</v>
      </c>
      <c r="I350" s="17">
        <f>SUM(I351)</f>
        <v>5340.1</v>
      </c>
    </row>
    <row r="351" spans="1:9" ht="31.5">
      <c r="A351" s="1" t="s">
        <v>228</v>
      </c>
      <c r="B351" s="2"/>
      <c r="C351" s="2" t="s">
        <v>168</v>
      </c>
      <c r="D351" s="2" t="s">
        <v>53</v>
      </c>
      <c r="E351" s="24" t="s">
        <v>699</v>
      </c>
      <c r="F351" s="24" t="s">
        <v>121</v>
      </c>
      <c r="G351" s="17">
        <f>4141.1+12.7</f>
        <v>4153.8</v>
      </c>
      <c r="H351" s="17">
        <v>5340.4</v>
      </c>
      <c r="I351" s="17">
        <v>5340.1</v>
      </c>
    </row>
    <row r="352" spans="1:9" ht="31.5">
      <c r="A352" s="1" t="s">
        <v>263</v>
      </c>
      <c r="B352" s="2"/>
      <c r="C352" s="2" t="s">
        <v>168</v>
      </c>
      <c r="D352" s="2" t="s">
        <v>53</v>
      </c>
      <c r="E352" s="24" t="s">
        <v>711</v>
      </c>
      <c r="F352" s="24"/>
      <c r="G352" s="17">
        <f>SUM(G353)</f>
        <v>84.1</v>
      </c>
      <c r="H352" s="17">
        <f>SUM(H353)</f>
        <v>0</v>
      </c>
      <c r="I352" s="17">
        <f>SUM(I353)</f>
        <v>0</v>
      </c>
    </row>
    <row r="353" spans="1:9" ht="31.5">
      <c r="A353" s="1" t="s">
        <v>228</v>
      </c>
      <c r="B353" s="2"/>
      <c r="C353" s="2" t="s">
        <v>168</v>
      </c>
      <c r="D353" s="2" t="s">
        <v>53</v>
      </c>
      <c r="E353" s="24" t="s">
        <v>711</v>
      </c>
      <c r="F353" s="24" t="s">
        <v>121</v>
      </c>
      <c r="G353" s="17">
        <v>84.1</v>
      </c>
      <c r="H353" s="17"/>
      <c r="I353" s="17"/>
    </row>
    <row r="354" spans="1:9">
      <c r="A354" s="80" t="s">
        <v>264</v>
      </c>
      <c r="B354" s="2"/>
      <c r="C354" s="2" t="s">
        <v>168</v>
      </c>
      <c r="D354" s="2" t="s">
        <v>53</v>
      </c>
      <c r="E354" s="24" t="s">
        <v>963</v>
      </c>
      <c r="F354" s="24"/>
      <c r="G354" s="17">
        <f>SUM(G355)</f>
        <v>33.700000000000003</v>
      </c>
      <c r="H354" s="17"/>
      <c r="I354" s="17"/>
    </row>
    <row r="355" spans="1:9" ht="31.5">
      <c r="A355" s="1" t="s">
        <v>228</v>
      </c>
      <c r="B355" s="2"/>
      <c r="C355" s="2" t="s">
        <v>168</v>
      </c>
      <c r="D355" s="2" t="s">
        <v>53</v>
      </c>
      <c r="E355" s="24" t="s">
        <v>963</v>
      </c>
      <c r="F355" s="24" t="s">
        <v>121</v>
      </c>
      <c r="G355" s="17">
        <v>33.700000000000003</v>
      </c>
      <c r="H355" s="17"/>
      <c r="I355" s="17"/>
    </row>
    <row r="356" spans="1:9">
      <c r="A356" s="1" t="s">
        <v>693</v>
      </c>
      <c r="B356" s="2"/>
      <c r="C356" s="2" t="s">
        <v>168</v>
      </c>
      <c r="D356" s="2" t="s">
        <v>53</v>
      </c>
      <c r="E356" s="24" t="s">
        <v>697</v>
      </c>
      <c r="F356" s="24"/>
      <c r="G356" s="17">
        <f>SUM(G357)+G359+G361+G363</f>
        <v>30687.599999999999</v>
      </c>
      <c r="H356" s="17">
        <f t="shared" ref="H356:I356" si="57">SUM(H357)+H359+H361+H363</f>
        <v>22940.5</v>
      </c>
      <c r="I356" s="17">
        <f t="shared" si="57"/>
        <v>26240.5</v>
      </c>
    </row>
    <row r="357" spans="1:9">
      <c r="A357" s="1" t="s">
        <v>34</v>
      </c>
      <c r="B357" s="2"/>
      <c r="C357" s="2" t="s">
        <v>168</v>
      </c>
      <c r="D357" s="2" t="s">
        <v>53</v>
      </c>
      <c r="E357" s="24" t="s">
        <v>698</v>
      </c>
      <c r="F357" s="24"/>
      <c r="G357" s="17">
        <f>SUM(G358)</f>
        <v>7046.4</v>
      </c>
      <c r="H357" s="17">
        <f>SUM(H358)</f>
        <v>6700</v>
      </c>
      <c r="I357" s="17">
        <f>SUM(I358)</f>
        <v>6700</v>
      </c>
    </row>
    <row r="358" spans="1:9" ht="31.5">
      <c r="A358" s="1" t="s">
        <v>51</v>
      </c>
      <c r="B358" s="2"/>
      <c r="C358" s="2" t="s">
        <v>168</v>
      </c>
      <c r="D358" s="2" t="s">
        <v>53</v>
      </c>
      <c r="E358" s="24" t="s">
        <v>698</v>
      </c>
      <c r="F358" s="24" t="s">
        <v>90</v>
      </c>
      <c r="G358" s="17">
        <v>7046.4</v>
      </c>
      <c r="H358" s="17">
        <v>6700</v>
      </c>
      <c r="I358" s="17">
        <v>6700</v>
      </c>
    </row>
    <row r="359" spans="1:9" ht="47.25">
      <c r="A359" s="1" t="s">
        <v>25</v>
      </c>
      <c r="B359" s="2"/>
      <c r="C359" s="2" t="s">
        <v>168</v>
      </c>
      <c r="D359" s="2" t="s">
        <v>53</v>
      </c>
      <c r="E359" s="24" t="s">
        <v>710</v>
      </c>
      <c r="F359" s="24"/>
      <c r="G359" s="17">
        <f>SUM(G360)</f>
        <v>20001.599999999999</v>
      </c>
      <c r="H359" s="17">
        <f>SUM(H360)</f>
        <v>16240.5</v>
      </c>
      <c r="I359" s="17">
        <f>SUM(I360)</f>
        <v>19540.5</v>
      </c>
    </row>
    <row r="360" spans="1:9" ht="31.5">
      <c r="A360" s="1" t="s">
        <v>228</v>
      </c>
      <c r="B360" s="2"/>
      <c r="C360" s="2" t="s">
        <v>168</v>
      </c>
      <c r="D360" s="2" t="s">
        <v>53</v>
      </c>
      <c r="E360" s="24" t="s">
        <v>710</v>
      </c>
      <c r="F360" s="24" t="s">
        <v>121</v>
      </c>
      <c r="G360" s="17">
        <v>20001.599999999999</v>
      </c>
      <c r="H360" s="17">
        <v>16240.5</v>
      </c>
      <c r="I360" s="17">
        <v>19540.5</v>
      </c>
    </row>
    <row r="361" spans="1:9" ht="31.5">
      <c r="A361" s="1" t="s">
        <v>263</v>
      </c>
      <c r="B361" s="2"/>
      <c r="C361" s="2" t="s">
        <v>168</v>
      </c>
      <c r="D361" s="2" t="s">
        <v>53</v>
      </c>
      <c r="E361" s="24" t="s">
        <v>905</v>
      </c>
      <c r="F361" s="24"/>
      <c r="G361" s="17">
        <f>SUM(G362)</f>
        <v>88</v>
      </c>
      <c r="H361" s="17">
        <f t="shared" ref="H361:I361" si="58">SUM(H362)</f>
        <v>0</v>
      </c>
      <c r="I361" s="17">
        <f t="shared" si="58"/>
        <v>0</v>
      </c>
    </row>
    <row r="362" spans="1:9" ht="31.5">
      <c r="A362" s="1" t="s">
        <v>228</v>
      </c>
      <c r="B362" s="2"/>
      <c r="C362" s="2" t="s">
        <v>168</v>
      </c>
      <c r="D362" s="2" t="s">
        <v>53</v>
      </c>
      <c r="E362" s="24" t="s">
        <v>905</v>
      </c>
      <c r="F362" s="24" t="s">
        <v>121</v>
      </c>
      <c r="G362" s="17">
        <v>88</v>
      </c>
      <c r="H362" s="17"/>
      <c r="I362" s="17"/>
    </row>
    <row r="363" spans="1:9" ht="31.5">
      <c r="A363" s="1" t="s">
        <v>966</v>
      </c>
      <c r="B363" s="2"/>
      <c r="C363" s="2" t="s">
        <v>168</v>
      </c>
      <c r="D363" s="2" t="s">
        <v>53</v>
      </c>
      <c r="E363" s="24" t="s">
        <v>965</v>
      </c>
      <c r="F363" s="24"/>
      <c r="G363" s="17">
        <f>SUM(G364)</f>
        <v>3551.6</v>
      </c>
      <c r="H363" s="17">
        <f t="shared" ref="H363:I363" si="59">SUM(H364)</f>
        <v>0</v>
      </c>
      <c r="I363" s="17">
        <f t="shared" si="59"/>
        <v>0</v>
      </c>
    </row>
    <row r="364" spans="1:9" ht="31.5">
      <c r="A364" s="1" t="s">
        <v>967</v>
      </c>
      <c r="B364" s="2"/>
      <c r="C364" s="2" t="s">
        <v>168</v>
      </c>
      <c r="D364" s="2" t="s">
        <v>53</v>
      </c>
      <c r="E364" s="24" t="s">
        <v>964</v>
      </c>
      <c r="F364" s="24"/>
      <c r="G364" s="17">
        <f>SUM(G365)</f>
        <v>3551.6</v>
      </c>
      <c r="H364" s="17"/>
      <c r="I364" s="17"/>
    </row>
    <row r="365" spans="1:9" ht="31.5">
      <c r="A365" s="1" t="s">
        <v>51</v>
      </c>
      <c r="B365" s="2"/>
      <c r="C365" s="2" t="s">
        <v>168</v>
      </c>
      <c r="D365" s="2" t="s">
        <v>53</v>
      </c>
      <c r="E365" s="24" t="s">
        <v>964</v>
      </c>
      <c r="F365" s="24" t="s">
        <v>90</v>
      </c>
      <c r="G365" s="17">
        <v>3551.6</v>
      </c>
      <c r="H365" s="17"/>
      <c r="I365" s="17"/>
    </row>
    <row r="366" spans="1:9">
      <c r="A366" s="1" t="s">
        <v>694</v>
      </c>
      <c r="B366" s="2"/>
      <c r="C366" s="2" t="s">
        <v>168</v>
      </c>
      <c r="D366" s="2" t="s">
        <v>53</v>
      </c>
      <c r="E366" s="24" t="s">
        <v>695</v>
      </c>
      <c r="F366" s="24"/>
      <c r="G366" s="17">
        <f t="shared" ref="G366:I367" si="60">SUM(G367)</f>
        <v>46923.7</v>
      </c>
      <c r="H366" s="17">
        <f t="shared" si="60"/>
        <v>60390.2</v>
      </c>
      <c r="I366" s="17">
        <f t="shared" si="60"/>
        <v>60390.2</v>
      </c>
    </row>
    <row r="367" spans="1:9">
      <c r="A367" s="1" t="s">
        <v>34</v>
      </c>
      <c r="B367" s="2"/>
      <c r="C367" s="2" t="s">
        <v>168</v>
      </c>
      <c r="D367" s="2" t="s">
        <v>53</v>
      </c>
      <c r="E367" s="24" t="s">
        <v>696</v>
      </c>
      <c r="F367" s="24"/>
      <c r="G367" s="17">
        <f t="shared" si="60"/>
        <v>46923.7</v>
      </c>
      <c r="H367" s="17">
        <f t="shared" si="60"/>
        <v>60390.2</v>
      </c>
      <c r="I367" s="17">
        <f t="shared" si="60"/>
        <v>60390.2</v>
      </c>
    </row>
    <row r="368" spans="1:9" ht="31.5">
      <c r="A368" s="1" t="s">
        <v>51</v>
      </c>
      <c r="B368" s="2"/>
      <c r="C368" s="2" t="s">
        <v>168</v>
      </c>
      <c r="D368" s="2" t="s">
        <v>53</v>
      </c>
      <c r="E368" s="24" t="s">
        <v>696</v>
      </c>
      <c r="F368" s="24" t="s">
        <v>90</v>
      </c>
      <c r="G368" s="17">
        <v>46923.7</v>
      </c>
      <c r="H368" s="17">
        <v>60390.2</v>
      </c>
      <c r="I368" s="17">
        <v>60390.2</v>
      </c>
    </row>
    <row r="369" spans="1:9" ht="18.75" customHeight="1">
      <c r="A369" s="18" t="s">
        <v>177</v>
      </c>
      <c r="B369" s="2"/>
      <c r="C369" s="81" t="s">
        <v>168</v>
      </c>
      <c r="D369" s="81" t="s">
        <v>168</v>
      </c>
      <c r="E369" s="81"/>
      <c r="F369" s="81"/>
      <c r="G369" s="72">
        <f>SUM(G379)+G382+G370+G387</f>
        <v>42358.1</v>
      </c>
      <c r="H369" s="72">
        <f>SUM(H379)+H382+H370+H387</f>
        <v>47749.4</v>
      </c>
      <c r="I369" s="72">
        <f>SUM(I379)+I382+I370+I387</f>
        <v>43249.7</v>
      </c>
    </row>
    <row r="370" spans="1:9" ht="31.5">
      <c r="A370" s="18" t="s">
        <v>860</v>
      </c>
      <c r="B370" s="2"/>
      <c r="C370" s="81" t="s">
        <v>168</v>
      </c>
      <c r="D370" s="81" t="s">
        <v>168</v>
      </c>
      <c r="E370" s="2" t="s">
        <v>244</v>
      </c>
      <c r="F370" s="2"/>
      <c r="G370" s="17">
        <f>SUM(G371)+G374</f>
        <v>42195.1</v>
      </c>
      <c r="H370" s="17">
        <f>SUM(H371)+H374</f>
        <v>47600</v>
      </c>
      <c r="I370" s="17">
        <f>SUM(I371)+I374</f>
        <v>43100</v>
      </c>
    </row>
    <row r="371" spans="1:9" ht="31.5" hidden="1">
      <c r="A371" s="18" t="s">
        <v>269</v>
      </c>
      <c r="B371" s="2"/>
      <c r="C371" s="81" t="s">
        <v>168</v>
      </c>
      <c r="D371" s="81" t="s">
        <v>168</v>
      </c>
      <c r="E371" s="2" t="s">
        <v>302</v>
      </c>
      <c r="F371" s="2"/>
      <c r="G371" s="17">
        <f t="shared" ref="G371:I372" si="61">SUM(G372)</f>
        <v>0</v>
      </c>
      <c r="H371" s="17">
        <f t="shared" si="61"/>
        <v>0</v>
      </c>
      <c r="I371" s="17">
        <f t="shared" si="61"/>
        <v>0</v>
      </c>
    </row>
    <row r="372" spans="1:9" ht="31.5" hidden="1">
      <c r="A372" s="18" t="s">
        <v>270</v>
      </c>
      <c r="B372" s="2"/>
      <c r="C372" s="81" t="s">
        <v>168</v>
      </c>
      <c r="D372" s="81" t="s">
        <v>168</v>
      </c>
      <c r="E372" s="2" t="s">
        <v>303</v>
      </c>
      <c r="F372" s="2"/>
      <c r="G372" s="17">
        <f t="shared" si="61"/>
        <v>0</v>
      </c>
      <c r="H372" s="17">
        <f t="shared" si="61"/>
        <v>0</v>
      </c>
      <c r="I372" s="17">
        <f t="shared" si="61"/>
        <v>0</v>
      </c>
    </row>
    <row r="373" spans="1:9" ht="31.5" hidden="1">
      <c r="A373" s="18" t="s">
        <v>271</v>
      </c>
      <c r="B373" s="2"/>
      <c r="C373" s="81" t="s">
        <v>168</v>
      </c>
      <c r="D373" s="81" t="s">
        <v>168</v>
      </c>
      <c r="E373" s="2" t="s">
        <v>303</v>
      </c>
      <c r="F373" s="2" t="s">
        <v>248</v>
      </c>
      <c r="G373" s="17"/>
      <c r="H373" s="17"/>
      <c r="I373" s="17"/>
    </row>
    <row r="374" spans="1:9">
      <c r="A374" s="18" t="s">
        <v>272</v>
      </c>
      <c r="B374" s="2"/>
      <c r="C374" s="81" t="s">
        <v>168</v>
      </c>
      <c r="D374" s="81" t="s">
        <v>168</v>
      </c>
      <c r="E374" s="2" t="s">
        <v>304</v>
      </c>
      <c r="F374" s="2"/>
      <c r="G374" s="17">
        <f>SUM(G375)</f>
        <v>42195.1</v>
      </c>
      <c r="H374" s="17">
        <f>SUM(H375)</f>
        <v>47600</v>
      </c>
      <c r="I374" s="17">
        <f>SUM(I375)</f>
        <v>43100</v>
      </c>
    </row>
    <row r="375" spans="1:9" ht="31.5">
      <c r="A375" s="18" t="s">
        <v>270</v>
      </c>
      <c r="B375" s="2"/>
      <c r="C375" s="81" t="s">
        <v>168</v>
      </c>
      <c r="D375" s="81" t="s">
        <v>168</v>
      </c>
      <c r="E375" s="2" t="s">
        <v>305</v>
      </c>
      <c r="F375" s="2"/>
      <c r="G375" s="17">
        <f>SUM(G376)+G377</f>
        <v>42195.1</v>
      </c>
      <c r="H375" s="17">
        <f t="shared" ref="H375:I375" si="62">SUM(H376)+H377</f>
        <v>47600</v>
      </c>
      <c r="I375" s="17">
        <f t="shared" si="62"/>
        <v>43100</v>
      </c>
    </row>
    <row r="376" spans="1:9" ht="31.5">
      <c r="A376" s="18" t="s">
        <v>271</v>
      </c>
      <c r="B376" s="2"/>
      <c r="C376" s="81" t="s">
        <v>168</v>
      </c>
      <c r="D376" s="81" t="s">
        <v>168</v>
      </c>
      <c r="E376" s="2" t="s">
        <v>305</v>
      </c>
      <c r="F376" s="2" t="s">
        <v>248</v>
      </c>
      <c r="G376" s="17">
        <v>243.4</v>
      </c>
      <c r="H376" s="17">
        <v>42.9</v>
      </c>
      <c r="I376" s="17">
        <v>48.3</v>
      </c>
    </row>
    <row r="377" spans="1:9">
      <c r="A377" s="18" t="s">
        <v>453</v>
      </c>
      <c r="B377" s="2"/>
      <c r="C377" s="81" t="s">
        <v>168</v>
      </c>
      <c r="D377" s="81" t="s">
        <v>168</v>
      </c>
      <c r="E377" s="2" t="s">
        <v>1047</v>
      </c>
      <c r="F377" s="2"/>
      <c r="G377" s="17">
        <f>SUM(G378)</f>
        <v>41951.7</v>
      </c>
      <c r="H377" s="17">
        <f>SUM(H378)</f>
        <v>47557.1</v>
      </c>
      <c r="I377" s="17">
        <f>SUM(I378)</f>
        <v>43051.7</v>
      </c>
    </row>
    <row r="378" spans="1:9" ht="31.5">
      <c r="A378" s="18" t="s">
        <v>271</v>
      </c>
      <c r="B378" s="2"/>
      <c r="C378" s="81" t="s">
        <v>168</v>
      </c>
      <c r="D378" s="81" t="s">
        <v>168</v>
      </c>
      <c r="E378" s="2" t="s">
        <v>1047</v>
      </c>
      <c r="F378" s="2" t="s">
        <v>248</v>
      </c>
      <c r="G378" s="17">
        <f>43051.7-1100</f>
        <v>41951.7</v>
      </c>
      <c r="H378" s="17">
        <v>47557.1</v>
      </c>
      <c r="I378" s="17">
        <v>43051.7</v>
      </c>
    </row>
    <row r="379" spans="1:9" ht="31.5">
      <c r="A379" s="18" t="s">
        <v>647</v>
      </c>
      <c r="B379" s="2"/>
      <c r="C379" s="81" t="s">
        <v>168</v>
      </c>
      <c r="D379" s="81" t="s">
        <v>168</v>
      </c>
      <c r="E379" s="81" t="s">
        <v>294</v>
      </c>
      <c r="F379" s="81"/>
      <c r="G379" s="72">
        <f t="shared" ref="G379:I380" si="63">SUM(G380)</f>
        <v>13.8</v>
      </c>
      <c r="H379" s="72">
        <f t="shared" si="63"/>
        <v>0</v>
      </c>
      <c r="I379" s="72">
        <f t="shared" si="63"/>
        <v>0</v>
      </c>
    </row>
    <row r="380" spans="1:9" ht="31.5">
      <c r="A380" s="18" t="s">
        <v>270</v>
      </c>
      <c r="B380" s="2"/>
      <c r="C380" s="81" t="s">
        <v>168</v>
      </c>
      <c r="D380" s="81" t="s">
        <v>168</v>
      </c>
      <c r="E380" s="81" t="s">
        <v>308</v>
      </c>
      <c r="F380" s="81"/>
      <c r="G380" s="72">
        <f t="shared" si="63"/>
        <v>13.8</v>
      </c>
      <c r="H380" s="72">
        <f t="shared" si="63"/>
        <v>0</v>
      </c>
      <c r="I380" s="72">
        <f t="shared" si="63"/>
        <v>0</v>
      </c>
    </row>
    <row r="381" spans="1:9" ht="27.75" customHeight="1">
      <c r="A381" s="18" t="s">
        <v>271</v>
      </c>
      <c r="B381" s="2"/>
      <c r="C381" s="81" t="s">
        <v>168</v>
      </c>
      <c r="D381" s="81" t="s">
        <v>168</v>
      </c>
      <c r="E381" s="81" t="s">
        <v>308</v>
      </c>
      <c r="F381" s="81" t="s">
        <v>248</v>
      </c>
      <c r="G381" s="72">
        <v>13.8</v>
      </c>
      <c r="H381" s="72"/>
      <c r="I381" s="72"/>
    </row>
    <row r="382" spans="1:9" ht="31.5" hidden="1">
      <c r="A382" s="18" t="s">
        <v>658</v>
      </c>
      <c r="B382" s="2"/>
      <c r="C382" s="81" t="s">
        <v>168</v>
      </c>
      <c r="D382" s="81" t="s">
        <v>168</v>
      </c>
      <c r="E382" s="81" t="s">
        <v>236</v>
      </c>
      <c r="F382" s="81"/>
      <c r="G382" s="72">
        <f t="shared" ref="G382:I384" si="64">SUM(G383)</f>
        <v>0</v>
      </c>
      <c r="H382" s="72">
        <f t="shared" si="64"/>
        <v>0</v>
      </c>
      <c r="I382" s="72">
        <f t="shared" si="64"/>
        <v>0</v>
      </c>
    </row>
    <row r="383" spans="1:9" ht="31.5" hidden="1">
      <c r="A383" s="18" t="s">
        <v>366</v>
      </c>
      <c r="B383" s="2"/>
      <c r="C383" s="81" t="s">
        <v>168</v>
      </c>
      <c r="D383" s="81" t="s">
        <v>168</v>
      </c>
      <c r="E383" s="81" t="s">
        <v>239</v>
      </c>
      <c r="F383" s="81"/>
      <c r="G383" s="72">
        <f t="shared" si="64"/>
        <v>0</v>
      </c>
      <c r="H383" s="72">
        <f t="shared" si="64"/>
        <v>0</v>
      </c>
      <c r="I383" s="72">
        <f t="shared" si="64"/>
        <v>0</v>
      </c>
    </row>
    <row r="384" spans="1:9" hidden="1">
      <c r="A384" s="1" t="s">
        <v>34</v>
      </c>
      <c r="B384" s="2"/>
      <c r="C384" s="81" t="s">
        <v>168</v>
      </c>
      <c r="D384" s="81" t="s">
        <v>168</v>
      </c>
      <c r="E384" s="81" t="s">
        <v>713</v>
      </c>
      <c r="F384" s="81"/>
      <c r="G384" s="72">
        <f t="shared" si="64"/>
        <v>0</v>
      </c>
      <c r="H384" s="72">
        <f t="shared" si="64"/>
        <v>0</v>
      </c>
      <c r="I384" s="72">
        <f t="shared" si="64"/>
        <v>0</v>
      </c>
    </row>
    <row r="385" spans="1:9" ht="31.5" hidden="1">
      <c r="A385" s="18" t="s">
        <v>51</v>
      </c>
      <c r="B385" s="2"/>
      <c r="C385" s="81" t="s">
        <v>168</v>
      </c>
      <c r="D385" s="81" t="s">
        <v>168</v>
      </c>
      <c r="E385" s="81" t="s">
        <v>713</v>
      </c>
      <c r="F385" s="81" t="s">
        <v>90</v>
      </c>
      <c r="G385" s="72"/>
      <c r="H385" s="72"/>
      <c r="I385" s="72"/>
    </row>
    <row r="386" spans="1:9">
      <c r="A386" s="18" t="s">
        <v>191</v>
      </c>
      <c r="B386" s="2"/>
      <c r="C386" s="81" t="s">
        <v>168</v>
      </c>
      <c r="D386" s="81" t="s">
        <v>168</v>
      </c>
      <c r="E386" s="81" t="s">
        <v>192</v>
      </c>
      <c r="F386" s="81"/>
      <c r="G386" s="72">
        <f>SUM(G387)</f>
        <v>149.19999999999999</v>
      </c>
      <c r="H386" s="72">
        <f>SUM(H387)</f>
        <v>149.4</v>
      </c>
      <c r="I386" s="72">
        <f>SUM(I387)</f>
        <v>149.70000000000002</v>
      </c>
    </row>
    <row r="387" spans="1:9" ht="47.25">
      <c r="A387" s="80" t="s">
        <v>359</v>
      </c>
      <c r="B387" s="81"/>
      <c r="C387" s="81" t="s">
        <v>168</v>
      </c>
      <c r="D387" s="81" t="s">
        <v>168</v>
      </c>
      <c r="E387" s="81" t="s">
        <v>556</v>
      </c>
      <c r="F387" s="22"/>
      <c r="G387" s="72">
        <f>SUM(G388:G389)</f>
        <v>149.19999999999999</v>
      </c>
      <c r="H387" s="72">
        <f>SUM(H388:H389)</f>
        <v>149.4</v>
      </c>
      <c r="I387" s="72">
        <f>SUM(I388:I389)</f>
        <v>149.70000000000002</v>
      </c>
    </row>
    <row r="388" spans="1:9" ht="47.25">
      <c r="A388" s="18" t="s">
        <v>50</v>
      </c>
      <c r="B388" s="81"/>
      <c r="C388" s="81" t="s">
        <v>168</v>
      </c>
      <c r="D388" s="81" t="s">
        <v>168</v>
      </c>
      <c r="E388" s="81" t="s">
        <v>556</v>
      </c>
      <c r="F388" s="81" t="s">
        <v>88</v>
      </c>
      <c r="G388" s="72">
        <v>140.1</v>
      </c>
      <c r="H388" s="72">
        <v>140.6</v>
      </c>
      <c r="I388" s="72">
        <v>140.9</v>
      </c>
    </row>
    <row r="389" spans="1:9" ht="30.75" customHeight="1">
      <c r="A389" s="80" t="s">
        <v>51</v>
      </c>
      <c r="B389" s="81"/>
      <c r="C389" s="81" t="s">
        <v>168</v>
      </c>
      <c r="D389" s="81" t="s">
        <v>168</v>
      </c>
      <c r="E389" s="81" t="s">
        <v>886</v>
      </c>
      <c r="F389" s="81" t="s">
        <v>90</v>
      </c>
      <c r="G389" s="72">
        <v>9.1</v>
      </c>
      <c r="H389" s="72">
        <v>8.8000000000000007</v>
      </c>
      <c r="I389" s="72">
        <v>8.8000000000000007</v>
      </c>
    </row>
    <row r="390" spans="1:9">
      <c r="A390" s="80" t="s">
        <v>240</v>
      </c>
      <c r="B390" s="13"/>
      <c r="C390" s="81" t="s">
        <v>77</v>
      </c>
      <c r="D390" s="22"/>
      <c r="E390" s="22"/>
      <c r="F390" s="22"/>
      <c r="G390" s="72">
        <f>SUM(G391+G397)</f>
        <v>10589.699999999999</v>
      </c>
      <c r="H390" s="72">
        <f>SUM(H391+H397)</f>
        <v>18665</v>
      </c>
      <c r="I390" s="72">
        <f>SUM(I391+I397)</f>
        <v>10447.5</v>
      </c>
    </row>
    <row r="391" spans="1:9">
      <c r="A391" s="80" t="s">
        <v>241</v>
      </c>
      <c r="B391" s="13"/>
      <c r="C391" s="81" t="s">
        <v>77</v>
      </c>
      <c r="D391" s="81" t="s">
        <v>53</v>
      </c>
      <c r="E391" s="22"/>
      <c r="F391" s="22"/>
      <c r="G391" s="72">
        <f t="shared" ref="G391:I392" si="65">SUM(G392)</f>
        <v>7319.2999999999993</v>
      </c>
      <c r="H391" s="72">
        <f t="shared" si="65"/>
        <v>6964.5</v>
      </c>
      <c r="I391" s="72">
        <f t="shared" si="65"/>
        <v>6964.5</v>
      </c>
    </row>
    <row r="392" spans="1:9">
      <c r="A392" s="80" t="s">
        <v>648</v>
      </c>
      <c r="B392" s="13"/>
      <c r="C392" s="81" t="s">
        <v>77</v>
      </c>
      <c r="D392" s="81" t="s">
        <v>53</v>
      </c>
      <c r="E392" s="22" t="s">
        <v>242</v>
      </c>
      <c r="F392" s="22"/>
      <c r="G392" s="72">
        <f t="shared" si="65"/>
        <v>7319.2999999999993</v>
      </c>
      <c r="H392" s="72">
        <f t="shared" si="65"/>
        <v>6964.5</v>
      </c>
      <c r="I392" s="72">
        <f t="shared" si="65"/>
        <v>6964.5</v>
      </c>
    </row>
    <row r="393" spans="1:9" ht="31.5">
      <c r="A393" s="80" t="s">
        <v>44</v>
      </c>
      <c r="B393" s="13"/>
      <c r="C393" s="81" t="s">
        <v>77</v>
      </c>
      <c r="D393" s="81" t="s">
        <v>53</v>
      </c>
      <c r="E393" s="22" t="s">
        <v>243</v>
      </c>
      <c r="F393" s="22"/>
      <c r="G393" s="72">
        <f>SUM(G394:G396)</f>
        <v>7319.2999999999993</v>
      </c>
      <c r="H393" s="72">
        <f>SUM(H394:H396)</f>
        <v>6964.5</v>
      </c>
      <c r="I393" s="72">
        <f>SUM(I394:I396)</f>
        <v>6964.5</v>
      </c>
    </row>
    <row r="394" spans="1:9" ht="47.25">
      <c r="A394" s="18" t="s">
        <v>50</v>
      </c>
      <c r="B394" s="13"/>
      <c r="C394" s="81" t="s">
        <v>77</v>
      </c>
      <c r="D394" s="81" t="s">
        <v>53</v>
      </c>
      <c r="E394" s="22" t="s">
        <v>243</v>
      </c>
      <c r="F394" s="81" t="s">
        <v>88</v>
      </c>
      <c r="G394" s="72">
        <f>5911.5-2.3+44.3</f>
        <v>5953.5</v>
      </c>
      <c r="H394" s="72">
        <v>5911.5</v>
      </c>
      <c r="I394" s="72">
        <v>5911.5</v>
      </c>
    </row>
    <row r="395" spans="1:9" ht="31.5">
      <c r="A395" s="80" t="s">
        <v>51</v>
      </c>
      <c r="B395" s="13"/>
      <c r="C395" s="81" t="s">
        <v>77</v>
      </c>
      <c r="D395" s="81" t="s">
        <v>53</v>
      </c>
      <c r="E395" s="22" t="s">
        <v>243</v>
      </c>
      <c r="F395" s="81" t="s">
        <v>90</v>
      </c>
      <c r="G395" s="72">
        <v>1268.9000000000001</v>
      </c>
      <c r="H395" s="72">
        <v>927.4</v>
      </c>
      <c r="I395" s="72">
        <v>927.4</v>
      </c>
    </row>
    <row r="396" spans="1:9">
      <c r="A396" s="80" t="s">
        <v>21</v>
      </c>
      <c r="B396" s="13"/>
      <c r="C396" s="81" t="s">
        <v>77</v>
      </c>
      <c r="D396" s="81" t="s">
        <v>53</v>
      </c>
      <c r="E396" s="22" t="s">
        <v>243</v>
      </c>
      <c r="F396" s="81" t="s">
        <v>95</v>
      </c>
      <c r="G396" s="72">
        <v>96.9</v>
      </c>
      <c r="H396" s="72">
        <v>125.6</v>
      </c>
      <c r="I396" s="72">
        <v>125.6</v>
      </c>
    </row>
    <row r="397" spans="1:9">
      <c r="A397" s="80" t="s">
        <v>178</v>
      </c>
      <c r="B397" s="13"/>
      <c r="C397" s="81" t="s">
        <v>77</v>
      </c>
      <c r="D397" s="81" t="s">
        <v>168</v>
      </c>
      <c r="E397" s="22"/>
      <c r="F397" s="22"/>
      <c r="G397" s="72">
        <f>SUM(G398)</f>
        <v>3270.4</v>
      </c>
      <c r="H397" s="72">
        <f>SUM(H398)</f>
        <v>11700.5</v>
      </c>
      <c r="I397" s="72">
        <f>SUM(I398)</f>
        <v>3483</v>
      </c>
    </row>
    <row r="398" spans="1:9">
      <c r="A398" s="80" t="s">
        <v>648</v>
      </c>
      <c r="B398" s="13"/>
      <c r="C398" s="81" t="s">
        <v>77</v>
      </c>
      <c r="D398" s="81" t="s">
        <v>168</v>
      </c>
      <c r="E398" s="22" t="s">
        <v>242</v>
      </c>
      <c r="F398" s="22"/>
      <c r="G398" s="72">
        <f>SUM(G399)+G408+G405</f>
        <v>3270.4</v>
      </c>
      <c r="H398" s="72">
        <f>SUM(H399)+H408+H405</f>
        <v>11700.5</v>
      </c>
      <c r="I398" s="72">
        <f>SUM(I399)+I408+I405</f>
        <v>3483</v>
      </c>
    </row>
    <row r="399" spans="1:9">
      <c r="A399" s="80" t="s">
        <v>34</v>
      </c>
      <c r="B399" s="13"/>
      <c r="C399" s="81" t="s">
        <v>77</v>
      </c>
      <c r="D399" s="81" t="s">
        <v>168</v>
      </c>
      <c r="E399" s="22" t="s">
        <v>250</v>
      </c>
      <c r="F399" s="22"/>
      <c r="G399" s="72">
        <f>SUM(G400)+G402</f>
        <v>3270.4</v>
      </c>
      <c r="H399" s="72">
        <f>SUM(H400)+H402</f>
        <v>3050.5</v>
      </c>
      <c r="I399" s="72">
        <f>SUM(I400)+I402</f>
        <v>3483</v>
      </c>
    </row>
    <row r="400" spans="1:9" ht="47.25" hidden="1">
      <c r="A400" s="80" t="s">
        <v>273</v>
      </c>
      <c r="B400" s="13"/>
      <c r="C400" s="81" t="s">
        <v>77</v>
      </c>
      <c r="D400" s="81" t="s">
        <v>168</v>
      </c>
      <c r="E400" s="22" t="s">
        <v>274</v>
      </c>
      <c r="F400" s="22"/>
      <c r="G400" s="72">
        <f>SUM(G401)</f>
        <v>0</v>
      </c>
      <c r="H400" s="72">
        <f>SUM(H401)</f>
        <v>0</v>
      </c>
      <c r="I400" s="72">
        <f>SUM(I401)</f>
        <v>0</v>
      </c>
    </row>
    <row r="401" spans="1:9" hidden="1">
      <c r="A401" s="80" t="s">
        <v>89</v>
      </c>
      <c r="B401" s="13"/>
      <c r="C401" s="81" t="s">
        <v>77</v>
      </c>
      <c r="D401" s="81" t="s">
        <v>168</v>
      </c>
      <c r="E401" s="22" t="s">
        <v>274</v>
      </c>
      <c r="F401" s="81" t="s">
        <v>90</v>
      </c>
      <c r="G401" s="72"/>
      <c r="H401" s="72"/>
      <c r="I401" s="72"/>
    </row>
    <row r="402" spans="1:9" ht="47.25">
      <c r="A402" s="80" t="s">
        <v>273</v>
      </c>
      <c r="B402" s="13"/>
      <c r="C402" s="81" t="s">
        <v>77</v>
      </c>
      <c r="D402" s="81" t="s">
        <v>168</v>
      </c>
      <c r="E402" s="22" t="s">
        <v>274</v>
      </c>
      <c r="F402" s="22"/>
      <c r="G402" s="72">
        <f>SUM(G403:G404)</f>
        <v>3270.4</v>
      </c>
      <c r="H402" s="72">
        <f>SUM(H403:H404)</f>
        <v>3050.5</v>
      </c>
      <c r="I402" s="72">
        <f>SUM(I403:I404)</f>
        <v>3483</v>
      </c>
    </row>
    <row r="403" spans="1:9" ht="47.25" hidden="1">
      <c r="A403" s="18" t="s">
        <v>50</v>
      </c>
      <c r="B403" s="13"/>
      <c r="C403" s="81" t="s">
        <v>77</v>
      </c>
      <c r="D403" s="81" t="s">
        <v>168</v>
      </c>
      <c r="E403" s="22" t="s">
        <v>274</v>
      </c>
      <c r="F403" s="22">
        <v>100</v>
      </c>
      <c r="G403" s="72"/>
      <c r="H403" s="72"/>
      <c r="I403" s="72"/>
    </row>
    <row r="404" spans="1:9" ht="31.5">
      <c r="A404" s="80" t="s">
        <v>51</v>
      </c>
      <c r="B404" s="13"/>
      <c r="C404" s="81" t="s">
        <v>77</v>
      </c>
      <c r="D404" s="81" t="s">
        <v>168</v>
      </c>
      <c r="E404" s="22" t="s">
        <v>274</v>
      </c>
      <c r="F404" s="81" t="s">
        <v>90</v>
      </c>
      <c r="G404" s="72">
        <v>3270.4</v>
      </c>
      <c r="H404" s="72">
        <f>3483-432.5</f>
        <v>3050.5</v>
      </c>
      <c r="I404" s="72">
        <v>3483</v>
      </c>
    </row>
    <row r="405" spans="1:9">
      <c r="A405" s="80" t="s">
        <v>898</v>
      </c>
      <c r="B405" s="13"/>
      <c r="C405" s="81" t="s">
        <v>77</v>
      </c>
      <c r="D405" s="81" t="s">
        <v>168</v>
      </c>
      <c r="E405" s="22" t="s">
        <v>700</v>
      </c>
      <c r="F405" s="81"/>
      <c r="G405" s="72">
        <f>SUM(G406)</f>
        <v>0</v>
      </c>
      <c r="H405" s="72">
        <f t="shared" ref="H405:I405" si="66">SUM(H406)</f>
        <v>8650</v>
      </c>
      <c r="I405" s="72">
        <f t="shared" si="66"/>
        <v>0</v>
      </c>
    </row>
    <row r="406" spans="1:9" ht="47.25">
      <c r="A406" s="80" t="s">
        <v>675</v>
      </c>
      <c r="B406" s="13"/>
      <c r="C406" s="81" t="s">
        <v>77</v>
      </c>
      <c r="D406" s="81" t="s">
        <v>168</v>
      </c>
      <c r="E406" s="22" t="s">
        <v>899</v>
      </c>
      <c r="F406" s="81"/>
      <c r="G406" s="72">
        <f>SUM(G407)</f>
        <v>0</v>
      </c>
      <c r="H406" s="72">
        <f>SUM(H407)</f>
        <v>8650</v>
      </c>
      <c r="I406" s="72">
        <f>SUM(I407)</f>
        <v>0</v>
      </c>
    </row>
    <row r="407" spans="1:9" ht="31.5">
      <c r="A407" s="80" t="s">
        <v>51</v>
      </c>
      <c r="B407" s="13"/>
      <c r="C407" s="81" t="s">
        <v>77</v>
      </c>
      <c r="D407" s="81" t="s">
        <v>168</v>
      </c>
      <c r="E407" s="22" t="s">
        <v>899</v>
      </c>
      <c r="F407" s="81" t="s">
        <v>90</v>
      </c>
      <c r="G407" s="72"/>
      <c r="H407" s="72">
        <f>8217.5+432.5</f>
        <v>8650</v>
      </c>
      <c r="I407" s="72"/>
    </row>
    <row r="408" spans="1:9" ht="31.5" hidden="1">
      <c r="A408" s="18" t="s">
        <v>270</v>
      </c>
      <c r="B408" s="13"/>
      <c r="C408" s="81" t="s">
        <v>77</v>
      </c>
      <c r="D408" s="81" t="s">
        <v>168</v>
      </c>
      <c r="E408" s="22" t="s">
        <v>507</v>
      </c>
      <c r="F408" s="81"/>
      <c r="G408" s="72">
        <f>SUM(G409)</f>
        <v>0</v>
      </c>
      <c r="H408" s="72">
        <f>SUM(H409)</f>
        <v>0</v>
      </c>
      <c r="I408" s="72">
        <f>SUM(I409)</f>
        <v>0</v>
      </c>
    </row>
    <row r="409" spans="1:9" ht="31.5" hidden="1">
      <c r="A409" s="18" t="s">
        <v>271</v>
      </c>
      <c r="B409" s="13"/>
      <c r="C409" s="81" t="s">
        <v>77</v>
      </c>
      <c r="D409" s="81" t="s">
        <v>168</v>
      </c>
      <c r="E409" s="22" t="s">
        <v>507</v>
      </c>
      <c r="F409" s="81" t="s">
        <v>248</v>
      </c>
      <c r="G409" s="72"/>
      <c r="H409" s="72"/>
      <c r="I409" s="72"/>
    </row>
    <row r="410" spans="1:9">
      <c r="A410" s="18" t="s">
        <v>111</v>
      </c>
      <c r="B410" s="13"/>
      <c r="C410" s="81" t="s">
        <v>112</v>
      </c>
      <c r="D410" s="81"/>
      <c r="E410" s="22"/>
      <c r="F410" s="81"/>
      <c r="G410" s="72">
        <f>SUM(G432)+G411+G415</f>
        <v>325.2</v>
      </c>
      <c r="H410" s="72">
        <f>SUM(H432)+H411+H415</f>
        <v>862200</v>
      </c>
      <c r="I410" s="72">
        <f>SUM(I432)+I411+I415</f>
        <v>0</v>
      </c>
    </row>
    <row r="411" spans="1:9">
      <c r="A411" s="80" t="s">
        <v>180</v>
      </c>
      <c r="B411" s="13"/>
      <c r="C411" s="81" t="s">
        <v>112</v>
      </c>
      <c r="D411" s="81" t="s">
        <v>43</v>
      </c>
      <c r="E411" s="22"/>
      <c r="F411" s="81"/>
      <c r="G411" s="72">
        <f>SUM(G412)</f>
        <v>0</v>
      </c>
      <c r="H411" s="72">
        <f t="shared" ref="H411:I412" si="67">SUM(H412)</f>
        <v>859010</v>
      </c>
      <c r="I411" s="72">
        <f t="shared" si="67"/>
        <v>0</v>
      </c>
    </row>
    <row r="412" spans="1:9" ht="47.25">
      <c r="A412" s="18" t="s">
        <v>671</v>
      </c>
      <c r="B412" s="13"/>
      <c r="C412" s="81" t="s">
        <v>112</v>
      </c>
      <c r="D412" s="81" t="s">
        <v>43</v>
      </c>
      <c r="E412" s="22" t="s">
        <v>488</v>
      </c>
      <c r="F412" s="81"/>
      <c r="G412" s="72">
        <f>SUM(G413)</f>
        <v>0</v>
      </c>
      <c r="H412" s="72">
        <f t="shared" si="67"/>
        <v>859010</v>
      </c>
      <c r="I412" s="72">
        <f t="shared" si="67"/>
        <v>0</v>
      </c>
    </row>
    <row r="413" spans="1:9" ht="33.75" customHeight="1">
      <c r="A413" s="18" t="s">
        <v>912</v>
      </c>
      <c r="B413" s="13"/>
      <c r="C413" s="81" t="s">
        <v>112</v>
      </c>
      <c r="D413" s="81" t="s">
        <v>43</v>
      </c>
      <c r="E413" s="22" t="s">
        <v>900</v>
      </c>
      <c r="F413" s="81"/>
      <c r="G413" s="72">
        <f>SUM(G414)</f>
        <v>0</v>
      </c>
      <c r="H413" s="72">
        <f>SUM(H414)</f>
        <v>859010</v>
      </c>
      <c r="I413" s="72">
        <f>SUM(I414)</f>
        <v>0</v>
      </c>
    </row>
    <row r="414" spans="1:9" ht="31.5">
      <c r="A414" s="18" t="s">
        <v>271</v>
      </c>
      <c r="B414" s="13"/>
      <c r="C414" s="81" t="s">
        <v>112</v>
      </c>
      <c r="D414" s="81" t="s">
        <v>43</v>
      </c>
      <c r="E414" s="22" t="s">
        <v>900</v>
      </c>
      <c r="F414" s="81" t="s">
        <v>248</v>
      </c>
      <c r="G414" s="72"/>
      <c r="H414" s="72">
        <f>10+859000</f>
        <v>859010</v>
      </c>
      <c r="I414" s="72"/>
    </row>
    <row r="415" spans="1:9">
      <c r="A415" s="18" t="s">
        <v>959</v>
      </c>
      <c r="B415" s="13"/>
      <c r="C415" s="81" t="s">
        <v>112</v>
      </c>
      <c r="D415" s="81" t="s">
        <v>168</v>
      </c>
      <c r="E415" s="22"/>
      <c r="F415" s="81"/>
      <c r="G415" s="72">
        <f>SUM(G416+G429)+G419+G422+G426</f>
        <v>325.2</v>
      </c>
      <c r="H415" s="72">
        <f>SUM(H416+H429)+H419+H422+H426</f>
        <v>0</v>
      </c>
      <c r="I415" s="72">
        <f>SUM(I416+I429)+I419+I422+I426</f>
        <v>0</v>
      </c>
    </row>
    <row r="416" spans="1:9" ht="31.5">
      <c r="A416" s="80" t="s">
        <v>862</v>
      </c>
      <c r="B416" s="13"/>
      <c r="C416" s="81" t="s">
        <v>112</v>
      </c>
      <c r="D416" s="81" t="s">
        <v>168</v>
      </c>
      <c r="E416" s="81" t="s">
        <v>215</v>
      </c>
      <c r="F416" s="22"/>
      <c r="G416" s="72">
        <f>SUM(G417)</f>
        <v>148.19999999999999</v>
      </c>
      <c r="H416" s="72">
        <f t="shared" ref="H416:I417" si="68">SUM(H417)</f>
        <v>0</v>
      </c>
      <c r="I416" s="72">
        <f t="shared" si="68"/>
        <v>0</v>
      </c>
    </row>
    <row r="417" spans="1:9" ht="31.5">
      <c r="A417" s="80" t="s">
        <v>97</v>
      </c>
      <c r="B417" s="13"/>
      <c r="C417" s="81" t="s">
        <v>112</v>
      </c>
      <c r="D417" s="81" t="s">
        <v>168</v>
      </c>
      <c r="E417" s="22" t="s">
        <v>676</v>
      </c>
      <c r="F417" s="22"/>
      <c r="G417" s="72">
        <f>SUM(G418)</f>
        <v>148.19999999999999</v>
      </c>
      <c r="H417" s="72">
        <f t="shared" si="68"/>
        <v>0</v>
      </c>
      <c r="I417" s="72">
        <f t="shared" si="68"/>
        <v>0</v>
      </c>
    </row>
    <row r="418" spans="1:9" ht="31.5">
      <c r="A418" s="80" t="s">
        <v>51</v>
      </c>
      <c r="B418" s="13"/>
      <c r="C418" s="81" t="s">
        <v>112</v>
      </c>
      <c r="D418" s="81" t="s">
        <v>168</v>
      </c>
      <c r="E418" s="22" t="s">
        <v>676</v>
      </c>
      <c r="F418" s="22">
        <v>200</v>
      </c>
      <c r="G418" s="72">
        <v>148.19999999999999</v>
      </c>
      <c r="H418" s="72"/>
      <c r="I418" s="72"/>
    </row>
    <row r="419" spans="1:9" ht="31.5">
      <c r="A419" s="80" t="s">
        <v>624</v>
      </c>
      <c r="B419" s="13"/>
      <c r="C419" s="81" t="s">
        <v>112</v>
      </c>
      <c r="D419" s="81" t="s">
        <v>168</v>
      </c>
      <c r="E419" s="22" t="s">
        <v>206</v>
      </c>
      <c r="F419" s="22"/>
      <c r="G419" s="72">
        <f>SUM(G420)</f>
        <v>49.5</v>
      </c>
      <c r="H419" s="72"/>
      <c r="I419" s="72"/>
    </row>
    <row r="420" spans="1:9" ht="31.5">
      <c r="A420" s="80" t="s">
        <v>97</v>
      </c>
      <c r="B420" s="13"/>
      <c r="C420" s="81" t="s">
        <v>112</v>
      </c>
      <c r="D420" s="81" t="s">
        <v>168</v>
      </c>
      <c r="E420" s="22" t="s">
        <v>218</v>
      </c>
      <c r="F420" s="22"/>
      <c r="G420" s="72">
        <f>SUM(G421)</f>
        <v>49.5</v>
      </c>
      <c r="H420" s="72"/>
      <c r="I420" s="72"/>
    </row>
    <row r="421" spans="1:9" ht="31.5">
      <c r="A421" s="80" t="s">
        <v>51</v>
      </c>
      <c r="B421" s="13"/>
      <c r="C421" s="81" t="s">
        <v>112</v>
      </c>
      <c r="D421" s="81" t="s">
        <v>168</v>
      </c>
      <c r="E421" s="22" t="s">
        <v>218</v>
      </c>
      <c r="F421" s="22">
        <v>200</v>
      </c>
      <c r="G421" s="72">
        <v>49.5</v>
      </c>
      <c r="H421" s="72"/>
      <c r="I421" s="72"/>
    </row>
    <row r="422" spans="1:9" ht="31.5">
      <c r="A422" s="18" t="s">
        <v>633</v>
      </c>
      <c r="B422" s="2"/>
      <c r="C422" s="103" t="s">
        <v>112</v>
      </c>
      <c r="D422" s="103" t="s">
        <v>168</v>
      </c>
      <c r="E422" s="2" t="s">
        <v>280</v>
      </c>
      <c r="F422" s="103"/>
      <c r="G422" s="72">
        <f>SUM(G423)</f>
        <v>33</v>
      </c>
      <c r="H422" s="72">
        <f t="shared" ref="H422:I424" si="69">SUM(H423)</f>
        <v>0</v>
      </c>
      <c r="I422" s="72">
        <f t="shared" si="69"/>
        <v>0</v>
      </c>
    </row>
    <row r="423" spans="1:9" ht="31.5">
      <c r="A423" s="18" t="s">
        <v>634</v>
      </c>
      <c r="B423" s="2"/>
      <c r="C423" s="103" t="s">
        <v>112</v>
      </c>
      <c r="D423" s="103" t="s">
        <v>168</v>
      </c>
      <c r="E423" s="2" t="s">
        <v>281</v>
      </c>
      <c r="F423" s="103"/>
      <c r="G423" s="72">
        <f>SUM(G424)</f>
        <v>33</v>
      </c>
      <c r="H423" s="72">
        <f t="shared" si="69"/>
        <v>0</v>
      </c>
      <c r="I423" s="72">
        <f t="shared" si="69"/>
        <v>0</v>
      </c>
    </row>
    <row r="424" spans="1:9" ht="31.5">
      <c r="A424" s="18" t="s">
        <v>44</v>
      </c>
      <c r="B424" s="2"/>
      <c r="C424" s="103" t="s">
        <v>112</v>
      </c>
      <c r="D424" s="103" t="s">
        <v>168</v>
      </c>
      <c r="E424" s="2" t="s">
        <v>285</v>
      </c>
      <c r="F424" s="103"/>
      <c r="G424" s="72">
        <f>SUM(G425)</f>
        <v>33</v>
      </c>
      <c r="H424" s="72">
        <f t="shared" si="69"/>
        <v>0</v>
      </c>
      <c r="I424" s="72">
        <f t="shared" si="69"/>
        <v>0</v>
      </c>
    </row>
    <row r="425" spans="1:9" ht="31.5">
      <c r="A425" s="102" t="s">
        <v>51</v>
      </c>
      <c r="B425" s="13"/>
      <c r="C425" s="103" t="s">
        <v>112</v>
      </c>
      <c r="D425" s="103" t="s">
        <v>168</v>
      </c>
      <c r="E425" s="2" t="s">
        <v>285</v>
      </c>
      <c r="F425" s="103" t="s">
        <v>90</v>
      </c>
      <c r="G425" s="72">
        <v>33</v>
      </c>
      <c r="H425" s="72"/>
      <c r="I425" s="72"/>
    </row>
    <row r="426" spans="1:9">
      <c r="A426" s="102" t="s">
        <v>648</v>
      </c>
      <c r="B426" s="13"/>
      <c r="C426" s="103" t="s">
        <v>112</v>
      </c>
      <c r="D426" s="103" t="s">
        <v>168</v>
      </c>
      <c r="E426" s="22" t="s">
        <v>242</v>
      </c>
      <c r="F426" s="103"/>
      <c r="G426" s="72">
        <f>SUM(G427)</f>
        <v>14.5</v>
      </c>
      <c r="H426" s="72">
        <f t="shared" ref="H426:I427" si="70">SUM(H427)</f>
        <v>0</v>
      </c>
      <c r="I426" s="72">
        <f t="shared" si="70"/>
        <v>0</v>
      </c>
    </row>
    <row r="427" spans="1:9" ht="31.5">
      <c r="A427" s="102" t="s">
        <v>44</v>
      </c>
      <c r="B427" s="13"/>
      <c r="C427" s="103" t="s">
        <v>112</v>
      </c>
      <c r="D427" s="103" t="s">
        <v>168</v>
      </c>
      <c r="E427" s="22" t="s">
        <v>243</v>
      </c>
      <c r="F427" s="103"/>
      <c r="G427" s="72">
        <f>SUM(G428)</f>
        <v>14.5</v>
      </c>
      <c r="H427" s="72">
        <f t="shared" si="70"/>
        <v>0</v>
      </c>
      <c r="I427" s="72">
        <f t="shared" si="70"/>
        <v>0</v>
      </c>
    </row>
    <row r="428" spans="1:9" ht="31.5">
      <c r="A428" s="102" t="s">
        <v>51</v>
      </c>
      <c r="B428" s="13"/>
      <c r="C428" s="103" t="s">
        <v>112</v>
      </c>
      <c r="D428" s="103" t="s">
        <v>168</v>
      </c>
      <c r="E428" s="22" t="s">
        <v>243</v>
      </c>
      <c r="F428" s="103" t="s">
        <v>90</v>
      </c>
      <c r="G428" s="72">
        <v>14.5</v>
      </c>
      <c r="H428" s="72"/>
      <c r="I428" s="72"/>
    </row>
    <row r="429" spans="1:9" ht="31.5">
      <c r="A429" s="18" t="s">
        <v>708</v>
      </c>
      <c r="B429" s="13"/>
      <c r="C429" s="81" t="s">
        <v>112</v>
      </c>
      <c r="D429" s="81" t="s">
        <v>168</v>
      </c>
      <c r="E429" s="22" t="s">
        <v>706</v>
      </c>
      <c r="F429" s="22"/>
      <c r="G429" s="72">
        <f>SUM(G430)</f>
        <v>80</v>
      </c>
      <c r="H429" s="72">
        <f t="shared" ref="H429:I430" si="71">SUM(H430)</f>
        <v>0</v>
      </c>
      <c r="I429" s="72">
        <f t="shared" si="71"/>
        <v>0</v>
      </c>
    </row>
    <row r="430" spans="1:9" ht="31.5">
      <c r="A430" s="80" t="s">
        <v>97</v>
      </c>
      <c r="B430" s="13"/>
      <c r="C430" s="81" t="s">
        <v>112</v>
      </c>
      <c r="D430" s="81" t="s">
        <v>168</v>
      </c>
      <c r="E430" s="22" t="s">
        <v>707</v>
      </c>
      <c r="F430" s="81"/>
      <c r="G430" s="72">
        <f>SUM(G431)</f>
        <v>80</v>
      </c>
      <c r="H430" s="72">
        <f t="shared" si="71"/>
        <v>0</v>
      </c>
      <c r="I430" s="72">
        <f t="shared" si="71"/>
        <v>0</v>
      </c>
    </row>
    <row r="431" spans="1:9" ht="31.5">
      <c r="A431" s="80" t="s">
        <v>51</v>
      </c>
      <c r="B431" s="13"/>
      <c r="C431" s="81" t="s">
        <v>112</v>
      </c>
      <c r="D431" s="81" t="s">
        <v>168</v>
      </c>
      <c r="E431" s="22" t="s">
        <v>707</v>
      </c>
      <c r="F431" s="81" t="s">
        <v>90</v>
      </c>
      <c r="G431" s="72">
        <v>80</v>
      </c>
      <c r="H431" s="72"/>
      <c r="I431" s="72"/>
    </row>
    <row r="432" spans="1:9">
      <c r="A432" s="80" t="s">
        <v>182</v>
      </c>
      <c r="B432" s="13"/>
      <c r="C432" s="81" t="s">
        <v>112</v>
      </c>
      <c r="D432" s="81" t="s">
        <v>172</v>
      </c>
      <c r="E432" s="22"/>
      <c r="F432" s="81"/>
      <c r="G432" s="72">
        <f t="shared" ref="G432:I434" si="72">SUM(G433)</f>
        <v>0</v>
      </c>
      <c r="H432" s="72">
        <f t="shared" si="72"/>
        <v>3190</v>
      </c>
      <c r="I432" s="72">
        <f t="shared" si="72"/>
        <v>0</v>
      </c>
    </row>
    <row r="433" spans="1:9" ht="47.25">
      <c r="A433" s="18" t="s">
        <v>671</v>
      </c>
      <c r="B433" s="13"/>
      <c r="C433" s="81" t="s">
        <v>112</v>
      </c>
      <c r="D433" s="81" t="s">
        <v>172</v>
      </c>
      <c r="E433" s="22" t="s">
        <v>488</v>
      </c>
      <c r="F433" s="81"/>
      <c r="G433" s="72">
        <f>SUM(G434)</f>
        <v>0</v>
      </c>
      <c r="H433" s="72">
        <f>SUM(H434)</f>
        <v>3190</v>
      </c>
      <c r="I433" s="72">
        <f>SUM(I434)</f>
        <v>0</v>
      </c>
    </row>
    <row r="434" spans="1:9" ht="31.5">
      <c r="A434" s="18" t="s">
        <v>270</v>
      </c>
      <c r="B434" s="13"/>
      <c r="C434" s="81" t="s">
        <v>112</v>
      </c>
      <c r="D434" s="81" t="s">
        <v>172</v>
      </c>
      <c r="E434" s="22" t="s">
        <v>712</v>
      </c>
      <c r="F434" s="81"/>
      <c r="G434" s="72">
        <f t="shared" si="72"/>
        <v>0</v>
      </c>
      <c r="H434" s="72">
        <f t="shared" si="72"/>
        <v>3190</v>
      </c>
      <c r="I434" s="72">
        <f t="shared" si="72"/>
        <v>0</v>
      </c>
    </row>
    <row r="435" spans="1:9" ht="31.5">
      <c r="A435" s="18" t="s">
        <v>271</v>
      </c>
      <c r="B435" s="13"/>
      <c r="C435" s="81" t="s">
        <v>112</v>
      </c>
      <c r="D435" s="81" t="s">
        <v>172</v>
      </c>
      <c r="E435" s="22" t="s">
        <v>712</v>
      </c>
      <c r="F435" s="81" t="s">
        <v>248</v>
      </c>
      <c r="G435" s="72"/>
      <c r="H435" s="72">
        <f>3190</f>
        <v>3190</v>
      </c>
      <c r="I435" s="72"/>
    </row>
    <row r="436" spans="1:9" hidden="1">
      <c r="A436" s="18" t="s">
        <v>122</v>
      </c>
      <c r="B436" s="2"/>
      <c r="C436" s="81" t="s">
        <v>14</v>
      </c>
      <c r="D436" s="81"/>
      <c r="E436" s="81"/>
      <c r="F436" s="2"/>
      <c r="G436" s="17">
        <f t="shared" ref="G436:I439" si="73">SUM(G437)</f>
        <v>0</v>
      </c>
      <c r="H436" s="17">
        <f t="shared" si="73"/>
        <v>0</v>
      </c>
      <c r="I436" s="17">
        <f t="shared" si="73"/>
        <v>0</v>
      </c>
    </row>
    <row r="437" spans="1:9" hidden="1">
      <c r="A437" s="18" t="s">
        <v>508</v>
      </c>
      <c r="B437" s="2"/>
      <c r="C437" s="24" t="s">
        <v>14</v>
      </c>
      <c r="D437" s="24" t="s">
        <v>12</v>
      </c>
      <c r="E437" s="24"/>
      <c r="F437" s="24"/>
      <c r="G437" s="72">
        <f t="shared" si="73"/>
        <v>0</v>
      </c>
      <c r="H437" s="72">
        <f t="shared" si="73"/>
        <v>0</v>
      </c>
      <c r="I437" s="72">
        <f t="shared" si="73"/>
        <v>0</v>
      </c>
    </row>
    <row r="438" spans="1:9" ht="31.5" hidden="1">
      <c r="A438" s="18" t="s">
        <v>647</v>
      </c>
      <c r="B438" s="2"/>
      <c r="C438" s="24" t="s">
        <v>14</v>
      </c>
      <c r="D438" s="24" t="s">
        <v>12</v>
      </c>
      <c r="E438" s="81" t="s">
        <v>294</v>
      </c>
      <c r="F438" s="2"/>
      <c r="G438" s="17">
        <f t="shared" si="73"/>
        <v>0</v>
      </c>
      <c r="H438" s="17">
        <f t="shared" si="73"/>
        <v>0</v>
      </c>
      <c r="I438" s="17">
        <f t="shared" si="73"/>
        <v>0</v>
      </c>
    </row>
    <row r="439" spans="1:9" ht="31.5" hidden="1">
      <c r="A439" s="18" t="s">
        <v>270</v>
      </c>
      <c r="B439" s="2"/>
      <c r="C439" s="24" t="s">
        <v>14</v>
      </c>
      <c r="D439" s="24" t="s">
        <v>12</v>
      </c>
      <c r="E439" s="81" t="s">
        <v>308</v>
      </c>
      <c r="F439" s="2"/>
      <c r="G439" s="17">
        <f t="shared" si="73"/>
        <v>0</v>
      </c>
      <c r="H439" s="17">
        <f t="shared" si="73"/>
        <v>0</v>
      </c>
      <c r="I439" s="17">
        <f t="shared" si="73"/>
        <v>0</v>
      </c>
    </row>
    <row r="440" spans="1:9" ht="31.5" hidden="1">
      <c r="A440" s="18" t="s">
        <v>271</v>
      </c>
      <c r="B440" s="2"/>
      <c r="C440" s="24" t="s">
        <v>14</v>
      </c>
      <c r="D440" s="24" t="s">
        <v>12</v>
      </c>
      <c r="E440" s="81" t="s">
        <v>308</v>
      </c>
      <c r="F440" s="2" t="s">
        <v>248</v>
      </c>
      <c r="G440" s="17"/>
      <c r="H440" s="17"/>
      <c r="I440" s="17"/>
    </row>
    <row r="441" spans="1:9">
      <c r="A441" s="80" t="s">
        <v>29</v>
      </c>
      <c r="B441" s="13"/>
      <c r="C441" s="81" t="s">
        <v>30</v>
      </c>
      <c r="D441" s="81"/>
      <c r="E441" s="22"/>
      <c r="F441" s="22"/>
      <c r="G441" s="72">
        <f>SUM(G442+G454)+G467</f>
        <v>70342.2</v>
      </c>
      <c r="H441" s="72">
        <f>SUM(H442+H454)+H467</f>
        <v>48686.5</v>
      </c>
      <c r="I441" s="72">
        <f>SUM(I442+I454)+I467</f>
        <v>48681.7</v>
      </c>
    </row>
    <row r="442" spans="1:9" hidden="1">
      <c r="A442" s="80" t="s">
        <v>52</v>
      </c>
      <c r="B442" s="13"/>
      <c r="C442" s="81" t="s">
        <v>30</v>
      </c>
      <c r="D442" s="81" t="s">
        <v>53</v>
      </c>
      <c r="E442" s="22"/>
      <c r="F442" s="22"/>
      <c r="G442" s="72">
        <f>SUM(G447)+G443+G450</f>
        <v>0</v>
      </c>
      <c r="H442" s="72">
        <f>SUM(H447)+H443+H450</f>
        <v>0</v>
      </c>
      <c r="I442" s="72">
        <f>SUM(I447)+I443+I450</f>
        <v>0</v>
      </c>
    </row>
    <row r="443" spans="1:9" ht="31.5" hidden="1">
      <c r="A443" s="1" t="s">
        <v>655</v>
      </c>
      <c r="B443" s="81"/>
      <c r="C443" s="81" t="s">
        <v>30</v>
      </c>
      <c r="D443" s="81" t="s">
        <v>53</v>
      </c>
      <c r="E443" s="22" t="s">
        <v>244</v>
      </c>
      <c r="F443" s="27"/>
      <c r="G443" s="72">
        <f t="shared" ref="G443:I445" si="74">SUM(G444)</f>
        <v>0</v>
      </c>
      <c r="H443" s="72">
        <f t="shared" si="74"/>
        <v>0</v>
      </c>
      <c r="I443" s="72">
        <f t="shared" si="74"/>
        <v>0</v>
      </c>
    </row>
    <row r="444" spans="1:9" ht="31.5" hidden="1">
      <c r="A444" s="80" t="s">
        <v>613</v>
      </c>
      <c r="B444" s="81"/>
      <c r="C444" s="81" t="s">
        <v>30</v>
      </c>
      <c r="D444" s="81" t="s">
        <v>53</v>
      </c>
      <c r="E444" s="22" t="s">
        <v>245</v>
      </c>
      <c r="F444" s="27"/>
      <c r="G444" s="72">
        <f t="shared" si="74"/>
        <v>0</v>
      </c>
      <c r="H444" s="72">
        <f t="shared" si="74"/>
        <v>0</v>
      </c>
      <c r="I444" s="72">
        <f t="shared" si="74"/>
        <v>0</v>
      </c>
    </row>
    <row r="445" spans="1:9" ht="37.5" hidden="1" customHeight="1">
      <c r="A445" s="80" t="s">
        <v>608</v>
      </c>
      <c r="B445" s="81"/>
      <c r="C445" s="81" t="s">
        <v>30</v>
      </c>
      <c r="D445" s="81" t="s">
        <v>53</v>
      </c>
      <c r="E445" s="22" t="s">
        <v>607</v>
      </c>
      <c r="F445" s="27"/>
      <c r="G445" s="72">
        <f t="shared" si="74"/>
        <v>0</v>
      </c>
      <c r="H445" s="72">
        <f t="shared" si="74"/>
        <v>0</v>
      </c>
      <c r="I445" s="72">
        <f t="shared" si="74"/>
        <v>0</v>
      </c>
    </row>
    <row r="446" spans="1:9" hidden="1">
      <c r="A446" s="80" t="s">
        <v>41</v>
      </c>
      <c r="B446" s="81"/>
      <c r="C446" s="81" t="s">
        <v>30</v>
      </c>
      <c r="D446" s="81" t="s">
        <v>53</v>
      </c>
      <c r="E446" s="22" t="s">
        <v>607</v>
      </c>
      <c r="F446" s="22">
        <v>300</v>
      </c>
      <c r="G446" s="72"/>
      <c r="H446" s="72"/>
      <c r="I446" s="72"/>
    </row>
    <row r="447" spans="1:9" ht="31.5" hidden="1">
      <c r="A447" s="80" t="s">
        <v>485</v>
      </c>
      <c r="B447" s="13"/>
      <c r="C447" s="81" t="s">
        <v>30</v>
      </c>
      <c r="D447" s="81" t="s">
        <v>53</v>
      </c>
      <c r="E447" s="22" t="s">
        <v>236</v>
      </c>
      <c r="F447" s="22"/>
      <c r="G447" s="72">
        <f t="shared" ref="G447:I448" si="75">SUM(G448)</f>
        <v>0</v>
      </c>
      <c r="H447" s="72">
        <f t="shared" si="75"/>
        <v>0</v>
      </c>
      <c r="I447" s="72">
        <f t="shared" si="75"/>
        <v>0</v>
      </c>
    </row>
    <row r="448" spans="1:9" ht="78.75" hidden="1">
      <c r="A448" s="80" t="s">
        <v>544</v>
      </c>
      <c r="B448" s="13"/>
      <c r="C448" s="81" t="s">
        <v>30</v>
      </c>
      <c r="D448" s="81" t="s">
        <v>53</v>
      </c>
      <c r="E448" s="22" t="s">
        <v>246</v>
      </c>
      <c r="F448" s="22"/>
      <c r="G448" s="72">
        <f t="shared" si="75"/>
        <v>0</v>
      </c>
      <c r="H448" s="72">
        <f t="shared" si="75"/>
        <v>0</v>
      </c>
      <c r="I448" s="72">
        <f t="shared" si="75"/>
        <v>0</v>
      </c>
    </row>
    <row r="449" spans="1:9" hidden="1">
      <c r="A449" s="80" t="s">
        <v>89</v>
      </c>
      <c r="B449" s="13"/>
      <c r="C449" s="81" t="s">
        <v>30</v>
      </c>
      <c r="D449" s="81" t="s">
        <v>53</v>
      </c>
      <c r="E449" s="22" t="s">
        <v>246</v>
      </c>
      <c r="F449" s="22">
        <v>200</v>
      </c>
      <c r="G449" s="72"/>
      <c r="H449" s="72"/>
      <c r="I449" s="72"/>
    </row>
    <row r="450" spans="1:9" ht="31.5" hidden="1">
      <c r="A450" s="80" t="s">
        <v>663</v>
      </c>
      <c r="B450" s="13"/>
      <c r="C450" s="81" t="s">
        <v>30</v>
      </c>
      <c r="D450" s="81" t="s">
        <v>53</v>
      </c>
      <c r="E450" s="22" t="s">
        <v>443</v>
      </c>
      <c r="F450" s="22"/>
      <c r="G450" s="72">
        <f t="shared" ref="G450:I452" si="76">SUM(G451)</f>
        <v>0</v>
      </c>
      <c r="H450" s="72">
        <f t="shared" si="76"/>
        <v>0</v>
      </c>
      <c r="I450" s="72">
        <f t="shared" si="76"/>
        <v>0</v>
      </c>
    </row>
    <row r="451" spans="1:9" hidden="1">
      <c r="A451" s="80" t="s">
        <v>34</v>
      </c>
      <c r="B451" s="13"/>
      <c r="C451" s="81" t="s">
        <v>30</v>
      </c>
      <c r="D451" s="81" t="s">
        <v>53</v>
      </c>
      <c r="E451" s="22" t="s">
        <v>444</v>
      </c>
      <c r="F451" s="22"/>
      <c r="G451" s="72">
        <f t="shared" si="76"/>
        <v>0</v>
      </c>
      <c r="H451" s="72">
        <f t="shared" si="76"/>
        <v>0</v>
      </c>
      <c r="I451" s="72">
        <f t="shared" si="76"/>
        <v>0</v>
      </c>
    </row>
    <row r="452" spans="1:9" hidden="1">
      <c r="A452" s="80" t="s">
        <v>54</v>
      </c>
      <c r="B452" s="13"/>
      <c r="C452" s="81" t="s">
        <v>30</v>
      </c>
      <c r="D452" s="81" t="s">
        <v>53</v>
      </c>
      <c r="E452" s="22" t="s">
        <v>445</v>
      </c>
      <c r="F452" s="22"/>
      <c r="G452" s="72">
        <f t="shared" si="76"/>
        <v>0</v>
      </c>
      <c r="H452" s="72">
        <f t="shared" si="76"/>
        <v>0</v>
      </c>
      <c r="I452" s="72">
        <f t="shared" si="76"/>
        <v>0</v>
      </c>
    </row>
    <row r="453" spans="1:9" hidden="1">
      <c r="A453" s="80" t="s">
        <v>41</v>
      </c>
      <c r="B453" s="13"/>
      <c r="C453" s="81" t="s">
        <v>30</v>
      </c>
      <c r="D453" s="81" t="s">
        <v>53</v>
      </c>
      <c r="E453" s="22" t="s">
        <v>445</v>
      </c>
      <c r="F453" s="22">
        <v>300</v>
      </c>
      <c r="G453" s="72"/>
      <c r="H453" s="72"/>
      <c r="I453" s="72"/>
    </row>
    <row r="454" spans="1:9">
      <c r="A454" s="80" t="s">
        <v>185</v>
      </c>
      <c r="B454" s="13"/>
      <c r="C454" s="81" t="s">
        <v>30</v>
      </c>
      <c r="D454" s="81" t="s">
        <v>12</v>
      </c>
      <c r="E454" s="81"/>
      <c r="F454" s="81"/>
      <c r="G454" s="72">
        <f>SUM(G461)+G455</f>
        <v>67292.2</v>
      </c>
      <c r="H454" s="72">
        <f>SUM(H461)+H455</f>
        <v>48636.5</v>
      </c>
      <c r="I454" s="72">
        <f>SUM(I461)+I455</f>
        <v>48631.7</v>
      </c>
    </row>
    <row r="455" spans="1:9" ht="31.5">
      <c r="A455" s="80" t="s">
        <v>861</v>
      </c>
      <c r="B455" s="13"/>
      <c r="C455" s="81" t="s">
        <v>30</v>
      </c>
      <c r="D455" s="81" t="s">
        <v>12</v>
      </c>
      <c r="E455" s="22" t="s">
        <v>244</v>
      </c>
      <c r="F455" s="81"/>
      <c r="G455" s="72">
        <f t="shared" ref="G455:I455" si="77">SUM(G456)</f>
        <v>10298</v>
      </c>
      <c r="H455" s="72">
        <f t="shared" si="77"/>
        <v>1563.3</v>
      </c>
      <c r="I455" s="72">
        <f t="shared" si="77"/>
        <v>1558.5</v>
      </c>
    </row>
    <row r="456" spans="1:9" ht="31.5">
      <c r="A456" s="80" t="s">
        <v>252</v>
      </c>
      <c r="B456" s="13"/>
      <c r="C456" s="81" t="s">
        <v>30</v>
      </c>
      <c r="D456" s="81" t="s">
        <v>12</v>
      </c>
      <c r="E456" s="22" t="s">
        <v>245</v>
      </c>
      <c r="F456" s="81"/>
      <c r="G456" s="72">
        <f>SUM(G457)+G459</f>
        <v>10298</v>
      </c>
      <c r="H456" s="72">
        <f>SUM(H457)+H459</f>
        <v>1563.3</v>
      </c>
      <c r="I456" s="72">
        <f>SUM(I457)+I459</f>
        <v>1558.5</v>
      </c>
    </row>
    <row r="457" spans="1:9" ht="63">
      <c r="A457" s="80" t="s">
        <v>883</v>
      </c>
      <c r="B457" s="13"/>
      <c r="C457" s="81" t="s">
        <v>30</v>
      </c>
      <c r="D457" s="81" t="s">
        <v>12</v>
      </c>
      <c r="E457" s="22" t="s">
        <v>557</v>
      </c>
      <c r="F457" s="81"/>
      <c r="G457" s="72">
        <f>SUM(G458)</f>
        <v>966.2</v>
      </c>
      <c r="H457" s="72">
        <f>SUM(H458)</f>
        <v>1563.3</v>
      </c>
      <c r="I457" s="72">
        <f>SUM(I458)</f>
        <v>1558.5</v>
      </c>
    </row>
    <row r="458" spans="1:9">
      <c r="A458" s="80" t="s">
        <v>41</v>
      </c>
      <c r="B458" s="13"/>
      <c r="C458" s="81" t="s">
        <v>30</v>
      </c>
      <c r="D458" s="81" t="s">
        <v>12</v>
      </c>
      <c r="E458" s="22" t="s">
        <v>557</v>
      </c>
      <c r="F458" s="81" t="s">
        <v>98</v>
      </c>
      <c r="G458" s="72">
        <v>966.2</v>
      </c>
      <c r="H458" s="72">
        <f>570+993.3</f>
        <v>1563.3</v>
      </c>
      <c r="I458" s="72">
        <f>570+988.5</f>
        <v>1558.5</v>
      </c>
    </row>
    <row r="459" spans="1:9" ht="63">
      <c r="A459" s="80" t="s">
        <v>935</v>
      </c>
      <c r="B459" s="13"/>
      <c r="C459" s="81" t="s">
        <v>30</v>
      </c>
      <c r="D459" s="81" t="s">
        <v>12</v>
      </c>
      <c r="E459" s="22" t="s">
        <v>934</v>
      </c>
      <c r="F459" s="81"/>
      <c r="G459" s="72">
        <f>SUM(G460)</f>
        <v>9331.7999999999993</v>
      </c>
      <c r="H459" s="72"/>
      <c r="I459" s="72"/>
    </row>
    <row r="460" spans="1:9">
      <c r="A460" s="80" t="s">
        <v>41</v>
      </c>
      <c r="B460" s="13"/>
      <c r="C460" s="81" t="s">
        <v>30</v>
      </c>
      <c r="D460" s="81" t="s">
        <v>12</v>
      </c>
      <c r="E460" s="22" t="s">
        <v>934</v>
      </c>
      <c r="F460" s="81" t="s">
        <v>98</v>
      </c>
      <c r="G460" s="72">
        <v>9331.7999999999993</v>
      </c>
      <c r="H460" s="72"/>
      <c r="I460" s="72"/>
    </row>
    <row r="461" spans="1:9" ht="31.5">
      <c r="A461" s="80" t="s">
        <v>659</v>
      </c>
      <c r="B461" s="13"/>
      <c r="C461" s="81" t="s">
        <v>30</v>
      </c>
      <c r="D461" s="81" t="s">
        <v>12</v>
      </c>
      <c r="E461" s="22" t="s">
        <v>236</v>
      </c>
      <c r="F461" s="22"/>
      <c r="G461" s="72">
        <f>SUM(G462)</f>
        <v>56994.2</v>
      </c>
      <c r="H461" s="72">
        <f>SUM(H462)</f>
        <v>47073.2</v>
      </c>
      <c r="I461" s="72">
        <f>SUM(I462)</f>
        <v>47073.2</v>
      </c>
    </row>
    <row r="462" spans="1:9" ht="63">
      <c r="A462" s="80" t="s">
        <v>362</v>
      </c>
      <c r="B462" s="13"/>
      <c r="C462" s="81" t="s">
        <v>30</v>
      </c>
      <c r="D462" s="81" t="s">
        <v>12</v>
      </c>
      <c r="E462" s="22" t="s">
        <v>365</v>
      </c>
      <c r="F462" s="22"/>
      <c r="G462" s="72">
        <f>SUM(G463+G465)</f>
        <v>56994.2</v>
      </c>
      <c r="H462" s="72">
        <f>SUM(H463+H465)</f>
        <v>47073.2</v>
      </c>
      <c r="I462" s="72">
        <f>SUM(I463+I465)</f>
        <v>47073.2</v>
      </c>
    </row>
    <row r="463" spans="1:9" ht="99" customHeight="1">
      <c r="A463" s="18" t="s">
        <v>596</v>
      </c>
      <c r="B463" s="13"/>
      <c r="C463" s="81" t="s">
        <v>30</v>
      </c>
      <c r="D463" s="81" t="s">
        <v>12</v>
      </c>
      <c r="E463" s="22" t="s">
        <v>554</v>
      </c>
      <c r="F463" s="22"/>
      <c r="G463" s="72">
        <f>SUM(G464)</f>
        <v>42576.3</v>
      </c>
      <c r="H463" s="72">
        <f>SUM(H464)</f>
        <v>27676.2</v>
      </c>
      <c r="I463" s="72">
        <f>SUM(I464)</f>
        <v>27874.7</v>
      </c>
    </row>
    <row r="464" spans="1:9" ht="31.5">
      <c r="A464" s="80" t="s">
        <v>247</v>
      </c>
      <c r="B464" s="13"/>
      <c r="C464" s="81" t="s">
        <v>30</v>
      </c>
      <c r="D464" s="81" t="s">
        <v>12</v>
      </c>
      <c r="E464" s="22" t="s">
        <v>554</v>
      </c>
      <c r="F464" s="22">
        <v>400</v>
      </c>
      <c r="G464" s="72">
        <f>27655.3+5000+9921</f>
        <v>42576.3</v>
      </c>
      <c r="H464" s="72">
        <v>27676.2</v>
      </c>
      <c r="I464" s="72">
        <v>27874.7</v>
      </c>
    </row>
    <row r="465" spans="1:9" ht="47.25">
      <c r="A465" s="80" t="s">
        <v>249</v>
      </c>
      <c r="B465" s="13"/>
      <c r="C465" s="81" t="s">
        <v>30</v>
      </c>
      <c r="D465" s="81" t="s">
        <v>12</v>
      </c>
      <c r="E465" s="81" t="s">
        <v>555</v>
      </c>
      <c r="F465" s="22"/>
      <c r="G465" s="72">
        <f>SUM(G466)</f>
        <v>14417.899999999998</v>
      </c>
      <c r="H465" s="72">
        <f>SUM(H466)</f>
        <v>19396.999999999996</v>
      </c>
      <c r="I465" s="72">
        <f>SUM(I466)</f>
        <v>19198.499999999996</v>
      </c>
    </row>
    <row r="466" spans="1:9" ht="30.75" customHeight="1">
      <c r="A466" s="80" t="s">
        <v>247</v>
      </c>
      <c r="B466" s="13"/>
      <c r="C466" s="81" t="s">
        <v>30</v>
      </c>
      <c r="D466" s="81" t="s">
        <v>12</v>
      </c>
      <c r="E466" s="81" t="s">
        <v>555</v>
      </c>
      <c r="F466" s="81" t="s">
        <v>248</v>
      </c>
      <c r="G466" s="72">
        <f>47073.2-27655.3-5000</f>
        <v>14417.899999999998</v>
      </c>
      <c r="H466" s="72">
        <f>47073.2-27676.2</f>
        <v>19396.999999999996</v>
      </c>
      <c r="I466" s="72">
        <f>47073.2-27874.7</f>
        <v>19198.499999999996</v>
      </c>
    </row>
    <row r="467" spans="1:9" ht="17.25" customHeight="1">
      <c r="A467" s="80" t="s">
        <v>76</v>
      </c>
      <c r="B467" s="13"/>
      <c r="C467" s="81" t="s">
        <v>30</v>
      </c>
      <c r="D467" s="81" t="s">
        <v>77</v>
      </c>
      <c r="E467" s="22"/>
      <c r="F467" s="22"/>
      <c r="G467" s="72">
        <f>G471+G468</f>
        <v>3050</v>
      </c>
      <c r="H467" s="72">
        <f t="shared" ref="H467:I467" si="78">H471+H468</f>
        <v>50</v>
      </c>
      <c r="I467" s="72">
        <f t="shared" si="78"/>
        <v>50</v>
      </c>
    </row>
    <row r="468" spans="1:9" ht="31.5" hidden="1">
      <c r="A468" s="80" t="s">
        <v>484</v>
      </c>
      <c r="B468" s="13"/>
      <c r="C468" s="81" t="s">
        <v>30</v>
      </c>
      <c r="D468" s="81" t="s">
        <v>77</v>
      </c>
      <c r="E468" s="22" t="s">
        <v>236</v>
      </c>
      <c r="F468" s="22"/>
      <c r="G468" s="72">
        <f t="shared" ref="G468:I469" si="79">SUM(G469)</f>
        <v>0</v>
      </c>
      <c r="H468" s="72">
        <f t="shared" si="79"/>
        <v>0</v>
      </c>
      <c r="I468" s="72">
        <f t="shared" si="79"/>
        <v>0</v>
      </c>
    </row>
    <row r="469" spans="1:9" ht="78.75" hidden="1">
      <c r="A469" s="80" t="s">
        <v>464</v>
      </c>
      <c r="B469" s="27"/>
      <c r="C469" s="81" t="s">
        <v>30</v>
      </c>
      <c r="D469" s="81" t="s">
        <v>77</v>
      </c>
      <c r="E469" s="22" t="s">
        <v>246</v>
      </c>
      <c r="F469" s="27"/>
      <c r="G469" s="72">
        <f t="shared" si="79"/>
        <v>0</v>
      </c>
      <c r="H469" s="72">
        <f t="shared" si="79"/>
        <v>0</v>
      </c>
      <c r="I469" s="72">
        <f t="shared" si="79"/>
        <v>0</v>
      </c>
    </row>
    <row r="470" spans="1:9" ht="31.5" hidden="1">
      <c r="A470" s="80" t="s">
        <v>247</v>
      </c>
      <c r="B470" s="27"/>
      <c r="C470" s="81" t="s">
        <v>30</v>
      </c>
      <c r="D470" s="81" t="s">
        <v>77</v>
      </c>
      <c r="E470" s="22" t="s">
        <v>246</v>
      </c>
      <c r="F470" s="22">
        <v>400</v>
      </c>
      <c r="G470" s="72"/>
      <c r="H470" s="72"/>
      <c r="I470" s="72"/>
    </row>
    <row r="471" spans="1:9" ht="31.5">
      <c r="A471" s="80" t="s">
        <v>664</v>
      </c>
      <c r="B471" s="22"/>
      <c r="C471" s="81" t="s">
        <v>30</v>
      </c>
      <c r="D471" s="81" t="s">
        <v>77</v>
      </c>
      <c r="E471" s="22" t="s">
        <v>15</v>
      </c>
      <c r="F471" s="22"/>
      <c r="G471" s="72">
        <f t="shared" ref="G471:I472" si="80">SUM(G472)</f>
        <v>3050</v>
      </c>
      <c r="H471" s="72">
        <f t="shared" si="80"/>
        <v>50</v>
      </c>
      <c r="I471" s="72">
        <f t="shared" si="80"/>
        <v>50</v>
      </c>
    </row>
    <row r="472" spans="1:9">
      <c r="A472" s="80" t="s">
        <v>83</v>
      </c>
      <c r="B472" s="13"/>
      <c r="C472" s="81" t="s">
        <v>30</v>
      </c>
      <c r="D472" s="81" t="s">
        <v>77</v>
      </c>
      <c r="E472" s="22" t="s">
        <v>67</v>
      </c>
      <c r="F472" s="22"/>
      <c r="G472" s="72">
        <f t="shared" si="80"/>
        <v>3050</v>
      </c>
      <c r="H472" s="72">
        <f t="shared" si="80"/>
        <v>50</v>
      </c>
      <c r="I472" s="72">
        <f t="shared" si="80"/>
        <v>50</v>
      </c>
    </row>
    <row r="473" spans="1:9">
      <c r="A473" s="80" t="s">
        <v>34</v>
      </c>
      <c r="B473" s="13"/>
      <c r="C473" s="81" t="s">
        <v>30</v>
      </c>
      <c r="D473" s="81" t="s">
        <v>77</v>
      </c>
      <c r="E473" s="22" t="s">
        <v>425</v>
      </c>
      <c r="F473" s="22"/>
      <c r="G473" s="72">
        <f>SUM(G474+G476)</f>
        <v>3050</v>
      </c>
      <c r="H473" s="72">
        <f>SUM(H474+H476)</f>
        <v>50</v>
      </c>
      <c r="I473" s="72">
        <f>SUM(I474+I476)</f>
        <v>50</v>
      </c>
    </row>
    <row r="474" spans="1:9" ht="31.5">
      <c r="A474" s="80" t="s">
        <v>714</v>
      </c>
      <c r="B474" s="13"/>
      <c r="C474" s="81" t="s">
        <v>30</v>
      </c>
      <c r="D474" s="81" t="s">
        <v>77</v>
      </c>
      <c r="E474" s="22" t="s">
        <v>715</v>
      </c>
      <c r="F474" s="22"/>
      <c r="G474" s="72">
        <f>SUM(G475)</f>
        <v>3000</v>
      </c>
      <c r="H474" s="72">
        <f>SUM(H475)</f>
        <v>0</v>
      </c>
      <c r="I474" s="72">
        <f>SUM(I475)</f>
        <v>0</v>
      </c>
    </row>
    <row r="475" spans="1:9" ht="31.5">
      <c r="A475" s="80" t="s">
        <v>51</v>
      </c>
      <c r="B475" s="13"/>
      <c r="C475" s="81" t="s">
        <v>30</v>
      </c>
      <c r="D475" s="81" t="s">
        <v>77</v>
      </c>
      <c r="E475" s="22" t="s">
        <v>715</v>
      </c>
      <c r="F475" s="22">
        <v>200</v>
      </c>
      <c r="G475" s="72">
        <v>3000</v>
      </c>
      <c r="H475" s="72"/>
      <c r="I475" s="72"/>
    </row>
    <row r="476" spans="1:9" ht="47.25">
      <c r="A476" s="80" t="s">
        <v>717</v>
      </c>
      <c r="B476" s="13"/>
      <c r="C476" s="81" t="s">
        <v>30</v>
      </c>
      <c r="D476" s="81" t="s">
        <v>77</v>
      </c>
      <c r="E476" s="22" t="s">
        <v>716</v>
      </c>
      <c r="F476" s="22"/>
      <c r="G476" s="72">
        <f>SUM(G477)</f>
        <v>50</v>
      </c>
      <c r="H476" s="72">
        <f>SUM(H477)</f>
        <v>50</v>
      </c>
      <c r="I476" s="72">
        <f>SUM(I477)</f>
        <v>50</v>
      </c>
    </row>
    <row r="477" spans="1:9" ht="31.5">
      <c r="A477" s="80" t="s">
        <v>51</v>
      </c>
      <c r="B477" s="13"/>
      <c r="C477" s="81" t="s">
        <v>30</v>
      </c>
      <c r="D477" s="81" t="s">
        <v>77</v>
      </c>
      <c r="E477" s="22" t="s">
        <v>716</v>
      </c>
      <c r="F477" s="22">
        <v>200</v>
      </c>
      <c r="G477" s="72">
        <v>50</v>
      </c>
      <c r="H477" s="72">
        <v>50</v>
      </c>
      <c r="I477" s="72">
        <v>50</v>
      </c>
    </row>
    <row r="478" spans="1:9" hidden="1">
      <c r="A478" s="80" t="s">
        <v>150</v>
      </c>
      <c r="B478" s="13"/>
      <c r="C478" s="81" t="s">
        <v>30</v>
      </c>
      <c r="D478" s="81" t="s">
        <v>77</v>
      </c>
      <c r="E478" s="22" t="s">
        <v>427</v>
      </c>
      <c r="F478" s="22"/>
      <c r="G478" s="72">
        <f>SUM(G479)+G482</f>
        <v>0</v>
      </c>
      <c r="H478" s="72">
        <f>SUM(H479)+H482</f>
        <v>0</v>
      </c>
      <c r="I478" s="72">
        <f>SUM(I479)+I482</f>
        <v>0</v>
      </c>
    </row>
    <row r="479" spans="1:9" ht="31.5" hidden="1">
      <c r="A479" s="80" t="s">
        <v>263</v>
      </c>
      <c r="B479" s="13"/>
      <c r="C479" s="81" t="s">
        <v>30</v>
      </c>
      <c r="D479" s="81" t="s">
        <v>77</v>
      </c>
      <c r="E479" s="22" t="s">
        <v>428</v>
      </c>
      <c r="F479" s="22"/>
      <c r="G479" s="72">
        <f t="shared" ref="G479:I480" si="81">SUM(G480)</f>
        <v>0</v>
      </c>
      <c r="H479" s="72">
        <f t="shared" si="81"/>
        <v>0</v>
      </c>
      <c r="I479" s="72">
        <f t="shared" si="81"/>
        <v>0</v>
      </c>
    </row>
    <row r="480" spans="1:9" ht="31.5" hidden="1">
      <c r="A480" s="80" t="s">
        <v>27</v>
      </c>
      <c r="B480" s="13"/>
      <c r="C480" s="81" t="s">
        <v>30</v>
      </c>
      <c r="D480" s="81" t="s">
        <v>77</v>
      </c>
      <c r="E480" s="22" t="s">
        <v>428</v>
      </c>
      <c r="F480" s="22"/>
      <c r="G480" s="72">
        <f t="shared" si="81"/>
        <v>0</v>
      </c>
      <c r="H480" s="72">
        <f t="shared" si="81"/>
        <v>0</v>
      </c>
      <c r="I480" s="72">
        <f t="shared" si="81"/>
        <v>0</v>
      </c>
    </row>
    <row r="481" spans="1:9" ht="31.5" hidden="1">
      <c r="A481" s="80" t="s">
        <v>71</v>
      </c>
      <c r="B481" s="13"/>
      <c r="C481" s="81" t="s">
        <v>30</v>
      </c>
      <c r="D481" s="81" t="s">
        <v>77</v>
      </c>
      <c r="E481" s="22" t="s">
        <v>428</v>
      </c>
      <c r="F481" s="22">
        <v>600</v>
      </c>
      <c r="G481" s="72"/>
      <c r="H481" s="72"/>
      <c r="I481" s="72"/>
    </row>
    <row r="482" spans="1:9" ht="38.25" hidden="1" customHeight="1">
      <c r="A482" s="80" t="s">
        <v>264</v>
      </c>
      <c r="B482" s="13"/>
      <c r="C482" s="81" t="s">
        <v>30</v>
      </c>
      <c r="D482" s="81" t="s">
        <v>77</v>
      </c>
      <c r="E482" s="22" t="s">
        <v>429</v>
      </c>
      <c r="F482" s="22"/>
      <c r="G482" s="72">
        <f t="shared" ref="G482:I483" si="82">SUM(G483)</f>
        <v>0</v>
      </c>
      <c r="H482" s="72">
        <f t="shared" si="82"/>
        <v>0</v>
      </c>
      <c r="I482" s="72">
        <f t="shared" si="82"/>
        <v>0</v>
      </c>
    </row>
    <row r="483" spans="1:9" ht="31.5" hidden="1">
      <c r="A483" s="80" t="s">
        <v>27</v>
      </c>
      <c r="B483" s="13"/>
      <c r="C483" s="81" t="s">
        <v>30</v>
      </c>
      <c r="D483" s="81" t="s">
        <v>77</v>
      </c>
      <c r="E483" s="22" t="s">
        <v>429</v>
      </c>
      <c r="F483" s="22"/>
      <c r="G483" s="72">
        <f t="shared" si="82"/>
        <v>0</v>
      </c>
      <c r="H483" s="72">
        <f t="shared" si="82"/>
        <v>0</v>
      </c>
      <c r="I483" s="72">
        <f t="shared" si="82"/>
        <v>0</v>
      </c>
    </row>
    <row r="484" spans="1:9" ht="31.5" hidden="1">
      <c r="A484" s="80" t="s">
        <v>71</v>
      </c>
      <c r="B484" s="13"/>
      <c r="C484" s="81" t="s">
        <v>30</v>
      </c>
      <c r="D484" s="81" t="s">
        <v>77</v>
      </c>
      <c r="E484" s="22" t="s">
        <v>429</v>
      </c>
      <c r="F484" s="22">
        <v>600</v>
      </c>
      <c r="G484" s="72"/>
      <c r="H484" s="72"/>
      <c r="I484" s="72"/>
    </row>
    <row r="485" spans="1:9" ht="19.5" customHeight="1">
      <c r="A485" s="18" t="s">
        <v>254</v>
      </c>
      <c r="B485" s="2"/>
      <c r="C485" s="81" t="s">
        <v>169</v>
      </c>
      <c r="D485" s="81" t="s">
        <v>31</v>
      </c>
      <c r="E485" s="81"/>
      <c r="F485" s="81"/>
      <c r="G485" s="72">
        <f>SUM(G486)+G515+G500</f>
        <v>7.7</v>
      </c>
      <c r="H485" s="72">
        <f>SUM(H486)+H515+H500</f>
        <v>0</v>
      </c>
      <c r="I485" s="72">
        <f>SUM(I486)+I515+I500</f>
        <v>0</v>
      </c>
    </row>
    <row r="486" spans="1:9">
      <c r="A486" s="18" t="s">
        <v>186</v>
      </c>
      <c r="B486" s="2"/>
      <c r="C486" s="81" t="s">
        <v>169</v>
      </c>
      <c r="D486" s="81" t="s">
        <v>33</v>
      </c>
      <c r="E486" s="81"/>
      <c r="F486" s="81"/>
      <c r="G486" s="72">
        <f>SUM(G487,G494)+G490</f>
        <v>7.7</v>
      </c>
      <c r="H486" s="72">
        <f>SUM(H487,H494)</f>
        <v>0</v>
      </c>
      <c r="I486" s="72">
        <f>SUM(I487,I494)</f>
        <v>0</v>
      </c>
    </row>
    <row r="487" spans="1:9" ht="31.5">
      <c r="A487" s="18" t="s">
        <v>647</v>
      </c>
      <c r="B487" s="2"/>
      <c r="C487" s="81" t="s">
        <v>169</v>
      </c>
      <c r="D487" s="81" t="s">
        <v>33</v>
      </c>
      <c r="E487" s="81" t="s">
        <v>294</v>
      </c>
      <c r="F487" s="81"/>
      <c r="G487" s="72">
        <f t="shared" ref="G487:I488" si="83">SUM(G488)</f>
        <v>7.7</v>
      </c>
      <c r="H487" s="72">
        <f t="shared" si="83"/>
        <v>0</v>
      </c>
      <c r="I487" s="72">
        <f t="shared" si="83"/>
        <v>0</v>
      </c>
    </row>
    <row r="488" spans="1:9" ht="31.5">
      <c r="A488" s="18" t="s">
        <v>270</v>
      </c>
      <c r="B488" s="2"/>
      <c r="C488" s="81" t="s">
        <v>169</v>
      </c>
      <c r="D488" s="81" t="s">
        <v>33</v>
      </c>
      <c r="E488" s="81" t="s">
        <v>308</v>
      </c>
      <c r="F488" s="81"/>
      <c r="G488" s="72">
        <f t="shared" si="83"/>
        <v>7.7</v>
      </c>
      <c r="H488" s="72">
        <f t="shared" si="83"/>
        <v>0</v>
      </c>
      <c r="I488" s="72">
        <f t="shared" si="83"/>
        <v>0</v>
      </c>
    </row>
    <row r="489" spans="1:9" ht="31.5">
      <c r="A489" s="18" t="s">
        <v>271</v>
      </c>
      <c r="B489" s="2"/>
      <c r="C489" s="81" t="s">
        <v>169</v>
      </c>
      <c r="D489" s="81" t="s">
        <v>33</v>
      </c>
      <c r="E489" s="81" t="s">
        <v>308</v>
      </c>
      <c r="F489" s="81" t="s">
        <v>248</v>
      </c>
      <c r="G489" s="72">
        <v>7.7</v>
      </c>
      <c r="H489" s="72"/>
      <c r="I489" s="72"/>
    </row>
    <row r="490" spans="1:9" ht="31.5" hidden="1">
      <c r="A490" s="80" t="s">
        <v>628</v>
      </c>
      <c r="B490" s="2"/>
      <c r="C490" s="81" t="s">
        <v>169</v>
      </c>
      <c r="D490" s="81" t="s">
        <v>33</v>
      </c>
      <c r="E490" s="2" t="s">
        <v>219</v>
      </c>
      <c r="F490" s="2"/>
      <c r="G490" s="17">
        <f t="shared" ref="G490:G491" si="84">SUM(G491)</f>
        <v>0</v>
      </c>
      <c r="H490" s="72"/>
      <c r="I490" s="72"/>
    </row>
    <row r="491" spans="1:9" ht="47.25" hidden="1">
      <c r="A491" s="80" t="s">
        <v>629</v>
      </c>
      <c r="B491" s="2"/>
      <c r="C491" s="81" t="s">
        <v>169</v>
      </c>
      <c r="D491" s="81" t="s">
        <v>33</v>
      </c>
      <c r="E491" s="2" t="s">
        <v>220</v>
      </c>
      <c r="F491" s="2"/>
      <c r="G491" s="17">
        <f t="shared" si="84"/>
        <v>0</v>
      </c>
      <c r="H491" s="72"/>
      <c r="I491" s="72"/>
    </row>
    <row r="492" spans="1:9" ht="31.5" hidden="1">
      <c r="A492" s="80" t="s">
        <v>489</v>
      </c>
      <c r="B492" s="2"/>
      <c r="C492" s="81" t="s">
        <v>169</v>
      </c>
      <c r="D492" s="81" t="s">
        <v>33</v>
      </c>
      <c r="E492" s="2" t="s">
        <v>222</v>
      </c>
      <c r="F492" s="2"/>
      <c r="G492" s="17">
        <f>SUM(G493:G493)</f>
        <v>0</v>
      </c>
      <c r="H492" s="72"/>
      <c r="I492" s="72"/>
    </row>
    <row r="493" spans="1:9" ht="31.5" hidden="1">
      <c r="A493" s="18" t="s">
        <v>51</v>
      </c>
      <c r="B493" s="2"/>
      <c r="C493" s="81" t="s">
        <v>169</v>
      </c>
      <c r="D493" s="81" t="s">
        <v>33</v>
      </c>
      <c r="E493" s="2" t="s">
        <v>222</v>
      </c>
      <c r="F493" s="2" t="s">
        <v>248</v>
      </c>
      <c r="G493" s="17"/>
      <c r="H493" s="72"/>
      <c r="I493" s="72"/>
    </row>
    <row r="494" spans="1:9" ht="31.5" hidden="1">
      <c r="A494" s="80" t="s">
        <v>666</v>
      </c>
      <c r="B494" s="13"/>
      <c r="C494" s="81" t="s">
        <v>169</v>
      </c>
      <c r="D494" s="81" t="s">
        <v>33</v>
      </c>
      <c r="E494" s="22" t="s">
        <v>257</v>
      </c>
      <c r="F494" s="22"/>
      <c r="G494" s="72">
        <f>SUM(G495)</f>
        <v>0</v>
      </c>
      <c r="H494" s="72">
        <f>SUM(H495)</f>
        <v>0</v>
      </c>
      <c r="I494" s="72">
        <f>SUM(I495)</f>
        <v>0</v>
      </c>
    </row>
    <row r="495" spans="1:9" ht="31.5" hidden="1">
      <c r="A495" s="80" t="s">
        <v>275</v>
      </c>
      <c r="B495" s="13"/>
      <c r="C495" s="81" t="s">
        <v>169</v>
      </c>
      <c r="D495" s="81" t="s">
        <v>33</v>
      </c>
      <c r="E495" s="22" t="s">
        <v>265</v>
      </c>
      <c r="F495" s="22"/>
      <c r="G495" s="72">
        <f>SUM(G496)+G498</f>
        <v>0</v>
      </c>
      <c r="H495" s="72">
        <f>SUM(H496)+H498</f>
        <v>0</v>
      </c>
      <c r="I495" s="72">
        <f>SUM(I496)+I498</f>
        <v>0</v>
      </c>
    </row>
    <row r="496" spans="1:9" ht="31.5" hidden="1">
      <c r="A496" s="18" t="s">
        <v>367</v>
      </c>
      <c r="B496" s="2"/>
      <c r="C496" s="81" t="s">
        <v>169</v>
      </c>
      <c r="D496" s="81" t="s">
        <v>33</v>
      </c>
      <c r="E496" s="22" t="s">
        <v>309</v>
      </c>
      <c r="F496" s="22"/>
      <c r="G496" s="72">
        <f>SUM(G497)</f>
        <v>0</v>
      </c>
      <c r="H496" s="72">
        <f>SUM(H497)</f>
        <v>0</v>
      </c>
      <c r="I496" s="72">
        <f>SUM(I497)</f>
        <v>0</v>
      </c>
    </row>
    <row r="497" spans="1:9" ht="31.5" hidden="1">
      <c r="A497" s="18" t="s">
        <v>271</v>
      </c>
      <c r="B497" s="2"/>
      <c r="C497" s="81" t="s">
        <v>169</v>
      </c>
      <c r="D497" s="81" t="s">
        <v>33</v>
      </c>
      <c r="E497" s="22" t="s">
        <v>309</v>
      </c>
      <c r="F497" s="22">
        <v>400</v>
      </c>
      <c r="G497" s="72"/>
      <c r="H497" s="72"/>
      <c r="I497" s="72"/>
    </row>
    <row r="498" spans="1:9" ht="31.5" hidden="1">
      <c r="A498" s="18" t="s">
        <v>486</v>
      </c>
      <c r="B498" s="2"/>
      <c r="C498" s="81" t="s">
        <v>169</v>
      </c>
      <c r="D498" s="81" t="s">
        <v>33</v>
      </c>
      <c r="E498" s="22" t="s">
        <v>448</v>
      </c>
      <c r="F498" s="22"/>
      <c r="G498" s="72">
        <f>SUM(G499)</f>
        <v>0</v>
      </c>
      <c r="H498" s="72">
        <f>SUM(H499)</f>
        <v>0</v>
      </c>
      <c r="I498" s="72">
        <f>SUM(I499)</f>
        <v>0</v>
      </c>
    </row>
    <row r="499" spans="1:9" ht="31.5" hidden="1">
      <c r="A499" s="18" t="s">
        <v>271</v>
      </c>
      <c r="B499" s="2"/>
      <c r="C499" s="81" t="s">
        <v>169</v>
      </c>
      <c r="D499" s="81" t="s">
        <v>33</v>
      </c>
      <c r="E499" s="22" t="s">
        <v>448</v>
      </c>
      <c r="F499" s="22">
        <v>400</v>
      </c>
      <c r="G499" s="72"/>
      <c r="H499" s="72"/>
      <c r="I499" s="72"/>
    </row>
    <row r="500" spans="1:9" hidden="1">
      <c r="A500" s="80" t="s">
        <v>187</v>
      </c>
      <c r="B500" s="2"/>
      <c r="C500" s="2" t="s">
        <v>169</v>
      </c>
      <c r="D500" s="2" t="s">
        <v>43</v>
      </c>
      <c r="E500" s="2"/>
      <c r="F500" s="2"/>
      <c r="G500" s="17">
        <f>SUM(G501)+G506</f>
        <v>0</v>
      </c>
      <c r="H500" s="17">
        <f>SUM(H501)+H506</f>
        <v>0</v>
      </c>
      <c r="I500" s="17">
        <f>SUM(I501)+I506</f>
        <v>0</v>
      </c>
    </row>
    <row r="501" spans="1:9" ht="31.5" hidden="1">
      <c r="A501" s="80" t="s">
        <v>430</v>
      </c>
      <c r="B501" s="2"/>
      <c r="C501" s="2" t="s">
        <v>169</v>
      </c>
      <c r="D501" s="2" t="s">
        <v>43</v>
      </c>
      <c r="E501" s="2" t="s">
        <v>431</v>
      </c>
      <c r="F501" s="2"/>
      <c r="G501" s="17">
        <f>G502+G509</f>
        <v>0</v>
      </c>
      <c r="H501" s="17">
        <f>H502+H509</f>
        <v>0</v>
      </c>
      <c r="I501" s="17">
        <f>I502+I509</f>
        <v>0</v>
      </c>
    </row>
    <row r="502" spans="1:9" ht="31.5" hidden="1">
      <c r="A502" s="80" t="s">
        <v>432</v>
      </c>
      <c r="B502" s="2"/>
      <c r="C502" s="2" t="s">
        <v>169</v>
      </c>
      <c r="D502" s="2" t="s">
        <v>43</v>
      </c>
      <c r="E502" s="2" t="s">
        <v>433</v>
      </c>
      <c r="F502" s="2"/>
      <c r="G502" s="17">
        <f>+G503</f>
        <v>0</v>
      </c>
      <c r="H502" s="17">
        <f>+H503</f>
        <v>0</v>
      </c>
      <c r="I502" s="17">
        <f>+I503</f>
        <v>0</v>
      </c>
    </row>
    <row r="503" spans="1:9" ht="47.25" hidden="1">
      <c r="A503" s="80" t="s">
        <v>437</v>
      </c>
      <c r="B503" s="2"/>
      <c r="C503" s="2" t="s">
        <v>169</v>
      </c>
      <c r="D503" s="2" t="s">
        <v>43</v>
      </c>
      <c r="E503" s="2" t="s">
        <v>434</v>
      </c>
      <c r="F503" s="2"/>
      <c r="G503" s="17">
        <f t="shared" ref="G503:I504" si="85">SUM(G504)</f>
        <v>0</v>
      </c>
      <c r="H503" s="17">
        <f t="shared" si="85"/>
        <v>0</v>
      </c>
      <c r="I503" s="17">
        <f t="shared" si="85"/>
        <v>0</v>
      </c>
    </row>
    <row r="504" spans="1:9" ht="31.5" hidden="1">
      <c r="A504" s="80" t="s">
        <v>435</v>
      </c>
      <c r="B504" s="2"/>
      <c r="C504" s="2" t="s">
        <v>169</v>
      </c>
      <c r="D504" s="2" t="s">
        <v>43</v>
      </c>
      <c r="E504" s="2" t="s">
        <v>436</v>
      </c>
      <c r="F504" s="2"/>
      <c r="G504" s="17">
        <f t="shared" si="85"/>
        <v>0</v>
      </c>
      <c r="H504" s="17">
        <f t="shared" si="85"/>
        <v>0</v>
      </c>
      <c r="I504" s="17">
        <f t="shared" si="85"/>
        <v>0</v>
      </c>
    </row>
    <row r="505" spans="1:9" ht="31.5" hidden="1">
      <c r="A505" s="18" t="s">
        <v>271</v>
      </c>
      <c r="B505" s="2"/>
      <c r="C505" s="2" t="s">
        <v>169</v>
      </c>
      <c r="D505" s="2" t="s">
        <v>43</v>
      </c>
      <c r="E505" s="2" t="s">
        <v>436</v>
      </c>
      <c r="F505" s="22">
        <v>400</v>
      </c>
      <c r="G505" s="72"/>
      <c r="H505" s="72"/>
      <c r="I505" s="72"/>
    </row>
    <row r="506" spans="1:9" ht="31.5" hidden="1">
      <c r="A506" s="18" t="s">
        <v>502</v>
      </c>
      <c r="B506" s="2"/>
      <c r="C506" s="2" t="s">
        <v>169</v>
      </c>
      <c r="D506" s="2" t="s">
        <v>43</v>
      </c>
      <c r="E506" s="81" t="s">
        <v>294</v>
      </c>
      <c r="F506" s="22"/>
      <c r="G506" s="72">
        <f t="shared" ref="G506:I507" si="86">G507</f>
        <v>0</v>
      </c>
      <c r="H506" s="72">
        <f t="shared" si="86"/>
        <v>0</v>
      </c>
      <c r="I506" s="72">
        <f t="shared" si="86"/>
        <v>0</v>
      </c>
    </row>
    <row r="507" spans="1:9" ht="31.5" hidden="1">
      <c r="A507" s="18" t="s">
        <v>367</v>
      </c>
      <c r="B507" s="2"/>
      <c r="C507" s="2" t="s">
        <v>169</v>
      </c>
      <c r="D507" s="2" t="s">
        <v>43</v>
      </c>
      <c r="E507" s="81" t="s">
        <v>308</v>
      </c>
      <c r="F507" s="22"/>
      <c r="G507" s="72">
        <f t="shared" si="86"/>
        <v>0</v>
      </c>
      <c r="H507" s="72">
        <f t="shared" si="86"/>
        <v>0</v>
      </c>
      <c r="I507" s="72">
        <f t="shared" si="86"/>
        <v>0</v>
      </c>
    </row>
    <row r="508" spans="1:9" ht="31.5" hidden="1">
      <c r="A508" s="18" t="s">
        <v>271</v>
      </c>
      <c r="B508" s="2"/>
      <c r="C508" s="2" t="s">
        <v>169</v>
      </c>
      <c r="D508" s="2" t="s">
        <v>43</v>
      </c>
      <c r="E508" s="81" t="s">
        <v>308</v>
      </c>
      <c r="F508" s="22">
        <v>400</v>
      </c>
      <c r="G508" s="72"/>
      <c r="H508" s="72"/>
      <c r="I508" s="72"/>
    </row>
    <row r="509" spans="1:9" ht="31.5" hidden="1">
      <c r="A509" s="80" t="s">
        <v>256</v>
      </c>
      <c r="B509" s="13"/>
      <c r="C509" s="2" t="s">
        <v>169</v>
      </c>
      <c r="D509" s="2" t="s">
        <v>43</v>
      </c>
      <c r="E509" s="22" t="s">
        <v>257</v>
      </c>
      <c r="F509" s="22"/>
      <c r="G509" s="72">
        <f>SUM(G510)</f>
        <v>0</v>
      </c>
      <c r="H509" s="72">
        <f>SUM(H510)</f>
        <v>0</v>
      </c>
      <c r="I509" s="72">
        <f>SUM(I510)</f>
        <v>0</v>
      </c>
    </row>
    <row r="510" spans="1:9" ht="31.5" hidden="1">
      <c r="A510" s="80" t="s">
        <v>275</v>
      </c>
      <c r="B510" s="13"/>
      <c r="C510" s="2" t="s">
        <v>169</v>
      </c>
      <c r="D510" s="2" t="s">
        <v>43</v>
      </c>
      <c r="E510" s="22" t="s">
        <v>265</v>
      </c>
      <c r="F510" s="22"/>
      <c r="G510" s="72">
        <f>SUM(G511)+G513</f>
        <v>0</v>
      </c>
      <c r="H510" s="72">
        <f>SUM(H511)+H513</f>
        <v>0</v>
      </c>
      <c r="I510" s="72">
        <f>SUM(I511)+I513</f>
        <v>0</v>
      </c>
    </row>
    <row r="511" spans="1:9" ht="31.5" hidden="1">
      <c r="A511" s="18" t="s">
        <v>367</v>
      </c>
      <c r="B511" s="2"/>
      <c r="C511" s="2" t="s">
        <v>169</v>
      </c>
      <c r="D511" s="2" t="s">
        <v>43</v>
      </c>
      <c r="E511" s="22" t="s">
        <v>309</v>
      </c>
      <c r="F511" s="22"/>
      <c r="G511" s="72">
        <f>SUM(G512)</f>
        <v>0</v>
      </c>
      <c r="H511" s="72">
        <f>SUM(H512)</f>
        <v>0</v>
      </c>
      <c r="I511" s="72">
        <f>SUM(I512)</f>
        <v>0</v>
      </c>
    </row>
    <row r="512" spans="1:9" ht="31.5" hidden="1">
      <c r="A512" s="18" t="s">
        <v>271</v>
      </c>
      <c r="B512" s="2"/>
      <c r="C512" s="2" t="s">
        <v>169</v>
      </c>
      <c r="D512" s="2" t="s">
        <v>43</v>
      </c>
      <c r="E512" s="22" t="s">
        <v>309</v>
      </c>
      <c r="F512" s="22">
        <v>400</v>
      </c>
      <c r="G512" s="72"/>
      <c r="H512" s="72"/>
      <c r="I512" s="72"/>
    </row>
    <row r="513" spans="1:11" ht="31.5" hidden="1">
      <c r="A513" s="18" t="s">
        <v>486</v>
      </c>
      <c r="B513" s="2"/>
      <c r="C513" s="2" t="s">
        <v>169</v>
      </c>
      <c r="D513" s="2" t="s">
        <v>43</v>
      </c>
      <c r="E513" s="22" t="s">
        <v>448</v>
      </c>
      <c r="F513" s="22"/>
      <c r="G513" s="72">
        <f>SUM(G514)</f>
        <v>0</v>
      </c>
      <c r="H513" s="72">
        <f>SUM(H514)</f>
        <v>0</v>
      </c>
      <c r="I513" s="72">
        <f>SUM(I514)</f>
        <v>0</v>
      </c>
    </row>
    <row r="514" spans="1:11" ht="31.5" hidden="1">
      <c r="A514" s="18" t="s">
        <v>271</v>
      </c>
      <c r="B514" s="2"/>
      <c r="C514" s="2" t="s">
        <v>169</v>
      </c>
      <c r="D514" s="2" t="s">
        <v>43</v>
      </c>
      <c r="E514" s="22" t="s">
        <v>448</v>
      </c>
      <c r="F514" s="22">
        <v>400</v>
      </c>
      <c r="G514" s="72"/>
      <c r="H514" s="72"/>
      <c r="I514" s="72"/>
    </row>
    <row r="515" spans="1:11" s="87" customFormat="1" hidden="1">
      <c r="A515" s="18" t="s">
        <v>189</v>
      </c>
      <c r="B515" s="2"/>
      <c r="C515" s="81" t="s">
        <v>169</v>
      </c>
      <c r="D515" s="81" t="s">
        <v>168</v>
      </c>
      <c r="E515" s="22"/>
      <c r="F515" s="22"/>
      <c r="G515" s="72">
        <f t="shared" ref="G515:I517" si="87">G516</f>
        <v>0</v>
      </c>
      <c r="H515" s="72">
        <f t="shared" si="87"/>
        <v>0</v>
      </c>
      <c r="I515" s="72">
        <f t="shared" si="87"/>
        <v>0</v>
      </c>
    </row>
    <row r="516" spans="1:11" ht="31.5" hidden="1">
      <c r="A516" s="18" t="s">
        <v>483</v>
      </c>
      <c r="B516" s="2"/>
      <c r="C516" s="81" t="s">
        <v>169</v>
      </c>
      <c r="D516" s="81" t="s">
        <v>168</v>
      </c>
      <c r="E516" s="81" t="s">
        <v>294</v>
      </c>
      <c r="F516" s="22"/>
      <c r="G516" s="72">
        <f t="shared" si="87"/>
        <v>0</v>
      </c>
      <c r="H516" s="72">
        <f t="shared" si="87"/>
        <v>0</v>
      </c>
      <c r="I516" s="72">
        <f t="shared" si="87"/>
        <v>0</v>
      </c>
    </row>
    <row r="517" spans="1:11" ht="31.5" hidden="1">
      <c r="A517" s="18" t="s">
        <v>367</v>
      </c>
      <c r="B517" s="2"/>
      <c r="C517" s="81" t="s">
        <v>169</v>
      </c>
      <c r="D517" s="81" t="s">
        <v>168</v>
      </c>
      <c r="E517" s="81" t="s">
        <v>308</v>
      </c>
      <c r="F517" s="22"/>
      <c r="G517" s="72">
        <f t="shared" si="87"/>
        <v>0</v>
      </c>
      <c r="H517" s="72">
        <f t="shared" si="87"/>
        <v>0</v>
      </c>
      <c r="I517" s="72">
        <f t="shared" si="87"/>
        <v>0</v>
      </c>
    </row>
    <row r="518" spans="1:11" ht="31.5" hidden="1">
      <c r="A518" s="18" t="s">
        <v>271</v>
      </c>
      <c r="B518" s="2"/>
      <c r="C518" s="81" t="s">
        <v>169</v>
      </c>
      <c r="D518" s="81" t="s">
        <v>168</v>
      </c>
      <c r="E518" s="81" t="s">
        <v>308</v>
      </c>
      <c r="F518" s="22">
        <v>400</v>
      </c>
      <c r="G518" s="72"/>
      <c r="H518" s="72"/>
      <c r="I518" s="72"/>
    </row>
    <row r="519" spans="1:11">
      <c r="A519" s="14" t="s">
        <v>203</v>
      </c>
      <c r="B519" s="15" t="s">
        <v>204</v>
      </c>
      <c r="C519" s="15"/>
      <c r="D519" s="15"/>
      <c r="E519" s="15"/>
      <c r="F519" s="15"/>
      <c r="G519" s="19">
        <f>SUM(G520+G547)+G543+G552</f>
        <v>40157.800000000003</v>
      </c>
      <c r="H519" s="19">
        <f t="shared" ref="H519:I519" si="88">SUM(H520+H547)+H543+H552</f>
        <v>37136.6</v>
      </c>
      <c r="I519" s="19">
        <f t="shared" si="88"/>
        <v>37113.599999999999</v>
      </c>
      <c r="J519" s="52">
        <f>42815.8-2800-100-2700</f>
        <v>37215.800000000003</v>
      </c>
      <c r="K519" s="89">
        <f>SUM(J519-G519)</f>
        <v>-2942</v>
      </c>
    </row>
    <row r="520" spans="1:11">
      <c r="A520" s="80" t="s">
        <v>86</v>
      </c>
      <c r="B520" s="2"/>
      <c r="C520" s="81" t="s">
        <v>33</v>
      </c>
      <c r="D520" s="81"/>
      <c r="E520" s="81"/>
      <c r="F520" s="22"/>
      <c r="G520" s="72">
        <f>SUM(G521+G526+G530)</f>
        <v>34265.800000000003</v>
      </c>
      <c r="H520" s="72">
        <f>SUM(H521+H526+H530)</f>
        <v>35036.6</v>
      </c>
      <c r="I520" s="72">
        <f>SUM(I521+I526+I530)</f>
        <v>35013.599999999999</v>
      </c>
      <c r="J520" s="52">
        <v>35036.6</v>
      </c>
      <c r="K520" s="89">
        <f>SUM(J520-H519)</f>
        <v>-2100</v>
      </c>
    </row>
    <row r="521" spans="1:11" ht="31.5">
      <c r="A521" s="80" t="s">
        <v>101</v>
      </c>
      <c r="B521" s="2"/>
      <c r="C521" s="81" t="s">
        <v>33</v>
      </c>
      <c r="D521" s="81" t="s">
        <v>77</v>
      </c>
      <c r="E521" s="22"/>
      <c r="F521" s="22"/>
      <c r="G521" s="72">
        <f t="shared" ref="G521:I522" si="89">SUM(G522)</f>
        <v>26699.3</v>
      </c>
      <c r="H521" s="72">
        <f t="shared" si="89"/>
        <v>26699.200000000001</v>
      </c>
      <c r="I521" s="72">
        <f t="shared" si="89"/>
        <v>26699.200000000001</v>
      </c>
      <c r="J521" s="52">
        <v>35013.599999999999</v>
      </c>
      <c r="K521" s="89">
        <f>SUM(J521-I519)</f>
        <v>-2100</v>
      </c>
    </row>
    <row r="522" spans="1:11" ht="31.5">
      <c r="A522" s="80" t="s">
        <v>627</v>
      </c>
      <c r="B522" s="2"/>
      <c r="C522" s="81" t="s">
        <v>33</v>
      </c>
      <c r="D522" s="81" t="s">
        <v>77</v>
      </c>
      <c r="E522" s="22" t="s">
        <v>194</v>
      </c>
      <c r="F522" s="22"/>
      <c r="G522" s="72">
        <f t="shared" si="89"/>
        <v>26699.3</v>
      </c>
      <c r="H522" s="72">
        <f t="shared" si="89"/>
        <v>26699.200000000001</v>
      </c>
      <c r="I522" s="72">
        <f t="shared" si="89"/>
        <v>26699.200000000001</v>
      </c>
    </row>
    <row r="523" spans="1:11">
      <c r="A523" s="80" t="s">
        <v>79</v>
      </c>
      <c r="B523" s="2"/>
      <c r="C523" s="81" t="s">
        <v>33</v>
      </c>
      <c r="D523" s="81" t="s">
        <v>77</v>
      </c>
      <c r="E523" s="81" t="s">
        <v>195</v>
      </c>
      <c r="F523" s="81"/>
      <c r="G523" s="72">
        <f>SUM(G524:G525)</f>
        <v>26699.3</v>
      </c>
      <c r="H523" s="72">
        <f>SUM(H524:H525)</f>
        <v>26699.200000000001</v>
      </c>
      <c r="I523" s="72">
        <f>SUM(I524:I525)</f>
        <v>26699.200000000001</v>
      </c>
    </row>
    <row r="524" spans="1:11" ht="47.25">
      <c r="A524" s="18" t="s">
        <v>50</v>
      </c>
      <c r="B524" s="2"/>
      <c r="C524" s="81" t="s">
        <v>33</v>
      </c>
      <c r="D524" s="81" t="s">
        <v>77</v>
      </c>
      <c r="E524" s="81" t="s">
        <v>195</v>
      </c>
      <c r="F524" s="81" t="s">
        <v>88</v>
      </c>
      <c r="G524" s="72">
        <v>26694.6</v>
      </c>
      <c r="H524" s="72">
        <v>26692.9</v>
      </c>
      <c r="I524" s="72">
        <v>26692.9</v>
      </c>
    </row>
    <row r="525" spans="1:11" ht="31.5">
      <c r="A525" s="80" t="s">
        <v>51</v>
      </c>
      <c r="B525" s="2"/>
      <c r="C525" s="81" t="s">
        <v>33</v>
      </c>
      <c r="D525" s="81" t="s">
        <v>77</v>
      </c>
      <c r="E525" s="81" t="s">
        <v>195</v>
      </c>
      <c r="F525" s="81" t="s">
        <v>90</v>
      </c>
      <c r="G525" s="72">
        <v>4.7</v>
      </c>
      <c r="H525" s="72">
        <v>6.3</v>
      </c>
      <c r="I525" s="72">
        <v>6.3</v>
      </c>
    </row>
    <row r="526" spans="1:11">
      <c r="A526" s="80" t="s">
        <v>143</v>
      </c>
      <c r="B526" s="2"/>
      <c r="C526" s="81" t="s">
        <v>33</v>
      </c>
      <c r="D526" s="81" t="s">
        <v>169</v>
      </c>
      <c r="E526" s="81"/>
      <c r="F526" s="22"/>
      <c r="G526" s="72">
        <f t="shared" ref="G526:I528" si="90">SUM(G527)</f>
        <v>900</v>
      </c>
      <c r="H526" s="72">
        <f t="shared" si="90"/>
        <v>0</v>
      </c>
      <c r="I526" s="72">
        <f t="shared" si="90"/>
        <v>0</v>
      </c>
    </row>
    <row r="527" spans="1:11">
      <c r="A527" s="80" t="s">
        <v>545</v>
      </c>
      <c r="B527" s="2"/>
      <c r="C527" s="81" t="s">
        <v>33</v>
      </c>
      <c r="D527" s="81" t="s">
        <v>169</v>
      </c>
      <c r="E527" s="81" t="s">
        <v>192</v>
      </c>
      <c r="F527" s="22"/>
      <c r="G527" s="72">
        <f t="shared" si="90"/>
        <v>900</v>
      </c>
      <c r="H527" s="72">
        <f t="shared" si="90"/>
        <v>0</v>
      </c>
      <c r="I527" s="72">
        <f t="shared" si="90"/>
        <v>0</v>
      </c>
    </row>
    <row r="528" spans="1:11">
      <c r="A528" s="80" t="s">
        <v>144</v>
      </c>
      <c r="B528" s="2"/>
      <c r="C528" s="81" t="s">
        <v>33</v>
      </c>
      <c r="D528" s="81" t="s">
        <v>169</v>
      </c>
      <c r="E528" s="81" t="s">
        <v>196</v>
      </c>
      <c r="F528" s="22"/>
      <c r="G528" s="72">
        <f t="shared" si="90"/>
        <v>900</v>
      </c>
      <c r="H528" s="72">
        <f t="shared" si="90"/>
        <v>0</v>
      </c>
      <c r="I528" s="72">
        <f t="shared" si="90"/>
        <v>0</v>
      </c>
    </row>
    <row r="529" spans="1:9">
      <c r="A529" s="80" t="s">
        <v>21</v>
      </c>
      <c r="B529" s="2"/>
      <c r="C529" s="81" t="s">
        <v>33</v>
      </c>
      <c r="D529" s="81" t="s">
        <v>169</v>
      </c>
      <c r="E529" s="81" t="s">
        <v>196</v>
      </c>
      <c r="F529" s="22">
        <v>800</v>
      </c>
      <c r="G529" s="72">
        <v>900</v>
      </c>
      <c r="H529" s="72"/>
      <c r="I529" s="72"/>
    </row>
    <row r="530" spans="1:9">
      <c r="A530" s="80" t="s">
        <v>92</v>
      </c>
      <c r="B530" s="2"/>
      <c r="C530" s="81" t="s">
        <v>33</v>
      </c>
      <c r="D530" s="81" t="s">
        <v>93</v>
      </c>
      <c r="E530" s="81"/>
      <c r="F530" s="22"/>
      <c r="G530" s="72">
        <f>SUM(G531)</f>
        <v>6666.5</v>
      </c>
      <c r="H530" s="72">
        <f>SUM(H531)</f>
        <v>8337.4</v>
      </c>
      <c r="I530" s="72">
        <f>SUM(I531)</f>
        <v>8314.4</v>
      </c>
    </row>
    <row r="531" spans="1:9" ht="31.5">
      <c r="A531" s="80" t="s">
        <v>627</v>
      </c>
      <c r="B531" s="2"/>
      <c r="C531" s="81" t="s">
        <v>33</v>
      </c>
      <c r="D531" s="81" t="s">
        <v>93</v>
      </c>
      <c r="E531" s="22" t="s">
        <v>194</v>
      </c>
      <c r="F531" s="22"/>
      <c r="G531" s="72">
        <f>SUM(G532+G535+G537)</f>
        <v>6666.5</v>
      </c>
      <c r="H531" s="72">
        <f>SUM(H532+H535+H537)</f>
        <v>8337.4</v>
      </c>
      <c r="I531" s="72">
        <f>SUM(I532+I535+I537)</f>
        <v>8314.4</v>
      </c>
    </row>
    <row r="532" spans="1:9">
      <c r="A532" s="80" t="s">
        <v>94</v>
      </c>
      <c r="B532" s="2"/>
      <c r="C532" s="81" t="s">
        <v>33</v>
      </c>
      <c r="D532" s="81" t="s">
        <v>93</v>
      </c>
      <c r="E532" s="22" t="s">
        <v>197</v>
      </c>
      <c r="F532" s="22"/>
      <c r="G532" s="72">
        <f>SUM(G533:G534)</f>
        <v>171.1</v>
      </c>
      <c r="H532" s="72">
        <f>SUM(H533:H534)</f>
        <v>223.6</v>
      </c>
      <c r="I532" s="72">
        <f>SUM(I533:I534)</f>
        <v>223.6</v>
      </c>
    </row>
    <row r="533" spans="1:9" ht="31.5">
      <c r="A533" s="80" t="s">
        <v>51</v>
      </c>
      <c r="B533" s="2"/>
      <c r="C533" s="81" t="s">
        <v>33</v>
      </c>
      <c r="D533" s="81" t="s">
        <v>93</v>
      </c>
      <c r="E533" s="22" t="s">
        <v>197</v>
      </c>
      <c r="F533" s="22">
        <v>200</v>
      </c>
      <c r="G533" s="72">
        <v>169.7</v>
      </c>
      <c r="H533" s="72">
        <v>222.2</v>
      </c>
      <c r="I533" s="72">
        <v>222.2</v>
      </c>
    </row>
    <row r="534" spans="1:9" ht="13.5" customHeight="1">
      <c r="A534" s="80" t="s">
        <v>21</v>
      </c>
      <c r="B534" s="2"/>
      <c r="C534" s="81" t="s">
        <v>33</v>
      </c>
      <c r="D534" s="81" t="s">
        <v>93</v>
      </c>
      <c r="E534" s="22" t="s">
        <v>197</v>
      </c>
      <c r="F534" s="22">
        <v>800</v>
      </c>
      <c r="G534" s="72">
        <v>1.4</v>
      </c>
      <c r="H534" s="72">
        <v>1.4</v>
      </c>
      <c r="I534" s="72">
        <v>1.4</v>
      </c>
    </row>
    <row r="535" spans="1:9" ht="31.5">
      <c r="A535" s="80" t="s">
        <v>96</v>
      </c>
      <c r="B535" s="2"/>
      <c r="C535" s="81" t="s">
        <v>33</v>
      </c>
      <c r="D535" s="81" t="s">
        <v>93</v>
      </c>
      <c r="E535" s="22" t="s">
        <v>198</v>
      </c>
      <c r="F535" s="22"/>
      <c r="G535" s="72">
        <f>SUM(G536)</f>
        <v>245.5</v>
      </c>
      <c r="H535" s="72">
        <f>SUM(H536)</f>
        <v>275.7</v>
      </c>
      <c r="I535" s="72">
        <f>SUM(I536)</f>
        <v>275.7</v>
      </c>
    </row>
    <row r="536" spans="1:9" ht="31.5">
      <c r="A536" s="80" t="s">
        <v>51</v>
      </c>
      <c r="B536" s="2"/>
      <c r="C536" s="81" t="s">
        <v>33</v>
      </c>
      <c r="D536" s="81" t="s">
        <v>93</v>
      </c>
      <c r="E536" s="22" t="s">
        <v>198</v>
      </c>
      <c r="F536" s="22">
        <v>200</v>
      </c>
      <c r="G536" s="72">
        <v>245.5</v>
      </c>
      <c r="H536" s="72">
        <v>275.7</v>
      </c>
      <c r="I536" s="72">
        <v>275.7</v>
      </c>
    </row>
    <row r="537" spans="1:9" ht="31.5">
      <c r="A537" s="80" t="s">
        <v>97</v>
      </c>
      <c r="B537" s="2"/>
      <c r="C537" s="81" t="s">
        <v>33</v>
      </c>
      <c r="D537" s="81" t="s">
        <v>93</v>
      </c>
      <c r="E537" s="22" t="s">
        <v>199</v>
      </c>
      <c r="F537" s="22"/>
      <c r="G537" s="72">
        <f>SUM(G538:G539)</f>
        <v>6249.9</v>
      </c>
      <c r="H537" s="72">
        <f>SUM(H538:H539)</f>
        <v>7838.1</v>
      </c>
      <c r="I537" s="72">
        <f>SUM(I538:I539)</f>
        <v>7815.1</v>
      </c>
    </row>
    <row r="538" spans="1:9" ht="31.5">
      <c r="A538" s="80" t="s">
        <v>51</v>
      </c>
      <c r="B538" s="2"/>
      <c r="C538" s="81" t="s">
        <v>33</v>
      </c>
      <c r="D538" s="81" t="s">
        <v>93</v>
      </c>
      <c r="E538" s="22" t="s">
        <v>199</v>
      </c>
      <c r="F538" s="22">
        <v>200</v>
      </c>
      <c r="G538" s="72">
        <v>6249.9</v>
      </c>
      <c r="H538" s="72">
        <v>7838.1</v>
      </c>
      <c r="I538" s="72">
        <v>7815.1</v>
      </c>
    </row>
    <row r="539" spans="1:9" ht="21.75" customHeight="1">
      <c r="A539" s="80" t="s">
        <v>21</v>
      </c>
      <c r="B539" s="2"/>
      <c r="C539" s="81" t="s">
        <v>33</v>
      </c>
      <c r="D539" s="81" t="s">
        <v>93</v>
      </c>
      <c r="E539" s="22" t="s">
        <v>199</v>
      </c>
      <c r="F539" s="22">
        <v>800</v>
      </c>
      <c r="G539" s="72">
        <v>0</v>
      </c>
      <c r="H539" s="72">
        <v>0</v>
      </c>
      <c r="I539" s="72">
        <v>0</v>
      </c>
    </row>
    <row r="540" spans="1:9" hidden="1">
      <c r="A540" s="80" t="s">
        <v>545</v>
      </c>
      <c r="B540" s="2"/>
      <c r="C540" s="81" t="s">
        <v>33</v>
      </c>
      <c r="D540" s="81" t="s">
        <v>93</v>
      </c>
      <c r="E540" s="81" t="s">
        <v>192</v>
      </c>
      <c r="F540" s="22"/>
      <c r="G540" s="72">
        <f t="shared" ref="G540:I541" si="91">SUM(G541)</f>
        <v>0</v>
      </c>
      <c r="H540" s="72">
        <f t="shared" si="91"/>
        <v>0</v>
      </c>
      <c r="I540" s="72">
        <f t="shared" si="91"/>
        <v>0</v>
      </c>
    </row>
    <row r="541" spans="1:9" ht="31.5" hidden="1">
      <c r="A541" s="80" t="s">
        <v>200</v>
      </c>
      <c r="B541" s="2"/>
      <c r="C541" s="81" t="s">
        <v>33</v>
      </c>
      <c r="D541" s="81" t="s">
        <v>93</v>
      </c>
      <c r="E541" s="81" t="s">
        <v>201</v>
      </c>
      <c r="F541" s="22"/>
      <c r="G541" s="72">
        <f t="shared" si="91"/>
        <v>0</v>
      </c>
      <c r="H541" s="72">
        <f t="shared" si="91"/>
        <v>0</v>
      </c>
      <c r="I541" s="72">
        <f t="shared" si="91"/>
        <v>0</v>
      </c>
    </row>
    <row r="542" spans="1:9" hidden="1">
      <c r="A542" s="80" t="s">
        <v>21</v>
      </c>
      <c r="B542" s="2"/>
      <c r="C542" s="81" t="s">
        <v>33</v>
      </c>
      <c r="D542" s="81" t="s">
        <v>93</v>
      </c>
      <c r="E542" s="81" t="s">
        <v>201</v>
      </c>
      <c r="F542" s="22">
        <v>800</v>
      </c>
      <c r="G542" s="72"/>
      <c r="H542" s="72"/>
      <c r="I542" s="72"/>
    </row>
    <row r="543" spans="1:9">
      <c r="A543" s="18" t="s">
        <v>959</v>
      </c>
      <c r="B543" s="13"/>
      <c r="C543" s="81" t="s">
        <v>112</v>
      </c>
      <c r="D543" s="81" t="s">
        <v>168</v>
      </c>
      <c r="E543" s="81"/>
      <c r="F543" s="22"/>
      <c r="G543" s="72">
        <f>SUM(G544)</f>
        <v>123.1</v>
      </c>
      <c r="H543" s="72">
        <f t="shared" ref="H543:I543" si="92">SUM(H544)</f>
        <v>0</v>
      </c>
      <c r="I543" s="72">
        <f t="shared" si="92"/>
        <v>0</v>
      </c>
    </row>
    <row r="544" spans="1:9" ht="31.5">
      <c r="A544" s="80" t="s">
        <v>627</v>
      </c>
      <c r="B544" s="13"/>
      <c r="C544" s="81" t="s">
        <v>112</v>
      </c>
      <c r="D544" s="81" t="s">
        <v>168</v>
      </c>
      <c r="E544" s="22" t="s">
        <v>194</v>
      </c>
      <c r="F544" s="22"/>
      <c r="G544" s="72">
        <f>SUM(G545)</f>
        <v>123.1</v>
      </c>
      <c r="H544" s="72">
        <f t="shared" ref="H544:I544" si="93">SUM(H545)</f>
        <v>0</v>
      </c>
      <c r="I544" s="72">
        <f t="shared" si="93"/>
        <v>0</v>
      </c>
    </row>
    <row r="545" spans="1:12" ht="31.5">
      <c r="A545" s="80" t="s">
        <v>97</v>
      </c>
      <c r="B545" s="13"/>
      <c r="C545" s="81" t="s">
        <v>112</v>
      </c>
      <c r="D545" s="81" t="s">
        <v>168</v>
      </c>
      <c r="E545" s="22" t="s">
        <v>199</v>
      </c>
      <c r="F545" s="22"/>
      <c r="G545" s="72">
        <f>SUM(G546)</f>
        <v>123.1</v>
      </c>
      <c r="H545" s="72">
        <f t="shared" ref="H545:I545" si="94">SUM(H546)</f>
        <v>0</v>
      </c>
      <c r="I545" s="72">
        <f t="shared" si="94"/>
        <v>0</v>
      </c>
    </row>
    <row r="546" spans="1:12" ht="31.5">
      <c r="A546" s="80" t="s">
        <v>51</v>
      </c>
      <c r="B546" s="13"/>
      <c r="C546" s="81" t="s">
        <v>112</v>
      </c>
      <c r="D546" s="81" t="s">
        <v>168</v>
      </c>
      <c r="E546" s="22" t="s">
        <v>199</v>
      </c>
      <c r="F546" s="22">
        <v>200</v>
      </c>
      <c r="G546" s="72">
        <v>123.1</v>
      </c>
      <c r="H546" s="72"/>
      <c r="I546" s="72"/>
    </row>
    <row r="547" spans="1:12">
      <c r="A547" s="80" t="s">
        <v>29</v>
      </c>
      <c r="B547" s="2"/>
      <c r="C547" s="81" t="s">
        <v>30</v>
      </c>
      <c r="D547" s="81"/>
      <c r="E547" s="22"/>
      <c r="F547" s="22"/>
      <c r="G547" s="72">
        <f t="shared" ref="G547:I550" si="95">SUM(G548)</f>
        <v>5734.4999999999982</v>
      </c>
      <c r="H547" s="72">
        <f t="shared" si="95"/>
        <v>0</v>
      </c>
      <c r="I547" s="72">
        <f t="shared" si="95"/>
        <v>0</v>
      </c>
    </row>
    <row r="548" spans="1:12">
      <c r="A548" s="80" t="s">
        <v>76</v>
      </c>
      <c r="B548" s="2"/>
      <c r="C548" s="81" t="s">
        <v>30</v>
      </c>
      <c r="D548" s="81" t="s">
        <v>77</v>
      </c>
      <c r="E548" s="22"/>
      <c r="F548" s="22"/>
      <c r="G548" s="72">
        <f t="shared" si="95"/>
        <v>5734.4999999999982</v>
      </c>
      <c r="H548" s="72">
        <f t="shared" si="95"/>
        <v>0</v>
      </c>
      <c r="I548" s="72">
        <f t="shared" si="95"/>
        <v>0</v>
      </c>
    </row>
    <row r="549" spans="1:12">
      <c r="A549" s="80" t="s">
        <v>545</v>
      </c>
      <c r="B549" s="2"/>
      <c r="C549" s="81" t="s">
        <v>30</v>
      </c>
      <c r="D549" s="81" t="s">
        <v>77</v>
      </c>
      <c r="E549" s="81" t="s">
        <v>192</v>
      </c>
      <c r="F549" s="22"/>
      <c r="G549" s="72">
        <f t="shared" si="95"/>
        <v>5734.4999999999982</v>
      </c>
      <c r="H549" s="72">
        <f t="shared" si="95"/>
        <v>0</v>
      </c>
      <c r="I549" s="72">
        <f t="shared" si="95"/>
        <v>0</v>
      </c>
    </row>
    <row r="550" spans="1:12" ht="63">
      <c r="A550" s="80" t="s">
        <v>493</v>
      </c>
      <c r="B550" s="2"/>
      <c r="C550" s="81" t="s">
        <v>30</v>
      </c>
      <c r="D550" s="81" t="s">
        <v>77</v>
      </c>
      <c r="E550" s="22" t="s">
        <v>202</v>
      </c>
      <c r="F550" s="22"/>
      <c r="G550" s="72">
        <f t="shared" si="95"/>
        <v>5734.4999999999982</v>
      </c>
      <c r="H550" s="72">
        <f t="shared" si="95"/>
        <v>0</v>
      </c>
      <c r="I550" s="72">
        <f t="shared" si="95"/>
        <v>0</v>
      </c>
    </row>
    <row r="551" spans="1:12">
      <c r="A551" s="80" t="s">
        <v>21</v>
      </c>
      <c r="B551" s="2"/>
      <c r="C551" s="81" t="s">
        <v>30</v>
      </c>
      <c r="D551" s="81" t="s">
        <v>77</v>
      </c>
      <c r="E551" s="22" t="s">
        <v>202</v>
      </c>
      <c r="F551" s="22">
        <v>800</v>
      </c>
      <c r="G551" s="72">
        <f>22778-16959.9-83.6</f>
        <v>5734.4999999999982</v>
      </c>
      <c r="H551" s="72"/>
      <c r="I551" s="72"/>
    </row>
    <row r="552" spans="1:12">
      <c r="A552" s="113" t="s">
        <v>1035</v>
      </c>
      <c r="B552" s="133"/>
      <c r="C552" s="132" t="s">
        <v>93</v>
      </c>
      <c r="D552" s="132"/>
      <c r="E552" s="135"/>
      <c r="F552" s="135"/>
      <c r="G552" s="136">
        <f>SUM(G553)</f>
        <v>34.4</v>
      </c>
      <c r="H552" s="136">
        <f t="shared" ref="H552:I555" si="96">SUM(H553)</f>
        <v>2100</v>
      </c>
      <c r="I552" s="136">
        <f t="shared" si="96"/>
        <v>2100</v>
      </c>
    </row>
    <row r="553" spans="1:12">
      <c r="A553" s="113" t="s">
        <v>1037</v>
      </c>
      <c r="B553" s="133"/>
      <c r="C553" s="132" t="s">
        <v>93</v>
      </c>
      <c r="D553" s="132" t="s">
        <v>33</v>
      </c>
      <c r="E553" s="135"/>
      <c r="F553" s="135"/>
      <c r="G553" s="136">
        <f>SUM(G554)</f>
        <v>34.4</v>
      </c>
      <c r="H553" s="136">
        <f t="shared" si="96"/>
        <v>2100</v>
      </c>
      <c r="I553" s="136">
        <f t="shared" si="96"/>
        <v>2100</v>
      </c>
    </row>
    <row r="554" spans="1:12" ht="31.5">
      <c r="A554" s="137" t="s">
        <v>1041</v>
      </c>
      <c r="B554" s="133"/>
      <c r="C554" s="132" t="s">
        <v>93</v>
      </c>
      <c r="D554" s="132" t="s">
        <v>33</v>
      </c>
      <c r="E554" s="135" t="s">
        <v>194</v>
      </c>
      <c r="F554" s="135"/>
      <c r="G554" s="136">
        <f>SUM(G555)</f>
        <v>34.4</v>
      </c>
      <c r="H554" s="136">
        <f t="shared" si="96"/>
        <v>2100</v>
      </c>
      <c r="I554" s="136">
        <f t="shared" si="96"/>
        <v>2100</v>
      </c>
    </row>
    <row r="555" spans="1:12">
      <c r="A555" s="113" t="s">
        <v>1038</v>
      </c>
      <c r="B555" s="133"/>
      <c r="C555" s="132" t="s">
        <v>93</v>
      </c>
      <c r="D555" s="132" t="s">
        <v>33</v>
      </c>
      <c r="E555" s="135" t="s">
        <v>1039</v>
      </c>
      <c r="F555" s="135"/>
      <c r="G555" s="136">
        <f>SUM(G556)</f>
        <v>34.4</v>
      </c>
      <c r="H555" s="136">
        <f t="shared" si="96"/>
        <v>2100</v>
      </c>
      <c r="I555" s="136">
        <f t="shared" si="96"/>
        <v>2100</v>
      </c>
    </row>
    <row r="556" spans="1:12">
      <c r="A556" s="113" t="s">
        <v>1040</v>
      </c>
      <c r="B556" s="133"/>
      <c r="C556" s="132" t="s">
        <v>93</v>
      </c>
      <c r="D556" s="132" t="s">
        <v>33</v>
      </c>
      <c r="E556" s="135" t="s">
        <v>1039</v>
      </c>
      <c r="F556" s="135">
        <v>700</v>
      </c>
      <c r="G556" s="136">
        <v>34.4</v>
      </c>
      <c r="H556" s="136">
        <v>2100</v>
      </c>
      <c r="I556" s="136">
        <v>2100</v>
      </c>
    </row>
    <row r="557" spans="1:12" ht="31.5">
      <c r="A557" s="14" t="s">
        <v>9</v>
      </c>
      <c r="B557" s="28" t="s">
        <v>10</v>
      </c>
      <c r="C557" s="20"/>
      <c r="D557" s="20"/>
      <c r="E557" s="20"/>
      <c r="F557" s="20"/>
      <c r="G557" s="29">
        <f>SUM(G558+G575)</f>
        <v>1178933.3</v>
      </c>
      <c r="H557" s="29">
        <f>SUM(H558+H575)</f>
        <v>1217357.6000000003</v>
      </c>
      <c r="I557" s="29">
        <f>SUM(I558+I575)</f>
        <v>1245601.0000000002</v>
      </c>
    </row>
    <row r="558" spans="1:12">
      <c r="A558" s="80" t="s">
        <v>111</v>
      </c>
      <c r="B558" s="2"/>
      <c r="C558" s="2" t="s">
        <v>112</v>
      </c>
      <c r="D558" s="2"/>
      <c r="E558" s="2"/>
      <c r="F558" s="2"/>
      <c r="G558" s="17">
        <f>SUM(G568)+G559</f>
        <v>634.6</v>
      </c>
      <c r="H558" s="17">
        <f t="shared" ref="H558:I558" si="97">SUM(H568)+H559</f>
        <v>0</v>
      </c>
      <c r="I558" s="17">
        <f t="shared" si="97"/>
        <v>0</v>
      </c>
    </row>
    <row r="559" spans="1:12">
      <c r="A559" s="18" t="s">
        <v>959</v>
      </c>
      <c r="B559" s="13"/>
      <c r="C559" s="81" t="s">
        <v>112</v>
      </c>
      <c r="D559" s="81" t="s">
        <v>168</v>
      </c>
      <c r="E559" s="2"/>
      <c r="F559" s="2"/>
      <c r="G559" s="17">
        <f>SUM(G560+G562+G564)+G566</f>
        <v>70.600000000000009</v>
      </c>
      <c r="H559" s="17"/>
      <c r="I559" s="17"/>
    </row>
    <row r="560" spans="1:12" ht="47.25">
      <c r="A560" s="80" t="s">
        <v>389</v>
      </c>
      <c r="B560" s="81"/>
      <c r="C560" s="81" t="s">
        <v>112</v>
      </c>
      <c r="D560" s="81" t="s">
        <v>168</v>
      </c>
      <c r="E560" s="22" t="s">
        <v>582</v>
      </c>
      <c r="F560" s="2"/>
      <c r="G560" s="17">
        <f>SUM(G561)</f>
        <v>38.799999999999997</v>
      </c>
      <c r="H560" s="17">
        <f t="shared" ref="H560:L560" si="98">SUM(H561)</f>
        <v>0</v>
      </c>
      <c r="I560" s="17">
        <f t="shared" si="98"/>
        <v>0</v>
      </c>
      <c r="J560" s="17">
        <f t="shared" si="98"/>
        <v>0</v>
      </c>
      <c r="K560" s="17">
        <f t="shared" si="98"/>
        <v>0</v>
      </c>
      <c r="L560" s="17">
        <f t="shared" si="98"/>
        <v>0</v>
      </c>
    </row>
    <row r="561" spans="1:12" ht="31.5">
      <c r="A561" s="80" t="s">
        <v>51</v>
      </c>
      <c r="B561" s="2"/>
      <c r="C561" s="81" t="s">
        <v>112</v>
      </c>
      <c r="D561" s="81" t="s">
        <v>168</v>
      </c>
      <c r="E561" s="22" t="s">
        <v>582</v>
      </c>
      <c r="F561" s="2" t="s">
        <v>90</v>
      </c>
      <c r="G561" s="17">
        <v>38.799999999999997</v>
      </c>
      <c r="H561" s="17"/>
      <c r="I561" s="17"/>
    </row>
    <row r="562" spans="1:12" ht="31.5">
      <c r="A562" s="80" t="s">
        <v>384</v>
      </c>
      <c r="B562" s="81"/>
      <c r="C562" s="81" t="s">
        <v>112</v>
      </c>
      <c r="D562" s="81" t="s">
        <v>168</v>
      </c>
      <c r="E562" s="81" t="s">
        <v>579</v>
      </c>
      <c r="F562" s="81"/>
      <c r="G562" s="17">
        <f>SUM(G563)</f>
        <v>3.7</v>
      </c>
      <c r="H562" s="17">
        <f t="shared" ref="H562:L562" si="99">SUM(H563)</f>
        <v>0</v>
      </c>
      <c r="I562" s="17">
        <f t="shared" si="99"/>
        <v>0</v>
      </c>
      <c r="J562" s="17">
        <f t="shared" si="99"/>
        <v>0</v>
      </c>
      <c r="K562" s="17">
        <f t="shared" si="99"/>
        <v>0</v>
      </c>
      <c r="L562" s="17">
        <f t="shared" si="99"/>
        <v>0</v>
      </c>
    </row>
    <row r="563" spans="1:12" ht="31.5">
      <c r="A563" s="80" t="s">
        <v>51</v>
      </c>
      <c r="B563" s="81"/>
      <c r="C563" s="81" t="s">
        <v>112</v>
      </c>
      <c r="D563" s="81" t="s">
        <v>168</v>
      </c>
      <c r="E563" s="81" t="s">
        <v>579</v>
      </c>
      <c r="F563" s="81" t="s">
        <v>90</v>
      </c>
      <c r="G563" s="17">
        <v>3.7</v>
      </c>
      <c r="H563" s="17"/>
      <c r="I563" s="17"/>
    </row>
    <row r="564" spans="1:12" ht="31.5">
      <c r="A564" s="80" t="s">
        <v>371</v>
      </c>
      <c r="B564" s="81"/>
      <c r="C564" s="81" t="s">
        <v>112</v>
      </c>
      <c r="D564" s="81" t="s">
        <v>168</v>
      </c>
      <c r="E564" s="81" t="s">
        <v>562</v>
      </c>
      <c r="F564" s="22"/>
      <c r="G564" s="17">
        <f>SUM(G565)</f>
        <v>22.4</v>
      </c>
      <c r="H564" s="17">
        <f t="shared" ref="H564:I564" si="100">SUM(H565)</f>
        <v>0</v>
      </c>
      <c r="I564" s="17">
        <f t="shared" si="100"/>
        <v>0</v>
      </c>
    </row>
    <row r="565" spans="1:12" ht="31.5">
      <c r="A565" s="80" t="s">
        <v>51</v>
      </c>
      <c r="B565" s="81"/>
      <c r="C565" s="81" t="s">
        <v>112</v>
      </c>
      <c r="D565" s="81" t="s">
        <v>168</v>
      </c>
      <c r="E565" s="81" t="s">
        <v>562</v>
      </c>
      <c r="F565" s="22">
        <v>200</v>
      </c>
      <c r="G565" s="17">
        <v>22.4</v>
      </c>
      <c r="H565" s="17"/>
      <c r="I565" s="17"/>
    </row>
    <row r="566" spans="1:12" ht="31.5">
      <c r="A566" s="80" t="s">
        <v>97</v>
      </c>
      <c r="B566" s="31"/>
      <c r="C566" s="81" t="s">
        <v>112</v>
      </c>
      <c r="D566" s="81" t="s">
        <v>168</v>
      </c>
      <c r="E566" s="22" t="s">
        <v>516</v>
      </c>
      <c r="F566" s="22"/>
      <c r="G566" s="17">
        <f>SUM(G567)</f>
        <v>5.7</v>
      </c>
      <c r="H566" s="17">
        <f t="shared" ref="H566:I566" si="101">SUM(H567)</f>
        <v>0</v>
      </c>
      <c r="I566" s="17">
        <f t="shared" si="101"/>
        <v>0</v>
      </c>
    </row>
    <row r="567" spans="1:12" ht="31.5">
      <c r="A567" s="80" t="s">
        <v>51</v>
      </c>
      <c r="B567" s="31"/>
      <c r="C567" s="81" t="s">
        <v>112</v>
      </c>
      <c r="D567" s="81" t="s">
        <v>168</v>
      </c>
      <c r="E567" s="22" t="s">
        <v>516</v>
      </c>
      <c r="F567" s="22">
        <v>200</v>
      </c>
      <c r="G567" s="17">
        <v>5.7</v>
      </c>
      <c r="H567" s="17"/>
      <c r="I567" s="17"/>
    </row>
    <row r="568" spans="1:12">
      <c r="A568" s="80" t="s">
        <v>339</v>
      </c>
      <c r="B568" s="2"/>
      <c r="C568" s="2" t="s">
        <v>112</v>
      </c>
      <c r="D568" s="2" t="s">
        <v>112</v>
      </c>
      <c r="E568" s="22"/>
      <c r="F568" s="22"/>
      <c r="G568" s="17">
        <f t="shared" ref="G568:I571" si="102">SUM(G569)</f>
        <v>564</v>
      </c>
      <c r="H568" s="17">
        <f t="shared" si="102"/>
        <v>0</v>
      </c>
      <c r="I568" s="17">
        <f t="shared" si="102"/>
        <v>0</v>
      </c>
    </row>
    <row r="569" spans="1:12" ht="31.5">
      <c r="A569" s="80" t="s">
        <v>667</v>
      </c>
      <c r="B569" s="81"/>
      <c r="C569" s="81" t="s">
        <v>112</v>
      </c>
      <c r="D569" s="81" t="s">
        <v>112</v>
      </c>
      <c r="E569" s="22" t="s">
        <v>324</v>
      </c>
      <c r="F569" s="22"/>
      <c r="G569" s="17">
        <f t="shared" si="102"/>
        <v>564</v>
      </c>
      <c r="H569" s="17">
        <f t="shared" si="102"/>
        <v>0</v>
      </c>
      <c r="I569" s="17">
        <f t="shared" si="102"/>
        <v>0</v>
      </c>
    </row>
    <row r="570" spans="1:12" ht="31.5">
      <c r="A570" s="80" t="s">
        <v>530</v>
      </c>
      <c r="B570" s="2"/>
      <c r="C570" s="2" t="s">
        <v>112</v>
      </c>
      <c r="D570" s="2" t="s">
        <v>112</v>
      </c>
      <c r="E570" s="2" t="s">
        <v>346</v>
      </c>
      <c r="F570" s="2"/>
      <c r="G570" s="17">
        <f t="shared" si="102"/>
        <v>564</v>
      </c>
      <c r="H570" s="17">
        <f t="shared" si="102"/>
        <v>0</v>
      </c>
      <c r="I570" s="17">
        <f t="shared" si="102"/>
        <v>0</v>
      </c>
    </row>
    <row r="571" spans="1:12">
      <c r="A571" s="80" t="s">
        <v>34</v>
      </c>
      <c r="B571" s="2"/>
      <c r="C571" s="2" t="s">
        <v>112</v>
      </c>
      <c r="D571" s="2" t="s">
        <v>112</v>
      </c>
      <c r="E571" s="2" t="s">
        <v>347</v>
      </c>
      <c r="F571" s="2"/>
      <c r="G571" s="17">
        <f t="shared" si="102"/>
        <v>564</v>
      </c>
      <c r="H571" s="17">
        <f t="shared" si="102"/>
        <v>0</v>
      </c>
      <c r="I571" s="17">
        <f t="shared" si="102"/>
        <v>0</v>
      </c>
    </row>
    <row r="572" spans="1:12" ht="31.5">
      <c r="A572" s="80" t="s">
        <v>348</v>
      </c>
      <c r="B572" s="22"/>
      <c r="C572" s="2" t="s">
        <v>112</v>
      </c>
      <c r="D572" s="2" t="s">
        <v>112</v>
      </c>
      <c r="E572" s="2" t="s">
        <v>349</v>
      </c>
      <c r="F572" s="2"/>
      <c r="G572" s="17">
        <f>SUM(G573:G574)</f>
        <v>564</v>
      </c>
      <c r="H572" s="17">
        <f>SUM(H573:H574)</f>
        <v>0</v>
      </c>
      <c r="I572" s="17">
        <f>SUM(I573:I574)</f>
        <v>0</v>
      </c>
    </row>
    <row r="573" spans="1:12" ht="47.25">
      <c r="A573" s="80" t="s">
        <v>50</v>
      </c>
      <c r="B573" s="22"/>
      <c r="C573" s="2" t="s">
        <v>112</v>
      </c>
      <c r="D573" s="2" t="s">
        <v>112</v>
      </c>
      <c r="E573" s="2" t="s">
        <v>349</v>
      </c>
      <c r="F573" s="2" t="s">
        <v>88</v>
      </c>
      <c r="G573" s="17">
        <v>479.6</v>
      </c>
      <c r="H573" s="17"/>
      <c r="I573" s="17"/>
    </row>
    <row r="574" spans="1:12" ht="31.5">
      <c r="A574" s="80" t="s">
        <v>51</v>
      </c>
      <c r="B574" s="2"/>
      <c r="C574" s="2" t="s">
        <v>112</v>
      </c>
      <c r="D574" s="2" t="s">
        <v>112</v>
      </c>
      <c r="E574" s="2" t="s">
        <v>349</v>
      </c>
      <c r="F574" s="13">
        <v>200</v>
      </c>
      <c r="G574" s="17">
        <v>84.4</v>
      </c>
      <c r="H574" s="17"/>
      <c r="I574" s="17"/>
    </row>
    <row r="575" spans="1:12">
      <c r="A575" s="80" t="s">
        <v>29</v>
      </c>
      <c r="B575" s="81"/>
      <c r="C575" s="81" t="s">
        <v>30</v>
      </c>
      <c r="D575" s="81" t="s">
        <v>31</v>
      </c>
      <c r="E575" s="22"/>
      <c r="F575" s="22"/>
      <c r="G575" s="72">
        <f>G576+G583+G602+G739+G704</f>
        <v>1178298.7</v>
      </c>
      <c r="H575" s="72">
        <f>H576+H583+H602+H739+H704</f>
        <v>1217357.6000000003</v>
      </c>
      <c r="I575" s="72">
        <f>I576+I583+I602+I739+I704</f>
        <v>1245601.0000000002</v>
      </c>
      <c r="J575" s="52">
        <v>1167457.7000000002</v>
      </c>
      <c r="K575" s="89">
        <f>SUM(J575-G557)</f>
        <v>-11475.59999999986</v>
      </c>
    </row>
    <row r="576" spans="1:12">
      <c r="A576" s="80" t="s">
        <v>32</v>
      </c>
      <c r="B576" s="81"/>
      <c r="C576" s="81" t="s">
        <v>30</v>
      </c>
      <c r="D576" s="81" t="s">
        <v>33</v>
      </c>
      <c r="E576" s="22"/>
      <c r="F576" s="22"/>
      <c r="G576" s="72">
        <f t="shared" ref="G576:I578" si="103">G577</f>
        <v>12299.1</v>
      </c>
      <c r="H576" s="72">
        <f t="shared" si="103"/>
        <v>11879.1</v>
      </c>
      <c r="I576" s="72">
        <f t="shared" si="103"/>
        <v>11879.1</v>
      </c>
      <c r="J576" s="52">
        <v>1194407.1000000001</v>
      </c>
      <c r="K576" s="89">
        <f>SUM(J576-H557)</f>
        <v>-22950.500000000233</v>
      </c>
    </row>
    <row r="577" spans="1:11" ht="31.5">
      <c r="A577" s="80" t="s">
        <v>664</v>
      </c>
      <c r="B577" s="81"/>
      <c r="C577" s="81" t="s">
        <v>30</v>
      </c>
      <c r="D577" s="81" t="s">
        <v>33</v>
      </c>
      <c r="E577" s="22" t="s">
        <v>15</v>
      </c>
      <c r="F577" s="22"/>
      <c r="G577" s="72">
        <f t="shared" si="103"/>
        <v>12299.1</v>
      </c>
      <c r="H577" s="72">
        <f t="shared" si="103"/>
        <v>11879.1</v>
      </c>
      <c r="I577" s="72">
        <f t="shared" si="103"/>
        <v>11879.1</v>
      </c>
      <c r="J577" s="52">
        <v>1222609.3</v>
      </c>
      <c r="K577" s="89">
        <f>SUM(J577-I557)</f>
        <v>-22991.700000000186</v>
      </c>
    </row>
    <row r="578" spans="1:11" ht="31.5">
      <c r="A578" s="80" t="s">
        <v>81</v>
      </c>
      <c r="B578" s="81"/>
      <c r="C578" s="81" t="s">
        <v>30</v>
      </c>
      <c r="D578" s="81" t="s">
        <v>33</v>
      </c>
      <c r="E578" s="22" t="s">
        <v>16</v>
      </c>
      <c r="F578" s="22"/>
      <c r="G578" s="72">
        <f t="shared" si="103"/>
        <v>12299.1</v>
      </c>
      <c r="H578" s="72">
        <f t="shared" si="103"/>
        <v>11879.1</v>
      </c>
      <c r="I578" s="72">
        <f t="shared" si="103"/>
        <v>11879.1</v>
      </c>
    </row>
    <row r="579" spans="1:11">
      <c r="A579" s="80" t="s">
        <v>34</v>
      </c>
      <c r="B579" s="81"/>
      <c r="C579" s="81" t="s">
        <v>30</v>
      </c>
      <c r="D579" s="81" t="s">
        <v>33</v>
      </c>
      <c r="E579" s="22" t="s">
        <v>35</v>
      </c>
      <c r="F579" s="22"/>
      <c r="G579" s="72">
        <f>SUM(G580)</f>
        <v>12299.1</v>
      </c>
      <c r="H579" s="72">
        <f>SUM(H580)</f>
        <v>11879.1</v>
      </c>
      <c r="I579" s="72">
        <f>SUM(I580)</f>
        <v>11879.1</v>
      </c>
    </row>
    <row r="580" spans="1:11">
      <c r="A580" s="80" t="s">
        <v>37</v>
      </c>
      <c r="B580" s="81"/>
      <c r="C580" s="81" t="s">
        <v>30</v>
      </c>
      <c r="D580" s="81" t="s">
        <v>33</v>
      </c>
      <c r="E580" s="22" t="s">
        <v>38</v>
      </c>
      <c r="F580" s="22"/>
      <c r="G580" s="72">
        <f t="shared" ref="G580:I581" si="104">G581</f>
        <v>12299.1</v>
      </c>
      <c r="H580" s="72">
        <f t="shared" si="104"/>
        <v>11879.1</v>
      </c>
      <c r="I580" s="72">
        <f t="shared" si="104"/>
        <v>11879.1</v>
      </c>
    </row>
    <row r="581" spans="1:11" ht="31.5">
      <c r="A581" s="80" t="s">
        <v>39</v>
      </c>
      <c r="B581" s="81"/>
      <c r="C581" s="81" t="s">
        <v>30</v>
      </c>
      <c r="D581" s="81" t="s">
        <v>33</v>
      </c>
      <c r="E581" s="22" t="s">
        <v>40</v>
      </c>
      <c r="F581" s="22"/>
      <c r="G581" s="72">
        <f t="shared" si="104"/>
        <v>12299.1</v>
      </c>
      <c r="H581" s="72">
        <f t="shared" si="104"/>
        <v>11879.1</v>
      </c>
      <c r="I581" s="72">
        <f t="shared" si="104"/>
        <v>11879.1</v>
      </c>
    </row>
    <row r="582" spans="1:11">
      <c r="A582" s="80" t="s">
        <v>41</v>
      </c>
      <c r="B582" s="81"/>
      <c r="C582" s="81" t="s">
        <v>30</v>
      </c>
      <c r="D582" s="81" t="s">
        <v>33</v>
      </c>
      <c r="E582" s="22" t="s">
        <v>40</v>
      </c>
      <c r="F582" s="22">
        <v>300</v>
      </c>
      <c r="G582" s="72">
        <v>12299.1</v>
      </c>
      <c r="H582" s="72">
        <v>11879.1</v>
      </c>
      <c r="I582" s="72">
        <v>11879.1</v>
      </c>
    </row>
    <row r="583" spans="1:11">
      <c r="A583" s="80" t="s">
        <v>42</v>
      </c>
      <c r="B583" s="81"/>
      <c r="C583" s="81" t="s">
        <v>30</v>
      </c>
      <c r="D583" s="81" t="s">
        <v>43</v>
      </c>
      <c r="E583" s="22"/>
      <c r="F583" s="22"/>
      <c r="G583" s="72">
        <f>G591+G584</f>
        <v>88675.5</v>
      </c>
      <c r="H583" s="72">
        <f>H591+H584</f>
        <v>84718.700000000012</v>
      </c>
      <c r="I583" s="72">
        <f>I591+I584</f>
        <v>85142.399999999994</v>
      </c>
    </row>
    <row r="584" spans="1:11" ht="31.5">
      <c r="A584" s="80" t="s">
        <v>509</v>
      </c>
      <c r="B584" s="81"/>
      <c r="C584" s="81" t="s">
        <v>30</v>
      </c>
      <c r="D584" s="81" t="s">
        <v>43</v>
      </c>
      <c r="E584" s="81" t="s">
        <v>363</v>
      </c>
      <c r="F584" s="22"/>
      <c r="G584" s="72">
        <f>G585</f>
        <v>86725.5</v>
      </c>
      <c r="H584" s="72">
        <f>H585</f>
        <v>81418.700000000012</v>
      </c>
      <c r="I584" s="72">
        <f>I585</f>
        <v>81842.399999999994</v>
      </c>
    </row>
    <row r="585" spans="1:11" ht="27.75" customHeight="1">
      <c r="A585" s="80" t="s">
        <v>369</v>
      </c>
      <c r="B585" s="81"/>
      <c r="C585" s="81" t="s">
        <v>30</v>
      </c>
      <c r="D585" s="81" t="s">
        <v>43</v>
      </c>
      <c r="E585" s="81" t="s">
        <v>370</v>
      </c>
      <c r="F585" s="22"/>
      <c r="G585" s="72">
        <f>SUM(G586)</f>
        <v>86725.5</v>
      </c>
      <c r="H585" s="72">
        <f>SUM(H586)</f>
        <v>81418.700000000012</v>
      </c>
      <c r="I585" s="72">
        <f>SUM(I586)</f>
        <v>81842.399999999994</v>
      </c>
    </row>
    <row r="586" spans="1:11" ht="27" customHeight="1">
      <c r="A586" s="80" t="s">
        <v>371</v>
      </c>
      <c r="B586" s="81"/>
      <c r="C586" s="81" t="s">
        <v>30</v>
      </c>
      <c r="D586" s="81" t="s">
        <v>43</v>
      </c>
      <c r="E586" s="81" t="s">
        <v>562</v>
      </c>
      <c r="F586" s="22"/>
      <c r="G586" s="72">
        <f>G587+G588+G590+G589</f>
        <v>86725.5</v>
      </c>
      <c r="H586" s="72">
        <f>H587+H588+H590+H589</f>
        <v>81418.700000000012</v>
      </c>
      <c r="I586" s="72">
        <f>I587+I588+I590+I589</f>
        <v>81842.399999999994</v>
      </c>
    </row>
    <row r="587" spans="1:11" ht="47.25">
      <c r="A587" s="80" t="s">
        <v>50</v>
      </c>
      <c r="B587" s="81"/>
      <c r="C587" s="81" t="s">
        <v>30</v>
      </c>
      <c r="D587" s="81" t="s">
        <v>43</v>
      </c>
      <c r="E587" s="81" t="s">
        <v>562</v>
      </c>
      <c r="F587" s="22">
        <v>100</v>
      </c>
      <c r="G587" s="72">
        <v>74615.899999999994</v>
      </c>
      <c r="H587" s="72">
        <v>71029.8</v>
      </c>
      <c r="I587" s="72">
        <v>71029.8</v>
      </c>
    </row>
    <row r="588" spans="1:11" ht="31.5">
      <c r="A588" s="80" t="s">
        <v>51</v>
      </c>
      <c r="B588" s="81"/>
      <c r="C588" s="81" t="s">
        <v>30</v>
      </c>
      <c r="D588" s="81" t="s">
        <v>43</v>
      </c>
      <c r="E588" s="81" t="s">
        <v>562</v>
      </c>
      <c r="F588" s="22">
        <v>200</v>
      </c>
      <c r="G588" s="72">
        <v>11754.5</v>
      </c>
      <c r="H588" s="72">
        <v>10171.799999999999</v>
      </c>
      <c r="I588" s="72">
        <v>10603.7</v>
      </c>
    </row>
    <row r="589" spans="1:11" ht="23.25" customHeight="1">
      <c r="A589" s="80" t="s">
        <v>41</v>
      </c>
      <c r="B589" s="81"/>
      <c r="C589" s="81" t="s">
        <v>30</v>
      </c>
      <c r="D589" s="81" t="s">
        <v>43</v>
      </c>
      <c r="E589" s="81" t="s">
        <v>562</v>
      </c>
      <c r="F589" s="22">
        <v>300</v>
      </c>
      <c r="G589" s="72">
        <v>129.5</v>
      </c>
      <c r="H589" s="72"/>
      <c r="I589" s="72"/>
    </row>
    <row r="590" spans="1:11">
      <c r="A590" s="80" t="s">
        <v>21</v>
      </c>
      <c r="B590" s="81"/>
      <c r="C590" s="81" t="s">
        <v>30</v>
      </c>
      <c r="D590" s="81" t="s">
        <v>43</v>
      </c>
      <c r="E590" s="81" t="s">
        <v>562</v>
      </c>
      <c r="F590" s="22">
        <v>800</v>
      </c>
      <c r="G590" s="72">
        <v>225.6</v>
      </c>
      <c r="H590" s="72">
        <v>217.1</v>
      </c>
      <c r="I590" s="72">
        <v>208.9</v>
      </c>
    </row>
    <row r="591" spans="1:11" ht="31.5">
      <c r="A591" s="80" t="s">
        <v>664</v>
      </c>
      <c r="B591" s="81"/>
      <c r="C591" s="81" t="s">
        <v>30</v>
      </c>
      <c r="D591" s="81" t="s">
        <v>43</v>
      </c>
      <c r="E591" s="22" t="s">
        <v>15</v>
      </c>
      <c r="F591" s="22"/>
      <c r="G591" s="72">
        <f>G592+G598</f>
        <v>1950</v>
      </c>
      <c r="H591" s="72">
        <f>H592+H598</f>
        <v>3300</v>
      </c>
      <c r="I591" s="72">
        <f>I592+I598</f>
        <v>3300</v>
      </c>
    </row>
    <row r="592" spans="1:11" ht="31.5">
      <c r="A592" s="80" t="s">
        <v>81</v>
      </c>
      <c r="B592" s="81"/>
      <c r="C592" s="81" t="s">
        <v>30</v>
      </c>
      <c r="D592" s="81" t="s">
        <v>43</v>
      </c>
      <c r="E592" s="22" t="s">
        <v>16</v>
      </c>
      <c r="F592" s="22"/>
      <c r="G592" s="72">
        <f>G593</f>
        <v>1950</v>
      </c>
      <c r="H592" s="72">
        <f>H593</f>
        <v>3300</v>
      </c>
      <c r="I592" s="72">
        <f>I593</f>
        <v>3300</v>
      </c>
    </row>
    <row r="593" spans="1:9" ht="31.5">
      <c r="A593" s="80" t="s">
        <v>44</v>
      </c>
      <c r="B593" s="81"/>
      <c r="C593" s="81" t="s">
        <v>30</v>
      </c>
      <c r="D593" s="81" t="s">
        <v>43</v>
      </c>
      <c r="E593" s="22" t="s">
        <v>45</v>
      </c>
      <c r="F593" s="22"/>
      <c r="G593" s="72">
        <f>SUM(G594)</f>
        <v>1950</v>
      </c>
      <c r="H593" s="72">
        <f>SUM(H594)</f>
        <v>3300</v>
      </c>
      <c r="I593" s="72">
        <f>SUM(I594)</f>
        <v>3300</v>
      </c>
    </row>
    <row r="594" spans="1:9">
      <c r="A594" s="80" t="s">
        <v>46</v>
      </c>
      <c r="B594" s="81"/>
      <c r="C594" s="81" t="s">
        <v>30</v>
      </c>
      <c r="D594" s="81" t="s">
        <v>43</v>
      </c>
      <c r="E594" s="22" t="s">
        <v>47</v>
      </c>
      <c r="F594" s="22"/>
      <c r="G594" s="72">
        <f>G595</f>
        <v>1950</v>
      </c>
      <c r="H594" s="72">
        <f>H595</f>
        <v>3300</v>
      </c>
      <c r="I594" s="72">
        <f>I595</f>
        <v>3300</v>
      </c>
    </row>
    <row r="595" spans="1:9" ht="31.5">
      <c r="A595" s="80" t="s">
        <v>48</v>
      </c>
      <c r="B595" s="81"/>
      <c r="C595" s="81" t="s">
        <v>30</v>
      </c>
      <c r="D595" s="81" t="s">
        <v>43</v>
      </c>
      <c r="E595" s="22" t="s">
        <v>49</v>
      </c>
      <c r="F595" s="22"/>
      <c r="G595" s="72">
        <f>G596+G597</f>
        <v>1950</v>
      </c>
      <c r="H595" s="72">
        <f>H596+H597</f>
        <v>3300</v>
      </c>
      <c r="I595" s="72">
        <f>I596+I597</f>
        <v>3300</v>
      </c>
    </row>
    <row r="596" spans="1:9" ht="47.25">
      <c r="A596" s="80" t="s">
        <v>50</v>
      </c>
      <c r="B596" s="81"/>
      <c r="C596" s="81" t="s">
        <v>30</v>
      </c>
      <c r="D596" s="81" t="s">
        <v>43</v>
      </c>
      <c r="E596" s="22" t="s">
        <v>49</v>
      </c>
      <c r="F596" s="22">
        <v>100</v>
      </c>
      <c r="G596" s="72">
        <v>1315.4</v>
      </c>
      <c r="H596" s="72">
        <v>1850</v>
      </c>
      <c r="I596" s="72">
        <v>1850</v>
      </c>
    </row>
    <row r="597" spans="1:9" ht="27.75" customHeight="1">
      <c r="A597" s="80" t="s">
        <v>51</v>
      </c>
      <c r="B597" s="81"/>
      <c r="C597" s="81" t="s">
        <v>30</v>
      </c>
      <c r="D597" s="81" t="s">
        <v>43</v>
      </c>
      <c r="E597" s="22" t="s">
        <v>49</v>
      </c>
      <c r="F597" s="22">
        <v>200</v>
      </c>
      <c r="G597" s="72">
        <v>634.6</v>
      </c>
      <c r="H597" s="72">
        <v>1450</v>
      </c>
      <c r="I597" s="72">
        <v>1450</v>
      </c>
    </row>
    <row r="598" spans="1:9" hidden="1">
      <c r="A598" s="80" t="s">
        <v>83</v>
      </c>
      <c r="B598" s="30"/>
      <c r="C598" s="81" t="s">
        <v>30</v>
      </c>
      <c r="D598" s="81" t="s">
        <v>43</v>
      </c>
      <c r="E598" s="22" t="s">
        <v>67</v>
      </c>
      <c r="F598" s="22"/>
      <c r="G598" s="72">
        <f t="shared" ref="G598:I600" si="105">G599</f>
        <v>0</v>
      </c>
      <c r="H598" s="72">
        <f t="shared" si="105"/>
        <v>0</v>
      </c>
      <c r="I598" s="72">
        <f t="shared" si="105"/>
        <v>0</v>
      </c>
    </row>
    <row r="599" spans="1:9" hidden="1">
      <c r="A599" s="80" t="s">
        <v>34</v>
      </c>
      <c r="B599" s="30"/>
      <c r="C599" s="81" t="s">
        <v>30</v>
      </c>
      <c r="D599" s="81" t="s">
        <v>43</v>
      </c>
      <c r="E599" s="22" t="s">
        <v>425</v>
      </c>
      <c r="F599" s="22"/>
      <c r="G599" s="72">
        <f t="shared" si="105"/>
        <v>0</v>
      </c>
      <c r="H599" s="72">
        <f t="shared" si="105"/>
        <v>0</v>
      </c>
      <c r="I599" s="72">
        <f t="shared" si="105"/>
        <v>0</v>
      </c>
    </row>
    <row r="600" spans="1:9" hidden="1">
      <c r="A600" s="80" t="s">
        <v>36</v>
      </c>
      <c r="B600" s="30"/>
      <c r="C600" s="81" t="s">
        <v>30</v>
      </c>
      <c r="D600" s="81" t="s">
        <v>43</v>
      </c>
      <c r="E600" s="22" t="s">
        <v>426</v>
      </c>
      <c r="F600" s="22"/>
      <c r="G600" s="72">
        <f t="shared" si="105"/>
        <v>0</v>
      </c>
      <c r="H600" s="72">
        <f t="shared" si="105"/>
        <v>0</v>
      </c>
      <c r="I600" s="72">
        <f t="shared" si="105"/>
        <v>0</v>
      </c>
    </row>
    <row r="601" spans="1:9" ht="31.5" hidden="1">
      <c r="A601" s="80" t="s">
        <v>51</v>
      </c>
      <c r="B601" s="30"/>
      <c r="C601" s="81" t="s">
        <v>30</v>
      </c>
      <c r="D601" s="81" t="s">
        <v>43</v>
      </c>
      <c r="E601" s="22" t="s">
        <v>426</v>
      </c>
      <c r="F601" s="22">
        <v>200</v>
      </c>
      <c r="G601" s="72"/>
      <c r="H601" s="72"/>
      <c r="I601" s="72"/>
    </row>
    <row r="602" spans="1:9">
      <c r="A602" s="80" t="s">
        <v>52</v>
      </c>
      <c r="B602" s="81"/>
      <c r="C602" s="81" t="s">
        <v>30</v>
      </c>
      <c r="D602" s="81" t="s">
        <v>53</v>
      </c>
      <c r="E602" s="22"/>
      <c r="F602" s="22"/>
      <c r="G602" s="72">
        <f>G662+G691+G603+G695+G700</f>
        <v>777117.29999999993</v>
      </c>
      <c r="H602" s="72">
        <f>H662+H691+H603+H695+H700</f>
        <v>833147.90000000026</v>
      </c>
      <c r="I602" s="72">
        <f>I662+I691+I603+I695+I700</f>
        <v>856407.40000000014</v>
      </c>
    </row>
    <row r="603" spans="1:9" ht="31.5">
      <c r="A603" s="80" t="s">
        <v>509</v>
      </c>
      <c r="B603" s="81"/>
      <c r="C603" s="81" t="s">
        <v>30</v>
      </c>
      <c r="D603" s="81" t="s">
        <v>53</v>
      </c>
      <c r="E603" s="81" t="s">
        <v>363</v>
      </c>
      <c r="F603" s="22"/>
      <c r="G603" s="72">
        <f>SUM(G604+G610)</f>
        <v>765285.49999999988</v>
      </c>
      <c r="H603" s="72">
        <f>SUM(H604+H610)</f>
        <v>825939.60000000021</v>
      </c>
      <c r="I603" s="72">
        <f>SUM(I604+I610)</f>
        <v>849199.10000000009</v>
      </c>
    </row>
    <row r="604" spans="1:9">
      <c r="A604" s="80" t="s">
        <v>372</v>
      </c>
      <c r="B604" s="81"/>
      <c r="C604" s="81" t="s">
        <v>30</v>
      </c>
      <c r="D604" s="81" t="s">
        <v>53</v>
      </c>
      <c r="E604" s="81" t="s">
        <v>364</v>
      </c>
      <c r="F604" s="22"/>
      <c r="G604" s="72">
        <f>SUM(G605)+G608</f>
        <v>89452.400000000009</v>
      </c>
      <c r="H604" s="72">
        <f t="shared" ref="H604:I604" si="106">SUM(H605)+H608</f>
        <v>84302.3</v>
      </c>
      <c r="I604" s="72">
        <f t="shared" si="106"/>
        <v>87398.6</v>
      </c>
    </row>
    <row r="605" spans="1:9" ht="110.25">
      <c r="A605" s="80" t="s">
        <v>373</v>
      </c>
      <c r="B605" s="81"/>
      <c r="C605" s="81" t="s">
        <v>30</v>
      </c>
      <c r="D605" s="81" t="s">
        <v>53</v>
      </c>
      <c r="E605" s="81" t="s">
        <v>563</v>
      </c>
      <c r="F605" s="22"/>
      <c r="G605" s="72">
        <f>G606+G607</f>
        <v>81298.8</v>
      </c>
      <c r="H605" s="72">
        <f>H606+H607</f>
        <v>84302.3</v>
      </c>
      <c r="I605" s="72">
        <f>I606+I607</f>
        <v>87398.6</v>
      </c>
    </row>
    <row r="606" spans="1:9" ht="31.5">
      <c r="A606" s="80" t="s">
        <v>51</v>
      </c>
      <c r="B606" s="81"/>
      <c r="C606" s="81" t="s">
        <v>30</v>
      </c>
      <c r="D606" s="81" t="s">
        <v>53</v>
      </c>
      <c r="E606" s="81" t="s">
        <v>563</v>
      </c>
      <c r="F606" s="22">
        <v>200</v>
      </c>
      <c r="G606" s="72">
        <v>58.1</v>
      </c>
      <c r="H606" s="72">
        <v>71.099999999999994</v>
      </c>
      <c r="I606" s="72">
        <v>82</v>
      </c>
    </row>
    <row r="607" spans="1:9">
      <c r="A607" s="80" t="s">
        <v>41</v>
      </c>
      <c r="B607" s="81"/>
      <c r="C607" s="81" t="s">
        <v>30</v>
      </c>
      <c r="D607" s="81" t="s">
        <v>53</v>
      </c>
      <c r="E607" s="81" t="s">
        <v>563</v>
      </c>
      <c r="F607" s="22">
        <v>300</v>
      </c>
      <c r="G607" s="72">
        <v>81240.7</v>
      </c>
      <c r="H607" s="72">
        <v>84231.2</v>
      </c>
      <c r="I607" s="72">
        <v>87316.6</v>
      </c>
    </row>
    <row r="608" spans="1:9" ht="126">
      <c r="A608" s="80" t="s">
        <v>985</v>
      </c>
      <c r="B608" s="81"/>
      <c r="C608" s="81" t="s">
        <v>30</v>
      </c>
      <c r="D608" s="81" t="s">
        <v>53</v>
      </c>
      <c r="E608" s="81" t="s">
        <v>1042</v>
      </c>
      <c r="F608" s="22"/>
      <c r="G608" s="72">
        <f>SUM(G609)</f>
        <v>8153.6</v>
      </c>
      <c r="H608" s="72"/>
      <c r="I608" s="72"/>
    </row>
    <row r="609" spans="1:9">
      <c r="A609" s="80" t="s">
        <v>41</v>
      </c>
      <c r="B609" s="81"/>
      <c r="C609" s="81" t="s">
        <v>30</v>
      </c>
      <c r="D609" s="81" t="s">
        <v>53</v>
      </c>
      <c r="E609" s="81" t="s">
        <v>1042</v>
      </c>
      <c r="F609" s="22">
        <v>300</v>
      </c>
      <c r="G609" s="72">
        <v>8153.6</v>
      </c>
      <c r="H609" s="72"/>
      <c r="I609" s="72"/>
    </row>
    <row r="610" spans="1:9" ht="31.5">
      <c r="A610" s="80" t="s">
        <v>374</v>
      </c>
      <c r="B610" s="81"/>
      <c r="C610" s="81" t="s">
        <v>30</v>
      </c>
      <c r="D610" s="81" t="s">
        <v>53</v>
      </c>
      <c r="E610" s="81" t="s">
        <v>375</v>
      </c>
      <c r="F610" s="22"/>
      <c r="G610" s="72">
        <f>SUM(G611+G614+G617+G620+G623+G626+G629+G647+G650+G653+G656+G632+G635+G638+G641+G659)+G644</f>
        <v>675833.09999999986</v>
      </c>
      <c r="H610" s="72">
        <f>SUM(H611+H614+H617+H620+H623+H626+H629+H647+H650+H653+H656+H632+H635+H638+H641+H659)+H644</f>
        <v>741637.30000000016</v>
      </c>
      <c r="I610" s="72">
        <f>SUM(I611+I614+I617+I620+I623+I626+I629+I647+I650+I653+I656+I632+I635+I638+I641+I659)+I644</f>
        <v>761800.50000000012</v>
      </c>
    </row>
    <row r="611" spans="1:9" ht="47.25">
      <c r="A611" s="80" t="s">
        <v>601</v>
      </c>
      <c r="B611" s="81"/>
      <c r="C611" s="81" t="s">
        <v>30</v>
      </c>
      <c r="D611" s="81" t="s">
        <v>53</v>
      </c>
      <c r="E611" s="81" t="s">
        <v>564</v>
      </c>
      <c r="F611" s="22"/>
      <c r="G611" s="72">
        <f>G612+G613</f>
        <v>181700.8</v>
      </c>
      <c r="H611" s="72">
        <f>H612+H613</f>
        <v>199658</v>
      </c>
      <c r="I611" s="72">
        <f>I612+I613</f>
        <v>207644.3</v>
      </c>
    </row>
    <row r="612" spans="1:9" ht="31.5">
      <c r="A612" s="80" t="s">
        <v>51</v>
      </c>
      <c r="B612" s="81"/>
      <c r="C612" s="81" t="s">
        <v>30</v>
      </c>
      <c r="D612" s="81" t="s">
        <v>53</v>
      </c>
      <c r="E612" s="81" t="s">
        <v>564</v>
      </c>
      <c r="F612" s="22">
        <v>200</v>
      </c>
      <c r="G612" s="72">
        <v>2756.8</v>
      </c>
      <c r="H612" s="72">
        <v>2973.3</v>
      </c>
      <c r="I612" s="72">
        <v>3092.5</v>
      </c>
    </row>
    <row r="613" spans="1:9">
      <c r="A613" s="80" t="s">
        <v>41</v>
      </c>
      <c r="B613" s="81"/>
      <c r="C613" s="81" t="s">
        <v>30</v>
      </c>
      <c r="D613" s="81" t="s">
        <v>53</v>
      </c>
      <c r="E613" s="81" t="s">
        <v>564</v>
      </c>
      <c r="F613" s="22">
        <v>300</v>
      </c>
      <c r="G613" s="72">
        <v>178944</v>
      </c>
      <c r="H613" s="72">
        <v>196684.7</v>
      </c>
      <c r="I613" s="72">
        <v>204551.8</v>
      </c>
    </row>
    <row r="614" spans="1:9" ht="47.25">
      <c r="A614" s="80" t="s">
        <v>376</v>
      </c>
      <c r="B614" s="81"/>
      <c r="C614" s="81" t="s">
        <v>30</v>
      </c>
      <c r="D614" s="81" t="s">
        <v>53</v>
      </c>
      <c r="E614" s="81" t="s">
        <v>565</v>
      </c>
      <c r="F614" s="81"/>
      <c r="G614" s="72">
        <f>G615+G616</f>
        <v>8935.4</v>
      </c>
      <c r="H614" s="72">
        <f>H615+H616</f>
        <v>9648.5</v>
      </c>
      <c r="I614" s="72">
        <f>I615+I616</f>
        <v>10018.799999999999</v>
      </c>
    </row>
    <row r="615" spans="1:9" ht="31.5">
      <c r="A615" s="80" t="s">
        <v>51</v>
      </c>
      <c r="B615" s="81"/>
      <c r="C615" s="81" t="s">
        <v>30</v>
      </c>
      <c r="D615" s="81" t="s">
        <v>53</v>
      </c>
      <c r="E615" s="81" t="s">
        <v>565</v>
      </c>
      <c r="F615" s="81" t="s">
        <v>90</v>
      </c>
      <c r="G615" s="72">
        <v>138.6</v>
      </c>
      <c r="H615" s="72">
        <v>143.9</v>
      </c>
      <c r="I615" s="72">
        <v>149.30000000000001</v>
      </c>
    </row>
    <row r="616" spans="1:9">
      <c r="A616" s="80" t="s">
        <v>41</v>
      </c>
      <c r="B616" s="81"/>
      <c r="C616" s="81" t="s">
        <v>30</v>
      </c>
      <c r="D616" s="81" t="s">
        <v>53</v>
      </c>
      <c r="E616" s="81" t="s">
        <v>565</v>
      </c>
      <c r="F616" s="81" t="s">
        <v>98</v>
      </c>
      <c r="G616" s="72">
        <v>8796.7999999999993</v>
      </c>
      <c r="H616" s="72">
        <v>9504.6</v>
      </c>
      <c r="I616" s="72">
        <v>9869.5</v>
      </c>
    </row>
    <row r="617" spans="1:9" ht="31.5">
      <c r="A617" s="80" t="s">
        <v>377</v>
      </c>
      <c r="B617" s="81"/>
      <c r="C617" s="81" t="s">
        <v>30</v>
      </c>
      <c r="D617" s="81" t="s">
        <v>53</v>
      </c>
      <c r="E617" s="81" t="s">
        <v>566</v>
      </c>
      <c r="F617" s="81"/>
      <c r="G617" s="72">
        <f>G618+G619</f>
        <v>122205.4</v>
      </c>
      <c r="H617" s="72">
        <f>H618+H619</f>
        <v>125715.40000000001</v>
      </c>
      <c r="I617" s="72">
        <f>I618+I619</f>
        <v>125715.40000000001</v>
      </c>
    </row>
    <row r="618" spans="1:9" ht="31.5">
      <c r="A618" s="80" t="s">
        <v>51</v>
      </c>
      <c r="B618" s="81"/>
      <c r="C618" s="81" t="s">
        <v>30</v>
      </c>
      <c r="D618" s="81" t="s">
        <v>53</v>
      </c>
      <c r="E618" s="81" t="s">
        <v>566</v>
      </c>
      <c r="F618" s="81" t="s">
        <v>90</v>
      </c>
      <c r="G618" s="72">
        <v>1821.5</v>
      </c>
      <c r="H618" s="72">
        <v>1870.6</v>
      </c>
      <c r="I618" s="72">
        <v>1870.6</v>
      </c>
    </row>
    <row r="619" spans="1:9">
      <c r="A619" s="80" t="s">
        <v>41</v>
      </c>
      <c r="B619" s="81"/>
      <c r="C619" s="81" t="s">
        <v>30</v>
      </c>
      <c r="D619" s="81" t="s">
        <v>53</v>
      </c>
      <c r="E619" s="81" t="s">
        <v>566</v>
      </c>
      <c r="F619" s="81" t="s">
        <v>98</v>
      </c>
      <c r="G619" s="72">
        <v>120383.9</v>
      </c>
      <c r="H619" s="72">
        <v>123844.8</v>
      </c>
      <c r="I619" s="72">
        <v>123844.8</v>
      </c>
    </row>
    <row r="620" spans="1:9" ht="47.25">
      <c r="A620" s="80" t="s">
        <v>378</v>
      </c>
      <c r="B620" s="81"/>
      <c r="C620" s="81" t="s">
        <v>30</v>
      </c>
      <c r="D620" s="81" t="s">
        <v>53</v>
      </c>
      <c r="E620" s="81" t="s">
        <v>567</v>
      </c>
      <c r="F620" s="81"/>
      <c r="G620" s="72">
        <f>G621+G622</f>
        <v>324.7</v>
      </c>
      <c r="H620" s="72">
        <f>H621+H622</f>
        <v>443.90000000000003</v>
      </c>
      <c r="I620" s="72">
        <f>I621+I622</f>
        <v>461.7</v>
      </c>
    </row>
    <row r="621" spans="1:9" ht="31.5">
      <c r="A621" s="80" t="s">
        <v>51</v>
      </c>
      <c r="B621" s="81"/>
      <c r="C621" s="81" t="s">
        <v>30</v>
      </c>
      <c r="D621" s="81" t="s">
        <v>53</v>
      </c>
      <c r="E621" s="81" t="s">
        <v>567</v>
      </c>
      <c r="F621" s="81" t="s">
        <v>90</v>
      </c>
      <c r="G621" s="72">
        <v>4.9000000000000004</v>
      </c>
      <c r="H621" s="72">
        <v>6.8</v>
      </c>
      <c r="I621" s="72">
        <v>7.2</v>
      </c>
    </row>
    <row r="622" spans="1:9">
      <c r="A622" s="80" t="s">
        <v>41</v>
      </c>
      <c r="B622" s="81"/>
      <c r="C622" s="81" t="s">
        <v>30</v>
      </c>
      <c r="D622" s="81" t="s">
        <v>53</v>
      </c>
      <c r="E622" s="81" t="s">
        <v>567</v>
      </c>
      <c r="F622" s="81" t="s">
        <v>98</v>
      </c>
      <c r="G622" s="72">
        <v>319.8</v>
      </c>
      <c r="H622" s="72">
        <v>437.1</v>
      </c>
      <c r="I622" s="72">
        <v>454.5</v>
      </c>
    </row>
    <row r="623" spans="1:9" ht="47.25">
      <c r="A623" s="80" t="s">
        <v>379</v>
      </c>
      <c r="B623" s="81"/>
      <c r="C623" s="81" t="s">
        <v>30</v>
      </c>
      <c r="D623" s="81" t="s">
        <v>53</v>
      </c>
      <c r="E623" s="81" t="s">
        <v>568</v>
      </c>
      <c r="F623" s="81"/>
      <c r="G623" s="72">
        <f>G624+G625</f>
        <v>18.400000000000002</v>
      </c>
      <c r="H623" s="72">
        <f>H624+H625</f>
        <v>46.6</v>
      </c>
      <c r="I623" s="72">
        <f>I624+I625</f>
        <v>46.6</v>
      </c>
    </row>
    <row r="624" spans="1:9" ht="31.5">
      <c r="A624" s="80" t="s">
        <v>51</v>
      </c>
      <c r="B624" s="81"/>
      <c r="C624" s="81" t="s">
        <v>30</v>
      </c>
      <c r="D624" s="81" t="s">
        <v>53</v>
      </c>
      <c r="E624" s="81" t="s">
        <v>568</v>
      </c>
      <c r="F624" s="81" t="s">
        <v>90</v>
      </c>
      <c r="G624" s="72">
        <v>0.3</v>
      </c>
      <c r="H624" s="72">
        <v>0.7</v>
      </c>
      <c r="I624" s="72">
        <v>0.7</v>
      </c>
    </row>
    <row r="625" spans="1:9">
      <c r="A625" s="80" t="s">
        <v>41</v>
      </c>
      <c r="B625" s="81"/>
      <c r="C625" s="81" t="s">
        <v>30</v>
      </c>
      <c r="D625" s="81" t="s">
        <v>53</v>
      </c>
      <c r="E625" s="81" t="s">
        <v>568</v>
      </c>
      <c r="F625" s="81" t="s">
        <v>98</v>
      </c>
      <c r="G625" s="72">
        <v>18.100000000000001</v>
      </c>
      <c r="H625" s="72">
        <v>45.9</v>
      </c>
      <c r="I625" s="72">
        <v>45.9</v>
      </c>
    </row>
    <row r="626" spans="1:9" ht="63">
      <c r="A626" s="80" t="s">
        <v>380</v>
      </c>
      <c r="B626" s="81"/>
      <c r="C626" s="81" t="s">
        <v>30</v>
      </c>
      <c r="D626" s="81" t="s">
        <v>53</v>
      </c>
      <c r="E626" s="81" t="s">
        <v>569</v>
      </c>
      <c r="F626" s="81"/>
      <c r="G626" s="72">
        <f>G627+G628</f>
        <v>6945.5999999999995</v>
      </c>
      <c r="H626" s="72">
        <f>H627+H628</f>
        <v>3947.6</v>
      </c>
      <c r="I626" s="72">
        <f>I627+I628</f>
        <v>4408.5999999999995</v>
      </c>
    </row>
    <row r="627" spans="1:9" ht="31.5">
      <c r="A627" s="80" t="s">
        <v>51</v>
      </c>
      <c r="B627" s="81"/>
      <c r="C627" s="81" t="s">
        <v>30</v>
      </c>
      <c r="D627" s="81" t="s">
        <v>53</v>
      </c>
      <c r="E627" s="81" t="s">
        <v>569</v>
      </c>
      <c r="F627" s="81" t="s">
        <v>90</v>
      </c>
      <c r="G627" s="72">
        <v>563.20000000000005</v>
      </c>
      <c r="H627" s="72">
        <v>606.4</v>
      </c>
      <c r="I627" s="72">
        <v>606.4</v>
      </c>
    </row>
    <row r="628" spans="1:9">
      <c r="A628" s="80" t="s">
        <v>41</v>
      </c>
      <c r="B628" s="81"/>
      <c r="C628" s="81" t="s">
        <v>30</v>
      </c>
      <c r="D628" s="81" t="s">
        <v>53</v>
      </c>
      <c r="E628" s="81" t="s">
        <v>569</v>
      </c>
      <c r="F628" s="81" t="s">
        <v>98</v>
      </c>
      <c r="G628" s="72">
        <v>6382.4</v>
      </c>
      <c r="H628" s="72">
        <v>3341.2</v>
      </c>
      <c r="I628" s="72">
        <v>3802.2</v>
      </c>
    </row>
    <row r="629" spans="1:9" ht="31.5">
      <c r="A629" s="80" t="s">
        <v>381</v>
      </c>
      <c r="B629" s="81"/>
      <c r="C629" s="81" t="s">
        <v>30</v>
      </c>
      <c r="D629" s="81" t="s">
        <v>53</v>
      </c>
      <c r="E629" s="81" t="s">
        <v>570</v>
      </c>
      <c r="F629" s="81"/>
      <c r="G629" s="72">
        <f>G630+G631</f>
        <v>208375.7</v>
      </c>
      <c r="H629" s="72">
        <f>H630+H631</f>
        <v>240689.4</v>
      </c>
      <c r="I629" s="72">
        <f>I630+I631</f>
        <v>251679.8</v>
      </c>
    </row>
    <row r="630" spans="1:9" ht="31.5">
      <c r="A630" s="80" t="s">
        <v>51</v>
      </c>
      <c r="B630" s="81"/>
      <c r="C630" s="81" t="s">
        <v>30</v>
      </c>
      <c r="D630" s="81" t="s">
        <v>53</v>
      </c>
      <c r="E630" s="81" t="s">
        <v>570</v>
      </c>
      <c r="F630" s="81" t="s">
        <v>90</v>
      </c>
      <c r="G630" s="72">
        <v>2678.2</v>
      </c>
      <c r="H630" s="72">
        <v>3578.5</v>
      </c>
      <c r="I630" s="72">
        <v>3744.4</v>
      </c>
    </row>
    <row r="631" spans="1:9">
      <c r="A631" s="80" t="s">
        <v>41</v>
      </c>
      <c r="B631" s="81"/>
      <c r="C631" s="81" t="s">
        <v>30</v>
      </c>
      <c r="D631" s="81" t="s">
        <v>53</v>
      </c>
      <c r="E631" s="81" t="s">
        <v>570</v>
      </c>
      <c r="F631" s="81" t="s">
        <v>98</v>
      </c>
      <c r="G631" s="72">
        <v>205697.5</v>
      </c>
      <c r="H631" s="72">
        <v>237110.9</v>
      </c>
      <c r="I631" s="72">
        <v>247935.4</v>
      </c>
    </row>
    <row r="632" spans="1:9" ht="47.25">
      <c r="A632" s="80" t="s">
        <v>386</v>
      </c>
      <c r="B632" s="81"/>
      <c r="C632" s="81" t="s">
        <v>30</v>
      </c>
      <c r="D632" s="81" t="s">
        <v>53</v>
      </c>
      <c r="E632" s="81" t="s">
        <v>571</v>
      </c>
      <c r="F632" s="81"/>
      <c r="G632" s="72">
        <f>G633+G634</f>
        <v>3490.2000000000003</v>
      </c>
      <c r="H632" s="72">
        <f>H633+H634</f>
        <v>3219.6</v>
      </c>
      <c r="I632" s="72">
        <f>I633+I634</f>
        <v>3348.4</v>
      </c>
    </row>
    <row r="633" spans="1:9" ht="31.5">
      <c r="A633" s="80" t="s">
        <v>51</v>
      </c>
      <c r="B633" s="81"/>
      <c r="C633" s="81" t="s">
        <v>30</v>
      </c>
      <c r="D633" s="81" t="s">
        <v>53</v>
      </c>
      <c r="E633" s="81" t="s">
        <v>571</v>
      </c>
      <c r="F633" s="81" t="s">
        <v>90</v>
      </c>
      <c r="G633" s="72">
        <v>44.9</v>
      </c>
      <c r="H633" s="72">
        <v>45.7</v>
      </c>
      <c r="I633" s="72">
        <v>47.5</v>
      </c>
    </row>
    <row r="634" spans="1:9">
      <c r="A634" s="80" t="s">
        <v>41</v>
      </c>
      <c r="B634" s="81"/>
      <c r="C634" s="81" t="s">
        <v>30</v>
      </c>
      <c r="D634" s="81" t="s">
        <v>53</v>
      </c>
      <c r="E634" s="81" t="s">
        <v>571</v>
      </c>
      <c r="F634" s="81" t="s">
        <v>98</v>
      </c>
      <c r="G634" s="72">
        <v>3445.3</v>
      </c>
      <c r="H634" s="72">
        <v>3173.9</v>
      </c>
      <c r="I634" s="72">
        <v>3300.9</v>
      </c>
    </row>
    <row r="635" spans="1:9" ht="63">
      <c r="A635" s="80" t="s">
        <v>387</v>
      </c>
      <c r="B635" s="81"/>
      <c r="C635" s="81" t="s">
        <v>30</v>
      </c>
      <c r="D635" s="81" t="s">
        <v>53</v>
      </c>
      <c r="E635" s="81" t="s">
        <v>572</v>
      </c>
      <c r="F635" s="81"/>
      <c r="G635" s="72">
        <f>G636+G637</f>
        <v>1943.2</v>
      </c>
      <c r="H635" s="72">
        <f>H636+H637</f>
        <v>1969</v>
      </c>
      <c r="I635" s="72">
        <f>I636+I637</f>
        <v>2047.7</v>
      </c>
    </row>
    <row r="636" spans="1:9" ht="31.5">
      <c r="A636" s="80" t="s">
        <v>51</v>
      </c>
      <c r="B636" s="81"/>
      <c r="C636" s="81" t="s">
        <v>30</v>
      </c>
      <c r="D636" s="81" t="s">
        <v>53</v>
      </c>
      <c r="E636" s="81" t="s">
        <v>572</v>
      </c>
      <c r="F636" s="81" t="s">
        <v>90</v>
      </c>
      <c r="G636" s="72">
        <v>32.299999999999997</v>
      </c>
      <c r="H636" s="72">
        <v>34.799999999999997</v>
      </c>
      <c r="I636" s="72">
        <v>36.200000000000003</v>
      </c>
    </row>
    <row r="637" spans="1:9">
      <c r="A637" s="80" t="s">
        <v>41</v>
      </c>
      <c r="B637" s="81"/>
      <c r="C637" s="81" t="s">
        <v>30</v>
      </c>
      <c r="D637" s="81" t="s">
        <v>53</v>
      </c>
      <c r="E637" s="81" t="s">
        <v>572</v>
      </c>
      <c r="F637" s="81" t="s">
        <v>98</v>
      </c>
      <c r="G637" s="72">
        <v>1910.9</v>
      </c>
      <c r="H637" s="72">
        <v>1934.2</v>
      </c>
      <c r="I637" s="72">
        <v>2011.5</v>
      </c>
    </row>
    <row r="638" spans="1:9">
      <c r="A638" s="80" t="s">
        <v>388</v>
      </c>
      <c r="B638" s="81"/>
      <c r="C638" s="81" t="s">
        <v>30</v>
      </c>
      <c r="D638" s="81" t="s">
        <v>53</v>
      </c>
      <c r="E638" s="81" t="s">
        <v>573</v>
      </c>
      <c r="F638" s="81"/>
      <c r="G638" s="72">
        <f>G639+G640</f>
        <v>21.1</v>
      </c>
      <c r="H638" s="72">
        <f>H639+H640</f>
        <v>21.1</v>
      </c>
      <c r="I638" s="72">
        <f>I639+I640</f>
        <v>21.1</v>
      </c>
    </row>
    <row r="639" spans="1:9" ht="31.5">
      <c r="A639" s="80" t="s">
        <v>51</v>
      </c>
      <c r="B639" s="81"/>
      <c r="C639" s="81" t="s">
        <v>30</v>
      </c>
      <c r="D639" s="81" t="s">
        <v>53</v>
      </c>
      <c r="E639" s="81" t="s">
        <v>573</v>
      </c>
      <c r="F639" s="81" t="s">
        <v>90</v>
      </c>
      <c r="G639" s="72">
        <v>0.3</v>
      </c>
      <c r="H639" s="72">
        <v>0.3</v>
      </c>
      <c r="I639" s="72">
        <v>0.3</v>
      </c>
    </row>
    <row r="640" spans="1:9">
      <c r="A640" s="80" t="s">
        <v>41</v>
      </c>
      <c r="B640" s="81"/>
      <c r="C640" s="81" t="s">
        <v>30</v>
      </c>
      <c r="D640" s="81" t="s">
        <v>53</v>
      </c>
      <c r="E640" s="81" t="s">
        <v>573</v>
      </c>
      <c r="F640" s="81" t="s">
        <v>98</v>
      </c>
      <c r="G640" s="72">
        <v>20.8</v>
      </c>
      <c r="H640" s="72">
        <v>20.8</v>
      </c>
      <c r="I640" s="72">
        <v>20.8</v>
      </c>
    </row>
    <row r="641" spans="1:9" ht="78.75">
      <c r="A641" s="80" t="s">
        <v>510</v>
      </c>
      <c r="B641" s="81"/>
      <c r="C641" s="81" t="s">
        <v>30</v>
      </c>
      <c r="D641" s="81" t="s">
        <v>53</v>
      </c>
      <c r="E641" s="81" t="s">
        <v>574</v>
      </c>
      <c r="F641" s="81"/>
      <c r="G641" s="72">
        <f>G642+G643</f>
        <v>11009.7</v>
      </c>
      <c r="H641" s="72">
        <f>H642+H643</f>
        <v>707.30000000000007</v>
      </c>
      <c r="I641" s="72">
        <f>I642+I643</f>
        <v>707.30000000000007</v>
      </c>
    </row>
    <row r="642" spans="1:9" ht="31.5">
      <c r="A642" s="80" t="s">
        <v>51</v>
      </c>
      <c r="B642" s="81"/>
      <c r="C642" s="81" t="s">
        <v>30</v>
      </c>
      <c r="D642" s="81" t="s">
        <v>53</v>
      </c>
      <c r="E642" s="81" t="s">
        <v>574</v>
      </c>
      <c r="F642" s="81" t="s">
        <v>90</v>
      </c>
      <c r="G642" s="72">
        <v>134.19999999999999</v>
      </c>
      <c r="H642" s="72">
        <v>8.6</v>
      </c>
      <c r="I642" s="72">
        <v>8.6</v>
      </c>
    </row>
    <row r="643" spans="1:9">
      <c r="A643" s="80" t="s">
        <v>41</v>
      </c>
      <c r="B643" s="81"/>
      <c r="C643" s="81" t="s">
        <v>30</v>
      </c>
      <c r="D643" s="81" t="s">
        <v>53</v>
      </c>
      <c r="E643" s="81" t="s">
        <v>574</v>
      </c>
      <c r="F643" s="81" t="s">
        <v>98</v>
      </c>
      <c r="G643" s="72">
        <v>10875.5</v>
      </c>
      <c r="H643" s="72">
        <v>698.7</v>
      </c>
      <c r="I643" s="72">
        <v>698.7</v>
      </c>
    </row>
    <row r="644" spans="1:9" ht="47.25">
      <c r="A644" s="80" t="s">
        <v>575</v>
      </c>
      <c r="B644" s="81"/>
      <c r="C644" s="81" t="s">
        <v>30</v>
      </c>
      <c r="D644" s="81" t="s">
        <v>53</v>
      </c>
      <c r="E644" s="81" t="s">
        <v>576</v>
      </c>
      <c r="F644" s="81"/>
      <c r="G644" s="72">
        <f>SUM(G645:G646)</f>
        <v>111</v>
      </c>
      <c r="H644" s="72">
        <f>SUM(H645:H646)</f>
        <v>0</v>
      </c>
      <c r="I644" s="72">
        <f>SUM(I645:I646)</f>
        <v>0</v>
      </c>
    </row>
    <row r="645" spans="1:9" ht="31.5">
      <c r="A645" s="80" t="s">
        <v>51</v>
      </c>
      <c r="B645" s="81"/>
      <c r="C645" s="81" t="s">
        <v>30</v>
      </c>
      <c r="D645" s="81" t="s">
        <v>53</v>
      </c>
      <c r="E645" s="81" t="s">
        <v>576</v>
      </c>
      <c r="F645" s="81" t="s">
        <v>90</v>
      </c>
      <c r="G645" s="72">
        <v>1.8</v>
      </c>
      <c r="H645" s="72"/>
      <c r="I645" s="72"/>
    </row>
    <row r="646" spans="1:9">
      <c r="A646" s="80" t="s">
        <v>41</v>
      </c>
      <c r="B646" s="81"/>
      <c r="C646" s="81" t="s">
        <v>30</v>
      </c>
      <c r="D646" s="81" t="s">
        <v>53</v>
      </c>
      <c r="E646" s="81" t="s">
        <v>576</v>
      </c>
      <c r="F646" s="81" t="s">
        <v>98</v>
      </c>
      <c r="G646" s="72">
        <v>109.2</v>
      </c>
      <c r="H646" s="72"/>
      <c r="I646" s="72"/>
    </row>
    <row r="647" spans="1:9" ht="47.25">
      <c r="A647" s="80" t="s">
        <v>382</v>
      </c>
      <c r="B647" s="81"/>
      <c r="C647" s="81" t="s">
        <v>30</v>
      </c>
      <c r="D647" s="81" t="s">
        <v>53</v>
      </c>
      <c r="E647" s="81" t="s">
        <v>577</v>
      </c>
      <c r="F647" s="81"/>
      <c r="G647" s="72">
        <f>G648+G649</f>
        <v>1880.8999999999999</v>
      </c>
      <c r="H647" s="72">
        <f>H648+H649</f>
        <v>1875.8</v>
      </c>
      <c r="I647" s="72">
        <f>I648+I649</f>
        <v>1875.8</v>
      </c>
    </row>
    <row r="648" spans="1:9" ht="31.5">
      <c r="A648" s="80" t="s">
        <v>51</v>
      </c>
      <c r="B648" s="81"/>
      <c r="C648" s="81" t="s">
        <v>30</v>
      </c>
      <c r="D648" s="81" t="s">
        <v>53</v>
      </c>
      <c r="E648" s="81" t="s">
        <v>577</v>
      </c>
      <c r="F648" s="81" t="s">
        <v>90</v>
      </c>
      <c r="G648" s="72">
        <v>27.8</v>
      </c>
      <c r="H648" s="72">
        <v>27.7</v>
      </c>
      <c r="I648" s="72">
        <v>27.7</v>
      </c>
    </row>
    <row r="649" spans="1:9">
      <c r="A649" s="80" t="s">
        <v>41</v>
      </c>
      <c r="B649" s="81"/>
      <c r="C649" s="81" t="s">
        <v>30</v>
      </c>
      <c r="D649" s="81" t="s">
        <v>53</v>
      </c>
      <c r="E649" s="81" t="s">
        <v>577</v>
      </c>
      <c r="F649" s="81" t="s">
        <v>98</v>
      </c>
      <c r="G649" s="72">
        <v>1853.1</v>
      </c>
      <c r="H649" s="72">
        <v>1848.1</v>
      </c>
      <c r="I649" s="72">
        <v>1848.1</v>
      </c>
    </row>
    <row r="650" spans="1:9" ht="47.25">
      <c r="A650" s="80" t="s">
        <v>383</v>
      </c>
      <c r="B650" s="81"/>
      <c r="C650" s="81" t="s">
        <v>30</v>
      </c>
      <c r="D650" s="81" t="s">
        <v>53</v>
      </c>
      <c r="E650" s="81" t="s">
        <v>578</v>
      </c>
      <c r="F650" s="81"/>
      <c r="G650" s="72">
        <f>G651+G652</f>
        <v>14782.699999999999</v>
      </c>
      <c r="H650" s="72">
        <f>H651+H652</f>
        <v>14771.4</v>
      </c>
      <c r="I650" s="72">
        <f>I651+I652</f>
        <v>15362.3</v>
      </c>
    </row>
    <row r="651" spans="1:9" ht="31.5">
      <c r="A651" s="80" t="s">
        <v>51</v>
      </c>
      <c r="B651" s="81"/>
      <c r="C651" s="81" t="s">
        <v>30</v>
      </c>
      <c r="D651" s="81" t="s">
        <v>53</v>
      </c>
      <c r="E651" s="81" t="s">
        <v>578</v>
      </c>
      <c r="F651" s="81" t="s">
        <v>90</v>
      </c>
      <c r="G651" s="72">
        <v>217.9</v>
      </c>
      <c r="H651" s="72">
        <v>221.4</v>
      </c>
      <c r="I651" s="72">
        <v>230.3</v>
      </c>
    </row>
    <row r="652" spans="1:9">
      <c r="A652" s="80" t="s">
        <v>41</v>
      </c>
      <c r="B652" s="81"/>
      <c r="C652" s="81" t="s">
        <v>30</v>
      </c>
      <c r="D652" s="81" t="s">
        <v>53</v>
      </c>
      <c r="E652" s="81" t="s">
        <v>578</v>
      </c>
      <c r="F652" s="81" t="s">
        <v>98</v>
      </c>
      <c r="G652" s="72">
        <v>14564.8</v>
      </c>
      <c r="H652" s="72">
        <v>14550</v>
      </c>
      <c r="I652" s="72">
        <v>15132</v>
      </c>
    </row>
    <row r="653" spans="1:9" ht="31.5">
      <c r="A653" s="80" t="s">
        <v>384</v>
      </c>
      <c r="B653" s="81"/>
      <c r="C653" s="81" t="s">
        <v>30</v>
      </c>
      <c r="D653" s="81" t="s">
        <v>53</v>
      </c>
      <c r="E653" s="81" t="s">
        <v>579</v>
      </c>
      <c r="F653" s="81"/>
      <c r="G653" s="72">
        <f>G654+G655</f>
        <v>97995.4</v>
      </c>
      <c r="H653" s="72">
        <f>H654+H655</f>
        <v>122082.8</v>
      </c>
      <c r="I653" s="72">
        <f>I654+I655</f>
        <v>122082.8</v>
      </c>
    </row>
    <row r="654" spans="1:9" ht="31.5">
      <c r="A654" s="80" t="s">
        <v>51</v>
      </c>
      <c r="B654" s="81"/>
      <c r="C654" s="81" t="s">
        <v>30</v>
      </c>
      <c r="D654" s="81" t="s">
        <v>53</v>
      </c>
      <c r="E654" s="81" t="s">
        <v>579</v>
      </c>
      <c r="F654" s="81" t="s">
        <v>90</v>
      </c>
      <c r="G654" s="72">
        <v>2503.4</v>
      </c>
      <c r="H654" s="72">
        <v>2507</v>
      </c>
      <c r="I654" s="72">
        <v>2507</v>
      </c>
    </row>
    <row r="655" spans="1:9">
      <c r="A655" s="80" t="s">
        <v>41</v>
      </c>
      <c r="B655" s="81"/>
      <c r="C655" s="81" t="s">
        <v>30</v>
      </c>
      <c r="D655" s="81" t="s">
        <v>53</v>
      </c>
      <c r="E655" s="81" t="s">
        <v>579</v>
      </c>
      <c r="F655" s="81" t="s">
        <v>98</v>
      </c>
      <c r="G655" s="72">
        <v>95492</v>
      </c>
      <c r="H655" s="72">
        <v>119575.8</v>
      </c>
      <c r="I655" s="72">
        <v>119575.8</v>
      </c>
    </row>
    <row r="656" spans="1:9" ht="94.5">
      <c r="A656" s="80" t="s">
        <v>385</v>
      </c>
      <c r="B656" s="81"/>
      <c r="C656" s="81" t="s">
        <v>30</v>
      </c>
      <c r="D656" s="81" t="s">
        <v>53</v>
      </c>
      <c r="E656" s="81" t="s">
        <v>580</v>
      </c>
      <c r="F656" s="81"/>
      <c r="G656" s="72">
        <f>G657+G658</f>
        <v>50.8</v>
      </c>
      <c r="H656" s="72">
        <f>H657+H658</f>
        <v>50.8</v>
      </c>
      <c r="I656" s="72">
        <f>I657+I658</f>
        <v>50.8</v>
      </c>
    </row>
    <row r="657" spans="1:9" ht="31.5">
      <c r="A657" s="80" t="s">
        <v>51</v>
      </c>
      <c r="B657" s="81"/>
      <c r="C657" s="81" t="s">
        <v>30</v>
      </c>
      <c r="D657" s="81" t="s">
        <v>53</v>
      </c>
      <c r="E657" s="81" t="s">
        <v>580</v>
      </c>
      <c r="F657" s="81" t="s">
        <v>90</v>
      </c>
      <c r="G657" s="72">
        <v>0.8</v>
      </c>
      <c r="H657" s="72">
        <v>0.8</v>
      </c>
      <c r="I657" s="72">
        <v>0.8</v>
      </c>
    </row>
    <row r="658" spans="1:9">
      <c r="A658" s="80" t="s">
        <v>41</v>
      </c>
      <c r="B658" s="81"/>
      <c r="C658" s="81" t="s">
        <v>30</v>
      </c>
      <c r="D658" s="81" t="s">
        <v>53</v>
      </c>
      <c r="E658" s="81" t="s">
        <v>580</v>
      </c>
      <c r="F658" s="81" t="s">
        <v>98</v>
      </c>
      <c r="G658" s="72">
        <v>50</v>
      </c>
      <c r="H658" s="72">
        <v>50</v>
      </c>
      <c r="I658" s="72">
        <v>50</v>
      </c>
    </row>
    <row r="659" spans="1:9" ht="31.5">
      <c r="A659" s="80" t="s">
        <v>546</v>
      </c>
      <c r="B659" s="81"/>
      <c r="C659" s="81" t="s">
        <v>30</v>
      </c>
      <c r="D659" s="81" t="s">
        <v>53</v>
      </c>
      <c r="E659" s="81" t="s">
        <v>581</v>
      </c>
      <c r="F659" s="81"/>
      <c r="G659" s="72">
        <f>SUM(G660:G661)</f>
        <v>16042.1</v>
      </c>
      <c r="H659" s="72">
        <f>SUM(H660:H661)</f>
        <v>16790.099999999999</v>
      </c>
      <c r="I659" s="72">
        <f>SUM(I660:I661)</f>
        <v>16329.1</v>
      </c>
    </row>
    <row r="660" spans="1:9" ht="31.5" hidden="1">
      <c r="A660" s="80" t="s">
        <v>51</v>
      </c>
      <c r="B660" s="81"/>
      <c r="C660" s="81" t="s">
        <v>30</v>
      </c>
      <c r="D660" s="81" t="s">
        <v>53</v>
      </c>
      <c r="E660" s="81" t="s">
        <v>442</v>
      </c>
      <c r="F660" s="81" t="s">
        <v>90</v>
      </c>
      <c r="G660" s="72"/>
      <c r="H660" s="72"/>
      <c r="I660" s="72"/>
    </row>
    <row r="661" spans="1:9">
      <c r="A661" s="80" t="s">
        <v>41</v>
      </c>
      <c r="B661" s="81"/>
      <c r="C661" s="81" t="s">
        <v>30</v>
      </c>
      <c r="D661" s="81" t="s">
        <v>53</v>
      </c>
      <c r="E661" s="81" t="s">
        <v>581</v>
      </c>
      <c r="F661" s="81" t="s">
        <v>98</v>
      </c>
      <c r="G661" s="72">
        <v>16042.1</v>
      </c>
      <c r="H661" s="72">
        <v>16790.099999999999</v>
      </c>
      <c r="I661" s="72">
        <v>16329.1</v>
      </c>
    </row>
    <row r="662" spans="1:9" ht="31.5">
      <c r="A662" s="80" t="s">
        <v>664</v>
      </c>
      <c r="B662" s="81"/>
      <c r="C662" s="81" t="s">
        <v>30</v>
      </c>
      <c r="D662" s="81" t="s">
        <v>53</v>
      </c>
      <c r="E662" s="22" t="s">
        <v>15</v>
      </c>
      <c r="F662" s="22"/>
      <c r="G662" s="72">
        <f>G663+G678+G683</f>
        <v>7089.2000000000007</v>
      </c>
      <c r="H662" s="72">
        <f>H663+H678+H683</f>
        <v>5360.3</v>
      </c>
      <c r="I662" s="72">
        <f>I663+I678+I683</f>
        <v>5360.3</v>
      </c>
    </row>
    <row r="663" spans="1:9" ht="31.5">
      <c r="A663" s="80" t="s">
        <v>81</v>
      </c>
      <c r="B663" s="81"/>
      <c r="C663" s="81" t="s">
        <v>30</v>
      </c>
      <c r="D663" s="81" t="s">
        <v>53</v>
      </c>
      <c r="E663" s="22" t="s">
        <v>16</v>
      </c>
      <c r="F663" s="22"/>
      <c r="G663" s="72">
        <f>G664</f>
        <v>6716.7000000000007</v>
      </c>
      <c r="H663" s="72">
        <f>H664</f>
        <v>5009.8</v>
      </c>
      <c r="I663" s="72">
        <f>I664</f>
        <v>5009.8</v>
      </c>
    </row>
    <row r="664" spans="1:9">
      <c r="A664" s="80" t="s">
        <v>34</v>
      </c>
      <c r="B664" s="81"/>
      <c r="C664" s="81" t="s">
        <v>30</v>
      </c>
      <c r="D664" s="81" t="s">
        <v>53</v>
      </c>
      <c r="E664" s="22" t="s">
        <v>35</v>
      </c>
      <c r="F664" s="22"/>
      <c r="G664" s="72">
        <f>SUM(G665+G674)</f>
        <v>6716.7000000000007</v>
      </c>
      <c r="H664" s="72">
        <f>SUM(H665+H674)</f>
        <v>5009.8</v>
      </c>
      <c r="I664" s="72">
        <f>SUM(I665+I674)</f>
        <v>5009.8</v>
      </c>
    </row>
    <row r="665" spans="1:9" ht="18.75" customHeight="1">
      <c r="A665" s="80" t="s">
        <v>54</v>
      </c>
      <c r="B665" s="81"/>
      <c r="C665" s="81" t="s">
        <v>30</v>
      </c>
      <c r="D665" s="81" t="s">
        <v>53</v>
      </c>
      <c r="E665" s="22" t="s">
        <v>55</v>
      </c>
      <c r="F665" s="22"/>
      <c r="G665" s="72">
        <f>G666+G668+G670+G672</f>
        <v>5236.8</v>
      </c>
      <c r="H665" s="72">
        <f t="shared" ref="H665:I665" si="107">H666+H668+H670+H672</f>
        <v>3159.3</v>
      </c>
      <c r="I665" s="72">
        <f t="shared" si="107"/>
        <v>3159.3</v>
      </c>
    </row>
    <row r="666" spans="1:9">
      <c r="A666" s="80" t="s">
        <v>56</v>
      </c>
      <c r="B666" s="81"/>
      <c r="C666" s="81" t="s">
        <v>30</v>
      </c>
      <c r="D666" s="81" t="s">
        <v>53</v>
      </c>
      <c r="E666" s="22" t="s">
        <v>57</v>
      </c>
      <c r="F666" s="22"/>
      <c r="G666" s="72">
        <f>G667</f>
        <v>1600</v>
      </c>
      <c r="H666" s="72">
        <f>H667</f>
        <v>624.70000000000005</v>
      </c>
      <c r="I666" s="72">
        <f>I667</f>
        <v>562.70000000000005</v>
      </c>
    </row>
    <row r="667" spans="1:9">
      <c r="A667" s="80" t="s">
        <v>41</v>
      </c>
      <c r="B667" s="81"/>
      <c r="C667" s="81" t="s">
        <v>30</v>
      </c>
      <c r="D667" s="81" t="s">
        <v>53</v>
      </c>
      <c r="E667" s="22" t="s">
        <v>57</v>
      </c>
      <c r="F667" s="22">
        <v>300</v>
      </c>
      <c r="G667" s="72">
        <v>1600</v>
      </c>
      <c r="H667" s="72">
        <v>624.70000000000005</v>
      </c>
      <c r="I667" s="72">
        <v>562.70000000000005</v>
      </c>
    </row>
    <row r="668" spans="1:9" ht="31.5">
      <c r="A668" s="80" t="s">
        <v>58</v>
      </c>
      <c r="B668" s="81"/>
      <c r="C668" s="81" t="s">
        <v>30</v>
      </c>
      <c r="D668" s="81" t="s">
        <v>53</v>
      </c>
      <c r="E668" s="22" t="s">
        <v>59</v>
      </c>
      <c r="F668" s="22"/>
      <c r="G668" s="72">
        <f>G669</f>
        <v>1655.1</v>
      </c>
      <c r="H668" s="72">
        <f>H669</f>
        <v>1724.6</v>
      </c>
      <c r="I668" s="72">
        <f>I669</f>
        <v>1786.6</v>
      </c>
    </row>
    <row r="669" spans="1:9">
      <c r="A669" s="80" t="s">
        <v>41</v>
      </c>
      <c r="B669" s="81"/>
      <c r="C669" s="81" t="s">
        <v>30</v>
      </c>
      <c r="D669" s="81" t="s">
        <v>53</v>
      </c>
      <c r="E669" s="22" t="s">
        <v>59</v>
      </c>
      <c r="F669" s="22">
        <v>300</v>
      </c>
      <c r="G669" s="72">
        <v>1655.1</v>
      </c>
      <c r="H669" s="72">
        <v>1724.6</v>
      </c>
      <c r="I669" s="72">
        <v>1786.6</v>
      </c>
    </row>
    <row r="670" spans="1:9" ht="29.25" customHeight="1">
      <c r="A670" s="80" t="s">
        <v>468</v>
      </c>
      <c r="B670" s="2"/>
      <c r="C670" s="81" t="s">
        <v>30</v>
      </c>
      <c r="D670" s="81" t="s">
        <v>53</v>
      </c>
      <c r="E670" s="2" t="s">
        <v>469</v>
      </c>
      <c r="F670" s="2"/>
      <c r="G670" s="17">
        <f>SUM(G671)</f>
        <v>788.4</v>
      </c>
      <c r="H670" s="17">
        <f>SUM(H671)</f>
        <v>810</v>
      </c>
      <c r="I670" s="17">
        <f>SUM(I671)</f>
        <v>810</v>
      </c>
    </row>
    <row r="671" spans="1:9" ht="15" customHeight="1">
      <c r="A671" s="80" t="s">
        <v>41</v>
      </c>
      <c r="B671" s="2"/>
      <c r="C671" s="81" t="s">
        <v>30</v>
      </c>
      <c r="D671" s="81" t="s">
        <v>53</v>
      </c>
      <c r="E671" s="2" t="s">
        <v>469</v>
      </c>
      <c r="F671" s="2" t="s">
        <v>98</v>
      </c>
      <c r="G671" s="17">
        <v>788.4</v>
      </c>
      <c r="H671" s="17">
        <v>810</v>
      </c>
      <c r="I671" s="17">
        <v>810</v>
      </c>
    </row>
    <row r="672" spans="1:9" ht="15" customHeight="1">
      <c r="A672" s="80" t="s">
        <v>993</v>
      </c>
      <c r="B672" s="2"/>
      <c r="C672" s="81" t="s">
        <v>30</v>
      </c>
      <c r="D672" s="81" t="s">
        <v>53</v>
      </c>
      <c r="E672" s="2" t="s">
        <v>990</v>
      </c>
      <c r="F672" s="2"/>
      <c r="G672" s="17">
        <f>SUM(G673)</f>
        <v>1193.3</v>
      </c>
      <c r="H672" s="17"/>
      <c r="I672" s="17"/>
    </row>
    <row r="673" spans="1:9" ht="15" customHeight="1">
      <c r="A673" s="80" t="s">
        <v>41</v>
      </c>
      <c r="B673" s="2"/>
      <c r="C673" s="81" t="s">
        <v>30</v>
      </c>
      <c r="D673" s="81" t="s">
        <v>53</v>
      </c>
      <c r="E673" s="2" t="s">
        <v>990</v>
      </c>
      <c r="F673" s="2" t="s">
        <v>98</v>
      </c>
      <c r="G673" s="17">
        <v>1193.3</v>
      </c>
      <c r="H673" s="17"/>
      <c r="I673" s="17"/>
    </row>
    <row r="674" spans="1:9">
      <c r="A674" s="80" t="s">
        <v>60</v>
      </c>
      <c r="B674" s="81"/>
      <c r="C674" s="81" t="s">
        <v>30</v>
      </c>
      <c r="D674" s="81" t="s">
        <v>53</v>
      </c>
      <c r="E674" s="22" t="s">
        <v>61</v>
      </c>
      <c r="F674" s="22"/>
      <c r="G674" s="72">
        <f>G675</f>
        <v>1479.9</v>
      </c>
      <c r="H674" s="72">
        <f>H675</f>
        <v>1850.5</v>
      </c>
      <c r="I674" s="72">
        <f>I675</f>
        <v>1850.5</v>
      </c>
    </row>
    <row r="675" spans="1:9">
      <c r="A675" s="80" t="s">
        <v>62</v>
      </c>
      <c r="B675" s="81"/>
      <c r="C675" s="81" t="s">
        <v>30</v>
      </c>
      <c r="D675" s="81" t="s">
        <v>53</v>
      </c>
      <c r="E675" s="22" t="s">
        <v>63</v>
      </c>
      <c r="F675" s="22"/>
      <c r="G675" s="72">
        <f>G676+G677</f>
        <v>1479.9</v>
      </c>
      <c r="H675" s="72">
        <f>H676+H677</f>
        <v>1850.5</v>
      </c>
      <c r="I675" s="72">
        <f>I676+I677</f>
        <v>1850.5</v>
      </c>
    </row>
    <row r="676" spans="1:9" ht="31.5">
      <c r="A676" s="80" t="s">
        <v>51</v>
      </c>
      <c r="B676" s="81"/>
      <c r="C676" s="81" t="s">
        <v>30</v>
      </c>
      <c r="D676" s="81" t="s">
        <v>53</v>
      </c>
      <c r="E676" s="22" t="s">
        <v>63</v>
      </c>
      <c r="F676" s="22">
        <v>200</v>
      </c>
      <c r="G676" s="72">
        <v>839.9</v>
      </c>
      <c r="H676" s="72">
        <v>1248.5</v>
      </c>
      <c r="I676" s="72">
        <v>1248.5</v>
      </c>
    </row>
    <row r="677" spans="1:9">
      <c r="A677" s="80" t="s">
        <v>41</v>
      </c>
      <c r="B677" s="81"/>
      <c r="C677" s="81" t="s">
        <v>30</v>
      </c>
      <c r="D677" s="81" t="s">
        <v>53</v>
      </c>
      <c r="E677" s="22" t="s">
        <v>63</v>
      </c>
      <c r="F677" s="22">
        <v>300</v>
      </c>
      <c r="G677" s="72">
        <v>640</v>
      </c>
      <c r="H677" s="72">
        <v>602</v>
      </c>
      <c r="I677" s="72">
        <v>602</v>
      </c>
    </row>
    <row r="678" spans="1:9" hidden="1">
      <c r="A678" s="80" t="s">
        <v>82</v>
      </c>
      <c r="B678" s="81"/>
      <c r="C678" s="81" t="s">
        <v>30</v>
      </c>
      <c r="D678" s="81" t="s">
        <v>53</v>
      </c>
      <c r="E678" s="22" t="s">
        <v>64</v>
      </c>
      <c r="F678" s="22"/>
      <c r="G678" s="72">
        <f t="shared" ref="G678:I679" si="108">G679</f>
        <v>328.5</v>
      </c>
      <c r="H678" s="72">
        <f t="shared" si="108"/>
        <v>328.5</v>
      </c>
      <c r="I678" s="72">
        <f t="shared" si="108"/>
        <v>328.5</v>
      </c>
    </row>
    <row r="679" spans="1:9" ht="13.5" customHeight="1">
      <c r="A679" s="80" t="s">
        <v>34</v>
      </c>
      <c r="B679" s="81"/>
      <c r="C679" s="81" t="s">
        <v>30</v>
      </c>
      <c r="D679" s="81" t="s">
        <v>53</v>
      </c>
      <c r="E679" s="22" t="s">
        <v>65</v>
      </c>
      <c r="F679" s="22"/>
      <c r="G679" s="72">
        <f t="shared" si="108"/>
        <v>328.5</v>
      </c>
      <c r="H679" s="72">
        <f t="shared" si="108"/>
        <v>328.5</v>
      </c>
      <c r="I679" s="72">
        <f t="shared" si="108"/>
        <v>328.5</v>
      </c>
    </row>
    <row r="680" spans="1:9">
      <c r="A680" s="80" t="s">
        <v>36</v>
      </c>
      <c r="B680" s="81"/>
      <c r="C680" s="81" t="s">
        <v>30</v>
      </c>
      <c r="D680" s="81" t="s">
        <v>53</v>
      </c>
      <c r="E680" s="22" t="s">
        <v>66</v>
      </c>
      <c r="F680" s="22"/>
      <c r="G680" s="72">
        <f>G681+G682</f>
        <v>328.5</v>
      </c>
      <c r="H680" s="72">
        <f>H681+H682</f>
        <v>328.5</v>
      </c>
      <c r="I680" s="72">
        <f>I681+I682</f>
        <v>328.5</v>
      </c>
    </row>
    <row r="681" spans="1:9" ht="31.5">
      <c r="A681" s="80" t="s">
        <v>51</v>
      </c>
      <c r="B681" s="81"/>
      <c r="C681" s="81" t="s">
        <v>30</v>
      </c>
      <c r="D681" s="81" t="s">
        <v>53</v>
      </c>
      <c r="E681" s="22" t="s">
        <v>66</v>
      </c>
      <c r="F681" s="22">
        <v>200</v>
      </c>
      <c r="G681" s="72">
        <v>328.5</v>
      </c>
      <c r="H681" s="72">
        <v>328.5</v>
      </c>
      <c r="I681" s="72">
        <v>328.5</v>
      </c>
    </row>
    <row r="682" spans="1:9" hidden="1">
      <c r="A682" s="80" t="s">
        <v>41</v>
      </c>
      <c r="B682" s="81"/>
      <c r="C682" s="81" t="s">
        <v>30</v>
      </c>
      <c r="D682" s="81" t="s">
        <v>53</v>
      </c>
      <c r="E682" s="22" t="s">
        <v>66</v>
      </c>
      <c r="F682" s="22">
        <v>300</v>
      </c>
      <c r="G682" s="72"/>
      <c r="H682" s="72"/>
      <c r="I682" s="72"/>
    </row>
    <row r="683" spans="1:9">
      <c r="A683" s="80" t="s">
        <v>83</v>
      </c>
      <c r="B683" s="81"/>
      <c r="C683" s="81" t="s">
        <v>30</v>
      </c>
      <c r="D683" s="81" t="s">
        <v>53</v>
      </c>
      <c r="E683" s="22" t="s">
        <v>67</v>
      </c>
      <c r="F683" s="22"/>
      <c r="G683" s="72">
        <f>G687+G684</f>
        <v>44</v>
      </c>
      <c r="H683" s="72">
        <f>H687+H684</f>
        <v>22</v>
      </c>
      <c r="I683" s="72">
        <f>I687+I684</f>
        <v>22</v>
      </c>
    </row>
    <row r="684" spans="1:9">
      <c r="A684" s="80" t="s">
        <v>34</v>
      </c>
      <c r="B684" s="81"/>
      <c r="C684" s="81" t="s">
        <v>30</v>
      </c>
      <c r="D684" s="81" t="s">
        <v>53</v>
      </c>
      <c r="E684" s="22" t="s">
        <v>425</v>
      </c>
      <c r="F684" s="22"/>
      <c r="G684" s="72">
        <f>G685</f>
        <v>44</v>
      </c>
      <c r="H684" s="72">
        <f>H685</f>
        <v>22</v>
      </c>
      <c r="I684" s="72">
        <f>I685</f>
        <v>22</v>
      </c>
    </row>
    <row r="685" spans="1:9">
      <c r="A685" s="80" t="s">
        <v>36</v>
      </c>
      <c r="B685" s="81"/>
      <c r="C685" s="81" t="s">
        <v>30</v>
      </c>
      <c r="D685" s="81" t="s">
        <v>53</v>
      </c>
      <c r="E685" s="22" t="s">
        <v>426</v>
      </c>
      <c r="F685" s="22"/>
      <c r="G685" s="72">
        <f>SUM(G686)</f>
        <v>44</v>
      </c>
      <c r="H685" s="72">
        <f>SUM(H686)</f>
        <v>22</v>
      </c>
      <c r="I685" s="72">
        <f>SUM(I686)</f>
        <v>22</v>
      </c>
    </row>
    <row r="686" spans="1:9" ht="31.5">
      <c r="A686" s="80" t="s">
        <v>51</v>
      </c>
      <c r="B686" s="81"/>
      <c r="C686" s="81" t="s">
        <v>30</v>
      </c>
      <c r="D686" s="81" t="s">
        <v>53</v>
      </c>
      <c r="E686" s="22" t="s">
        <v>426</v>
      </c>
      <c r="F686" s="22">
        <v>200</v>
      </c>
      <c r="G686" s="72">
        <v>44</v>
      </c>
      <c r="H686" s="72">
        <v>22</v>
      </c>
      <c r="I686" s="72">
        <v>22</v>
      </c>
    </row>
    <row r="687" spans="1:9" ht="31.5" hidden="1">
      <c r="A687" s="80" t="s">
        <v>68</v>
      </c>
      <c r="B687" s="81"/>
      <c r="C687" s="81" t="s">
        <v>30</v>
      </c>
      <c r="D687" s="81" t="s">
        <v>53</v>
      </c>
      <c r="E687" s="22" t="s">
        <v>69</v>
      </c>
      <c r="F687" s="22"/>
      <c r="G687" s="72">
        <f>G688</f>
        <v>0</v>
      </c>
      <c r="H687" s="72">
        <f>H688</f>
        <v>0</v>
      </c>
      <c r="I687" s="72">
        <f>I688</f>
        <v>0</v>
      </c>
    </row>
    <row r="688" spans="1:9" hidden="1">
      <c r="A688" s="80" t="s">
        <v>36</v>
      </c>
      <c r="B688" s="81"/>
      <c r="C688" s="81" t="s">
        <v>30</v>
      </c>
      <c r="D688" s="81" t="s">
        <v>53</v>
      </c>
      <c r="E688" s="22" t="s">
        <v>70</v>
      </c>
      <c r="F688" s="22"/>
      <c r="G688" s="72">
        <f>SUM(G689:G690)</f>
        <v>0</v>
      </c>
      <c r="H688" s="72">
        <f>SUM(H689:H690)</f>
        <v>0</v>
      </c>
      <c r="I688" s="72">
        <f>SUM(I689:I690)</f>
        <v>0</v>
      </c>
    </row>
    <row r="689" spans="1:9" ht="31.5" hidden="1">
      <c r="A689" s="80" t="s">
        <v>51</v>
      </c>
      <c r="B689" s="81"/>
      <c r="C689" s="81" t="s">
        <v>30</v>
      </c>
      <c r="D689" s="81" t="s">
        <v>53</v>
      </c>
      <c r="E689" s="22" t="s">
        <v>70</v>
      </c>
      <c r="F689" s="22">
        <v>200</v>
      </c>
      <c r="G689" s="72"/>
      <c r="H689" s="72"/>
      <c r="I689" s="72"/>
    </row>
    <row r="690" spans="1:9" ht="31.5" hidden="1">
      <c r="A690" s="80" t="s">
        <v>71</v>
      </c>
      <c r="B690" s="81"/>
      <c r="C690" s="81" t="s">
        <v>30</v>
      </c>
      <c r="D690" s="81" t="s">
        <v>53</v>
      </c>
      <c r="E690" s="22" t="s">
        <v>70</v>
      </c>
      <c r="F690" s="22">
        <v>600</v>
      </c>
      <c r="G690" s="72"/>
      <c r="H690" s="72"/>
      <c r="I690" s="72"/>
    </row>
    <row r="691" spans="1:9" ht="47.25">
      <c r="A691" s="80" t="s">
        <v>668</v>
      </c>
      <c r="B691" s="81"/>
      <c r="C691" s="81" t="s">
        <v>30</v>
      </c>
      <c r="D691" s="81" t="s">
        <v>53</v>
      </c>
      <c r="E691" s="22" t="s">
        <v>72</v>
      </c>
      <c r="F691" s="22"/>
      <c r="G691" s="72">
        <f>G692</f>
        <v>3894.6</v>
      </c>
      <c r="H691" s="72">
        <f>H692</f>
        <v>300</v>
      </c>
      <c r="I691" s="72">
        <f>I692</f>
        <v>300</v>
      </c>
    </row>
    <row r="692" spans="1:9">
      <c r="A692" s="80" t="s">
        <v>34</v>
      </c>
      <c r="B692" s="81"/>
      <c r="C692" s="81" t="s">
        <v>30</v>
      </c>
      <c r="D692" s="81" t="s">
        <v>53</v>
      </c>
      <c r="E692" s="22" t="s">
        <v>73</v>
      </c>
      <c r="F692" s="22"/>
      <c r="G692" s="72">
        <f>SUM(G693)</f>
        <v>3894.6</v>
      </c>
      <c r="H692" s="72">
        <f>SUM(H693)</f>
        <v>300</v>
      </c>
      <c r="I692" s="72">
        <f>SUM(I693)</f>
        <v>300</v>
      </c>
    </row>
    <row r="693" spans="1:9" ht="31.5">
      <c r="A693" s="80" t="s">
        <v>74</v>
      </c>
      <c r="B693" s="81"/>
      <c r="C693" s="81" t="s">
        <v>30</v>
      </c>
      <c r="D693" s="81" t="s">
        <v>53</v>
      </c>
      <c r="E693" s="22" t="s">
        <v>75</v>
      </c>
      <c r="F693" s="22"/>
      <c r="G693" s="72">
        <f>G694</f>
        <v>3894.6</v>
      </c>
      <c r="H693" s="72">
        <f>H694</f>
        <v>300</v>
      </c>
      <c r="I693" s="72">
        <f>I694</f>
        <v>300</v>
      </c>
    </row>
    <row r="694" spans="1:9" ht="31.5">
      <c r="A694" s="80" t="s">
        <v>51</v>
      </c>
      <c r="B694" s="81"/>
      <c r="C694" s="81" t="s">
        <v>30</v>
      </c>
      <c r="D694" s="81" t="s">
        <v>53</v>
      </c>
      <c r="E694" s="22" t="s">
        <v>75</v>
      </c>
      <c r="F694" s="22">
        <v>200</v>
      </c>
      <c r="G694" s="72">
        <v>3894.6</v>
      </c>
      <c r="H694" s="72">
        <v>300</v>
      </c>
      <c r="I694" s="72">
        <v>300</v>
      </c>
    </row>
    <row r="695" spans="1:9" ht="31.5">
      <c r="A695" s="80" t="s">
        <v>663</v>
      </c>
      <c r="B695" s="81"/>
      <c r="C695" s="81" t="s">
        <v>30</v>
      </c>
      <c r="D695" s="81" t="s">
        <v>53</v>
      </c>
      <c r="E695" s="22" t="s">
        <v>443</v>
      </c>
      <c r="F695" s="22"/>
      <c r="G695" s="72">
        <f t="shared" ref="G695:I698" si="109">SUM(G696)</f>
        <v>300</v>
      </c>
      <c r="H695" s="72">
        <f t="shared" si="109"/>
        <v>500</v>
      </c>
      <c r="I695" s="72">
        <f t="shared" si="109"/>
        <v>500</v>
      </c>
    </row>
    <row r="696" spans="1:9">
      <c r="A696" s="80" t="s">
        <v>34</v>
      </c>
      <c r="B696" s="81"/>
      <c r="C696" s="81" t="s">
        <v>30</v>
      </c>
      <c r="D696" s="81" t="s">
        <v>53</v>
      </c>
      <c r="E696" s="22" t="s">
        <v>444</v>
      </c>
      <c r="F696" s="22"/>
      <c r="G696" s="72">
        <f t="shared" si="109"/>
        <v>300</v>
      </c>
      <c r="H696" s="72">
        <f t="shared" si="109"/>
        <v>500</v>
      </c>
      <c r="I696" s="72">
        <f t="shared" si="109"/>
        <v>500</v>
      </c>
    </row>
    <row r="697" spans="1:9">
      <c r="A697" s="80" t="s">
        <v>54</v>
      </c>
      <c r="B697" s="81"/>
      <c r="C697" s="81" t="s">
        <v>30</v>
      </c>
      <c r="D697" s="81" t="s">
        <v>53</v>
      </c>
      <c r="E697" s="22" t="s">
        <v>445</v>
      </c>
      <c r="F697" s="22"/>
      <c r="G697" s="72">
        <f t="shared" si="109"/>
        <v>300</v>
      </c>
      <c r="H697" s="72">
        <f t="shared" si="109"/>
        <v>500</v>
      </c>
      <c r="I697" s="72">
        <f t="shared" si="109"/>
        <v>500</v>
      </c>
    </row>
    <row r="698" spans="1:9" ht="87" customHeight="1">
      <c r="A698" s="80" t="s">
        <v>467</v>
      </c>
      <c r="B698" s="81"/>
      <c r="C698" s="81" t="s">
        <v>30</v>
      </c>
      <c r="D698" s="81" t="s">
        <v>53</v>
      </c>
      <c r="E698" s="22" t="s">
        <v>446</v>
      </c>
      <c r="F698" s="22"/>
      <c r="G698" s="72">
        <f t="shared" si="109"/>
        <v>300</v>
      </c>
      <c r="H698" s="72">
        <f t="shared" si="109"/>
        <v>500</v>
      </c>
      <c r="I698" s="72">
        <f t="shared" si="109"/>
        <v>500</v>
      </c>
    </row>
    <row r="699" spans="1:9">
      <c r="A699" s="80" t="s">
        <v>41</v>
      </c>
      <c r="B699" s="81"/>
      <c r="C699" s="81" t="s">
        <v>30</v>
      </c>
      <c r="D699" s="81" t="s">
        <v>53</v>
      </c>
      <c r="E699" s="22" t="s">
        <v>446</v>
      </c>
      <c r="F699" s="22">
        <v>300</v>
      </c>
      <c r="G699" s="72">
        <v>300</v>
      </c>
      <c r="H699" s="72">
        <v>500</v>
      </c>
      <c r="I699" s="72">
        <v>500</v>
      </c>
    </row>
    <row r="700" spans="1:9" ht="31.5">
      <c r="A700" s="80" t="s">
        <v>864</v>
      </c>
      <c r="B700" s="31"/>
      <c r="C700" s="32" t="s">
        <v>30</v>
      </c>
      <c r="D700" s="32" t="s">
        <v>53</v>
      </c>
      <c r="E700" s="33" t="s">
        <v>511</v>
      </c>
      <c r="F700" s="33"/>
      <c r="G700" s="34">
        <f t="shared" ref="G700:I702" si="110">G701</f>
        <v>548</v>
      </c>
      <c r="H700" s="34">
        <f t="shared" si="110"/>
        <v>1048</v>
      </c>
      <c r="I700" s="34">
        <f t="shared" si="110"/>
        <v>1048</v>
      </c>
    </row>
    <row r="701" spans="1:9" ht="31.5">
      <c r="A701" s="80" t="s">
        <v>68</v>
      </c>
      <c r="B701" s="31"/>
      <c r="C701" s="32" t="s">
        <v>30</v>
      </c>
      <c r="D701" s="32" t="s">
        <v>53</v>
      </c>
      <c r="E701" s="33" t="s">
        <v>512</v>
      </c>
      <c r="F701" s="33"/>
      <c r="G701" s="34">
        <f t="shared" si="110"/>
        <v>548</v>
      </c>
      <c r="H701" s="34">
        <f t="shared" si="110"/>
        <v>1048</v>
      </c>
      <c r="I701" s="34">
        <f t="shared" si="110"/>
        <v>1048</v>
      </c>
    </row>
    <row r="702" spans="1:9">
      <c r="A702" s="80" t="s">
        <v>36</v>
      </c>
      <c r="B702" s="31"/>
      <c r="C702" s="32" t="s">
        <v>30</v>
      </c>
      <c r="D702" s="32" t="s">
        <v>53</v>
      </c>
      <c r="E702" s="33" t="s">
        <v>513</v>
      </c>
      <c r="F702" s="33"/>
      <c r="G702" s="34">
        <f t="shared" si="110"/>
        <v>548</v>
      </c>
      <c r="H702" s="34">
        <f t="shared" si="110"/>
        <v>1048</v>
      </c>
      <c r="I702" s="34">
        <f t="shared" si="110"/>
        <v>1048</v>
      </c>
    </row>
    <row r="703" spans="1:9" ht="31.5">
      <c r="A703" s="80" t="s">
        <v>228</v>
      </c>
      <c r="B703" s="31"/>
      <c r="C703" s="32" t="s">
        <v>30</v>
      </c>
      <c r="D703" s="32" t="s">
        <v>53</v>
      </c>
      <c r="E703" s="33" t="s">
        <v>513</v>
      </c>
      <c r="F703" s="33">
        <v>600</v>
      </c>
      <c r="G703" s="34">
        <v>548</v>
      </c>
      <c r="H703" s="34">
        <v>1048</v>
      </c>
      <c r="I703" s="34">
        <v>1048</v>
      </c>
    </row>
    <row r="704" spans="1:9">
      <c r="A704" s="80" t="s">
        <v>185</v>
      </c>
      <c r="B704" s="81"/>
      <c r="C704" s="81" t="s">
        <v>30</v>
      </c>
      <c r="D704" s="81" t="s">
        <v>12</v>
      </c>
      <c r="E704" s="22"/>
      <c r="F704" s="22"/>
      <c r="G704" s="72">
        <f>G705+G725+G731</f>
        <v>258655.7</v>
      </c>
      <c r="H704" s="72">
        <f t="shared" ref="H704:I704" si="111">H705+H725+H731</f>
        <v>250482.1</v>
      </c>
      <c r="I704" s="72">
        <f t="shared" si="111"/>
        <v>255042.30000000002</v>
      </c>
    </row>
    <row r="705" spans="1:9" ht="36.75" customHeight="1">
      <c r="A705" s="80" t="s">
        <v>509</v>
      </c>
      <c r="B705" s="81"/>
      <c r="C705" s="81" t="s">
        <v>30</v>
      </c>
      <c r="D705" s="81" t="s">
        <v>12</v>
      </c>
      <c r="E705" s="81" t="s">
        <v>363</v>
      </c>
      <c r="F705" s="22"/>
      <c r="G705" s="72">
        <f>G706</f>
        <v>252276.7</v>
      </c>
      <c r="H705" s="72">
        <f>H706</f>
        <v>250482.1</v>
      </c>
      <c r="I705" s="72">
        <f>I706</f>
        <v>255042.30000000002</v>
      </c>
    </row>
    <row r="706" spans="1:9">
      <c r="A706" s="80" t="s">
        <v>372</v>
      </c>
      <c r="B706" s="81"/>
      <c r="C706" s="81" t="s">
        <v>30</v>
      </c>
      <c r="D706" s="81" t="s">
        <v>12</v>
      </c>
      <c r="E706" s="81" t="s">
        <v>364</v>
      </c>
      <c r="F706" s="22"/>
      <c r="G706" s="72">
        <f>SUM(G707+G715+G721+G712+G718)</f>
        <v>252276.7</v>
      </c>
      <c r="H706" s="72">
        <f>SUM(H707+H715+H721+H712+H718)</f>
        <v>250482.1</v>
      </c>
      <c r="I706" s="72">
        <f>SUM(I707+I715+I721+I712+I718)</f>
        <v>255042.30000000002</v>
      </c>
    </row>
    <row r="707" spans="1:9" ht="47.25">
      <c r="A707" s="80" t="s">
        <v>389</v>
      </c>
      <c r="B707" s="81"/>
      <c r="C707" s="81" t="s">
        <v>30</v>
      </c>
      <c r="D707" s="81" t="s">
        <v>12</v>
      </c>
      <c r="E707" s="22" t="s">
        <v>582</v>
      </c>
      <c r="F707" s="22"/>
      <c r="G707" s="72">
        <f>G708+G709+G711+G710</f>
        <v>80425.100000000006</v>
      </c>
      <c r="H707" s="72">
        <f>H708+H709+H711+H710</f>
        <v>79241.900000000009</v>
      </c>
      <c r="I707" s="72">
        <f>I708+I709+I711+I710</f>
        <v>80286</v>
      </c>
    </row>
    <row r="708" spans="1:9" ht="47.25">
      <c r="A708" s="80" t="s">
        <v>50</v>
      </c>
      <c r="B708" s="81"/>
      <c r="C708" s="81" t="s">
        <v>30</v>
      </c>
      <c r="D708" s="81" t="s">
        <v>12</v>
      </c>
      <c r="E708" s="22" t="s">
        <v>582</v>
      </c>
      <c r="F708" s="22">
        <v>100</v>
      </c>
      <c r="G708" s="72">
        <v>55792</v>
      </c>
      <c r="H708" s="72">
        <v>53110.3</v>
      </c>
      <c r="I708" s="72">
        <v>53110.3</v>
      </c>
    </row>
    <row r="709" spans="1:9" ht="31.5">
      <c r="A709" s="80" t="s">
        <v>51</v>
      </c>
      <c r="B709" s="81"/>
      <c r="C709" s="81" t="s">
        <v>30</v>
      </c>
      <c r="D709" s="81" t="s">
        <v>12</v>
      </c>
      <c r="E709" s="22" t="s">
        <v>582</v>
      </c>
      <c r="F709" s="22">
        <v>200</v>
      </c>
      <c r="G709" s="72">
        <v>23878</v>
      </c>
      <c r="H709" s="72">
        <v>25239.8</v>
      </c>
      <c r="I709" s="72">
        <v>26287.200000000001</v>
      </c>
    </row>
    <row r="710" spans="1:9">
      <c r="A710" s="80" t="s">
        <v>41</v>
      </c>
      <c r="B710" s="81"/>
      <c r="C710" s="81" t="s">
        <v>30</v>
      </c>
      <c r="D710" s="81" t="s">
        <v>12</v>
      </c>
      <c r="E710" s="22" t="s">
        <v>582</v>
      </c>
      <c r="F710" s="22">
        <v>300</v>
      </c>
      <c r="G710" s="72">
        <v>94.3</v>
      </c>
      <c r="H710" s="72">
        <v>250.1</v>
      </c>
      <c r="I710" s="72">
        <v>258.2</v>
      </c>
    </row>
    <row r="711" spans="1:9" ht="12.75" customHeight="1">
      <c r="A711" s="80" t="s">
        <v>21</v>
      </c>
      <c r="B711" s="81"/>
      <c r="C711" s="81" t="s">
        <v>30</v>
      </c>
      <c r="D711" s="81" t="s">
        <v>12</v>
      </c>
      <c r="E711" s="22" t="s">
        <v>582</v>
      </c>
      <c r="F711" s="22">
        <v>800</v>
      </c>
      <c r="G711" s="72">
        <v>660.8</v>
      </c>
      <c r="H711" s="72">
        <v>641.70000000000005</v>
      </c>
      <c r="I711" s="72">
        <v>630.29999999999995</v>
      </c>
    </row>
    <row r="712" spans="1:9" ht="78.75">
      <c r="A712" s="80" t="s">
        <v>392</v>
      </c>
      <c r="B712" s="81"/>
      <c r="C712" s="81" t="s">
        <v>30</v>
      </c>
      <c r="D712" s="81" t="s">
        <v>12</v>
      </c>
      <c r="E712" s="22" t="s">
        <v>583</v>
      </c>
      <c r="F712" s="22"/>
      <c r="G712" s="72">
        <f>G713+G714</f>
        <v>90119.8</v>
      </c>
      <c r="H712" s="72">
        <f>H713+H714</f>
        <v>87730.9</v>
      </c>
      <c r="I712" s="72">
        <f>I713+I714</f>
        <v>88098.200000000012</v>
      </c>
    </row>
    <row r="713" spans="1:9" ht="31.5">
      <c r="A713" s="80" t="s">
        <v>51</v>
      </c>
      <c r="B713" s="81"/>
      <c r="C713" s="81" t="s">
        <v>30</v>
      </c>
      <c r="D713" s="81" t="s">
        <v>12</v>
      </c>
      <c r="E713" s="22" t="s">
        <v>583</v>
      </c>
      <c r="F713" s="22">
        <v>200</v>
      </c>
      <c r="G713" s="72">
        <v>1329.3</v>
      </c>
      <c r="H713" s="72">
        <v>1296.2</v>
      </c>
      <c r="I713" s="72">
        <v>1301.5999999999999</v>
      </c>
    </row>
    <row r="714" spans="1:9">
      <c r="A714" s="80" t="s">
        <v>41</v>
      </c>
      <c r="B714" s="81"/>
      <c r="C714" s="81" t="s">
        <v>30</v>
      </c>
      <c r="D714" s="81" t="s">
        <v>12</v>
      </c>
      <c r="E714" s="22" t="s">
        <v>583</v>
      </c>
      <c r="F714" s="22">
        <v>300</v>
      </c>
      <c r="G714" s="72">
        <v>88790.5</v>
      </c>
      <c r="H714" s="72">
        <v>86434.7</v>
      </c>
      <c r="I714" s="72">
        <v>86796.6</v>
      </c>
    </row>
    <row r="715" spans="1:9" ht="31.5">
      <c r="A715" s="80" t="s">
        <v>390</v>
      </c>
      <c r="B715" s="81"/>
      <c r="C715" s="81" t="s">
        <v>30</v>
      </c>
      <c r="D715" s="81" t="s">
        <v>12</v>
      </c>
      <c r="E715" s="22" t="s">
        <v>584</v>
      </c>
      <c r="F715" s="22"/>
      <c r="G715" s="72">
        <f>G716+G717</f>
        <v>55225.599999999999</v>
      </c>
      <c r="H715" s="72">
        <f>H716+H717</f>
        <v>58058.6</v>
      </c>
      <c r="I715" s="72">
        <f>I716+I717</f>
        <v>60381</v>
      </c>
    </row>
    <row r="716" spans="1:9" ht="31.5">
      <c r="A716" s="80" t="s">
        <v>51</v>
      </c>
      <c r="B716" s="81"/>
      <c r="C716" s="81" t="s">
        <v>30</v>
      </c>
      <c r="D716" s="81" t="s">
        <v>12</v>
      </c>
      <c r="E716" s="22" t="s">
        <v>584</v>
      </c>
      <c r="F716" s="22">
        <v>200</v>
      </c>
      <c r="G716" s="72">
        <v>830.2</v>
      </c>
      <c r="H716" s="72">
        <v>863.6</v>
      </c>
      <c r="I716" s="72">
        <v>898.3</v>
      </c>
    </row>
    <row r="717" spans="1:9">
      <c r="A717" s="80" t="s">
        <v>41</v>
      </c>
      <c r="B717" s="81"/>
      <c r="C717" s="81" t="s">
        <v>30</v>
      </c>
      <c r="D717" s="81" t="s">
        <v>12</v>
      </c>
      <c r="E717" s="22" t="s">
        <v>584</v>
      </c>
      <c r="F717" s="22">
        <v>300</v>
      </c>
      <c r="G717" s="72">
        <v>54395.4</v>
      </c>
      <c r="H717" s="72">
        <v>57195</v>
      </c>
      <c r="I717" s="72">
        <v>59482.7</v>
      </c>
    </row>
    <row r="718" spans="1:9" ht="63">
      <c r="A718" s="80" t="s">
        <v>393</v>
      </c>
      <c r="B718" s="81"/>
      <c r="C718" s="81" t="s">
        <v>30</v>
      </c>
      <c r="D718" s="81" t="s">
        <v>12</v>
      </c>
      <c r="E718" s="22" t="s">
        <v>585</v>
      </c>
      <c r="F718" s="22"/>
      <c r="G718" s="72">
        <f>G719+G720</f>
        <v>22412.800000000003</v>
      </c>
      <c r="H718" s="72">
        <f>H719+H720</f>
        <v>20659</v>
      </c>
      <c r="I718" s="72">
        <f>I719+I720</f>
        <v>21485.4</v>
      </c>
    </row>
    <row r="719" spans="1:9" ht="31.5">
      <c r="A719" s="80" t="s">
        <v>51</v>
      </c>
      <c r="B719" s="81"/>
      <c r="C719" s="81" t="s">
        <v>30</v>
      </c>
      <c r="D719" s="81" t="s">
        <v>12</v>
      </c>
      <c r="E719" s="22" t="s">
        <v>585</v>
      </c>
      <c r="F719" s="22">
        <v>200</v>
      </c>
      <c r="G719" s="72">
        <v>332.9</v>
      </c>
      <c r="H719" s="72">
        <v>308.10000000000002</v>
      </c>
      <c r="I719" s="72">
        <v>320.39999999999998</v>
      </c>
    </row>
    <row r="720" spans="1:9">
      <c r="A720" s="80" t="s">
        <v>41</v>
      </c>
      <c r="B720" s="81"/>
      <c r="C720" s="81" t="s">
        <v>30</v>
      </c>
      <c r="D720" s="81" t="s">
        <v>12</v>
      </c>
      <c r="E720" s="22" t="s">
        <v>585</v>
      </c>
      <c r="F720" s="22">
        <v>300</v>
      </c>
      <c r="G720" s="72">
        <v>22079.9</v>
      </c>
      <c r="H720" s="72">
        <v>20350.900000000001</v>
      </c>
      <c r="I720" s="72">
        <v>21165</v>
      </c>
    </row>
    <row r="721" spans="1:9">
      <c r="A721" s="80" t="s">
        <v>923</v>
      </c>
      <c r="B721" s="81"/>
      <c r="C721" s="81" t="s">
        <v>30</v>
      </c>
      <c r="D721" s="81" t="s">
        <v>12</v>
      </c>
      <c r="E721" s="22" t="s">
        <v>591</v>
      </c>
      <c r="F721" s="22"/>
      <c r="G721" s="72">
        <f>SUM(G722)</f>
        <v>4093.4</v>
      </c>
      <c r="H721" s="72">
        <f>SUM(H722)</f>
        <v>4791.7</v>
      </c>
      <c r="I721" s="72">
        <f>SUM(I722)</f>
        <v>4791.7</v>
      </c>
    </row>
    <row r="722" spans="1:9" ht="47.25">
      <c r="A722" s="80" t="s">
        <v>391</v>
      </c>
      <c r="B722" s="81"/>
      <c r="C722" s="81" t="s">
        <v>30</v>
      </c>
      <c r="D722" s="81" t="s">
        <v>12</v>
      </c>
      <c r="E722" s="22" t="s">
        <v>592</v>
      </c>
      <c r="F722" s="22"/>
      <c r="G722" s="72">
        <f>SUM(G723:G724)</f>
        <v>4093.4</v>
      </c>
      <c r="H722" s="72">
        <f>SUM(H723:H724)</f>
        <v>4791.7</v>
      </c>
      <c r="I722" s="72">
        <f>SUM(I723:I724)</f>
        <v>4791.7</v>
      </c>
    </row>
    <row r="723" spans="1:9" ht="31.5">
      <c r="A723" s="80" t="s">
        <v>51</v>
      </c>
      <c r="B723" s="81"/>
      <c r="C723" s="81" t="s">
        <v>30</v>
      </c>
      <c r="D723" s="81" t="s">
        <v>12</v>
      </c>
      <c r="E723" s="22" t="s">
        <v>592</v>
      </c>
      <c r="F723" s="22">
        <v>200</v>
      </c>
      <c r="G723" s="72">
        <v>59.5</v>
      </c>
      <c r="H723" s="72">
        <v>71.7</v>
      </c>
      <c r="I723" s="72">
        <v>71.7</v>
      </c>
    </row>
    <row r="724" spans="1:9">
      <c r="A724" s="80" t="s">
        <v>41</v>
      </c>
      <c r="B724" s="81"/>
      <c r="C724" s="81" t="s">
        <v>30</v>
      </c>
      <c r="D724" s="81" t="s">
        <v>12</v>
      </c>
      <c r="E724" s="22" t="s">
        <v>592</v>
      </c>
      <c r="F724" s="22">
        <v>300</v>
      </c>
      <c r="G724" s="72">
        <v>4033.9</v>
      </c>
      <c r="H724" s="72">
        <v>4720</v>
      </c>
      <c r="I724" s="72">
        <v>4720</v>
      </c>
    </row>
    <row r="725" spans="1:9" ht="31.5" hidden="1">
      <c r="A725" s="80" t="s">
        <v>664</v>
      </c>
      <c r="B725" s="81"/>
      <c r="C725" s="81" t="s">
        <v>30</v>
      </c>
      <c r="D725" s="81" t="s">
        <v>12</v>
      </c>
      <c r="E725" s="22" t="s">
        <v>15</v>
      </c>
      <c r="F725" s="22"/>
      <c r="G725" s="72">
        <f>SUM(G726)</f>
        <v>0</v>
      </c>
      <c r="H725" s="72">
        <f>SUM(H726)</f>
        <v>0</v>
      </c>
      <c r="I725" s="72">
        <f>SUM(I726)</f>
        <v>0</v>
      </c>
    </row>
    <row r="726" spans="1:9" ht="31.5" hidden="1">
      <c r="A726" s="80" t="s">
        <v>81</v>
      </c>
      <c r="B726" s="30"/>
      <c r="C726" s="81" t="s">
        <v>30</v>
      </c>
      <c r="D726" s="81" t="s">
        <v>12</v>
      </c>
      <c r="E726" s="22" t="s">
        <v>16</v>
      </c>
      <c r="F726" s="22"/>
      <c r="G726" s="72">
        <f t="shared" ref="G726:I727" si="112">G727</f>
        <v>0</v>
      </c>
      <c r="H726" s="72">
        <f t="shared" si="112"/>
        <v>0</v>
      </c>
      <c r="I726" s="72">
        <f t="shared" si="112"/>
        <v>0</v>
      </c>
    </row>
    <row r="727" spans="1:9" ht="31.5" hidden="1">
      <c r="A727" s="80" t="s">
        <v>44</v>
      </c>
      <c r="B727" s="30"/>
      <c r="C727" s="81" t="s">
        <v>30</v>
      </c>
      <c r="D727" s="81" t="s">
        <v>12</v>
      </c>
      <c r="E727" s="22" t="s">
        <v>45</v>
      </c>
      <c r="F727" s="22"/>
      <c r="G727" s="72">
        <f t="shared" si="112"/>
        <v>0</v>
      </c>
      <c r="H727" s="72">
        <f t="shared" si="112"/>
        <v>0</v>
      </c>
      <c r="I727" s="72">
        <f t="shared" si="112"/>
        <v>0</v>
      </c>
    </row>
    <row r="728" spans="1:9" hidden="1">
      <c r="A728" s="80" t="s">
        <v>610</v>
      </c>
      <c r="B728" s="30"/>
      <c r="C728" s="81" t="s">
        <v>30</v>
      </c>
      <c r="D728" s="81" t="s">
        <v>12</v>
      </c>
      <c r="E728" s="22" t="s">
        <v>609</v>
      </c>
      <c r="F728" s="22"/>
      <c r="G728" s="72">
        <f t="shared" ref="G728:I729" si="113">SUM(G729)</f>
        <v>0</v>
      </c>
      <c r="H728" s="72">
        <f t="shared" si="113"/>
        <v>0</v>
      </c>
      <c r="I728" s="72">
        <f t="shared" si="113"/>
        <v>0</v>
      </c>
    </row>
    <row r="729" spans="1:9" ht="47.25" hidden="1">
      <c r="A729" s="80" t="s">
        <v>618</v>
      </c>
      <c r="B729" s="30"/>
      <c r="C729" s="81" t="s">
        <v>30</v>
      </c>
      <c r="D729" s="81" t="s">
        <v>12</v>
      </c>
      <c r="E729" s="22" t="s">
        <v>617</v>
      </c>
      <c r="F729" s="22"/>
      <c r="G729" s="72">
        <f t="shared" si="113"/>
        <v>0</v>
      </c>
      <c r="H729" s="72">
        <f t="shared" si="113"/>
        <v>0</v>
      </c>
      <c r="I729" s="72">
        <f t="shared" si="113"/>
        <v>0</v>
      </c>
    </row>
    <row r="730" spans="1:9" ht="31.5" hidden="1">
      <c r="A730" s="80" t="s">
        <v>51</v>
      </c>
      <c r="B730" s="30"/>
      <c r="C730" s="81" t="s">
        <v>30</v>
      </c>
      <c r="D730" s="81" t="s">
        <v>12</v>
      </c>
      <c r="E730" s="22" t="s">
        <v>617</v>
      </c>
      <c r="F730" s="22">
        <v>200</v>
      </c>
      <c r="G730" s="72"/>
      <c r="H730" s="72"/>
      <c r="I730" s="72"/>
    </row>
    <row r="731" spans="1:9">
      <c r="A731" s="80" t="s">
        <v>545</v>
      </c>
      <c r="B731" s="30"/>
      <c r="C731" s="81" t="s">
        <v>30</v>
      </c>
      <c r="D731" s="81" t="s">
        <v>12</v>
      </c>
      <c r="E731" s="22" t="s">
        <v>192</v>
      </c>
      <c r="F731" s="22"/>
      <c r="G731" s="72">
        <f>SUM(G732+G734)+G736</f>
        <v>6378.9999999999991</v>
      </c>
      <c r="H731" s="72">
        <f t="shared" ref="H731:I731" si="114">SUM(H732+H734)+H736</f>
        <v>0</v>
      </c>
      <c r="I731" s="72">
        <f t="shared" si="114"/>
        <v>0</v>
      </c>
    </row>
    <row r="732" spans="1:9" ht="47.25">
      <c r="A732" s="80" t="s">
        <v>938</v>
      </c>
      <c r="B732" s="30"/>
      <c r="C732" s="81" t="s">
        <v>30</v>
      </c>
      <c r="D732" s="81" t="s">
        <v>12</v>
      </c>
      <c r="E732" s="22" t="s">
        <v>941</v>
      </c>
      <c r="F732" s="22"/>
      <c r="G732" s="72">
        <f>SUM(G733)</f>
        <v>1590.1</v>
      </c>
      <c r="H732" s="72">
        <f t="shared" ref="H732:I732" si="115">SUM(H733)</f>
        <v>0</v>
      </c>
      <c r="I732" s="72">
        <f t="shared" si="115"/>
        <v>0</v>
      </c>
    </row>
    <row r="733" spans="1:9" ht="47.25">
      <c r="A733" s="80" t="s">
        <v>50</v>
      </c>
      <c r="B733" s="30"/>
      <c r="C733" s="81" t="s">
        <v>30</v>
      </c>
      <c r="D733" s="81" t="s">
        <v>12</v>
      </c>
      <c r="E733" s="22" t="s">
        <v>941</v>
      </c>
      <c r="F733" s="22">
        <v>100</v>
      </c>
      <c r="G733" s="72">
        <v>1590.1</v>
      </c>
      <c r="H733" s="72"/>
      <c r="I733" s="72"/>
    </row>
    <row r="734" spans="1:9" ht="78.75">
      <c r="A734" s="80" t="s">
        <v>986</v>
      </c>
      <c r="B734" s="30"/>
      <c r="C734" s="81" t="s">
        <v>30</v>
      </c>
      <c r="D734" s="81" t="s">
        <v>12</v>
      </c>
      <c r="E734" s="22" t="s">
        <v>942</v>
      </c>
      <c r="F734" s="22"/>
      <c r="G734" s="72">
        <f>SUM(G735)</f>
        <v>2785.2</v>
      </c>
      <c r="H734" s="72">
        <f t="shared" ref="H734:I734" si="116">SUM(H735)</f>
        <v>0</v>
      </c>
      <c r="I734" s="72">
        <f t="shared" si="116"/>
        <v>0</v>
      </c>
    </row>
    <row r="735" spans="1:9" ht="47.25">
      <c r="A735" s="80" t="s">
        <v>50</v>
      </c>
      <c r="B735" s="30"/>
      <c r="C735" s="81" t="s">
        <v>30</v>
      </c>
      <c r="D735" s="81" t="s">
        <v>12</v>
      </c>
      <c r="E735" s="22" t="s">
        <v>942</v>
      </c>
      <c r="F735" s="22">
        <v>100</v>
      </c>
      <c r="G735" s="72">
        <v>2785.2</v>
      </c>
      <c r="H735" s="72"/>
      <c r="I735" s="72"/>
    </row>
    <row r="736" spans="1:9" ht="31.5">
      <c r="A736" s="80" t="s">
        <v>44</v>
      </c>
      <c r="B736" s="30"/>
      <c r="C736" s="81" t="s">
        <v>30</v>
      </c>
      <c r="D736" s="81" t="s">
        <v>12</v>
      </c>
      <c r="E736" s="22" t="s">
        <v>463</v>
      </c>
      <c r="F736" s="22"/>
      <c r="G736" s="72">
        <f>SUM(G737)</f>
        <v>2003.7</v>
      </c>
      <c r="H736" s="72">
        <f t="shared" ref="H736:I737" si="117">SUM(H737)</f>
        <v>0</v>
      </c>
      <c r="I736" s="72">
        <f t="shared" si="117"/>
        <v>0</v>
      </c>
    </row>
    <row r="737" spans="1:9" ht="78.75">
      <c r="A737" s="80" t="s">
        <v>940</v>
      </c>
      <c r="B737" s="30"/>
      <c r="C737" s="81" t="s">
        <v>30</v>
      </c>
      <c r="D737" s="81" t="s">
        <v>12</v>
      </c>
      <c r="E737" s="22" t="s">
        <v>939</v>
      </c>
      <c r="F737" s="22"/>
      <c r="G737" s="72">
        <f>SUM(G738)</f>
        <v>2003.7</v>
      </c>
      <c r="H737" s="72">
        <f t="shared" si="117"/>
        <v>0</v>
      </c>
      <c r="I737" s="72">
        <f t="shared" si="117"/>
        <v>0</v>
      </c>
    </row>
    <row r="738" spans="1:9" ht="47.25">
      <c r="A738" s="80" t="s">
        <v>50</v>
      </c>
      <c r="B738" s="30"/>
      <c r="C738" s="81" t="s">
        <v>30</v>
      </c>
      <c r="D738" s="81" t="s">
        <v>12</v>
      </c>
      <c r="E738" s="22" t="s">
        <v>939</v>
      </c>
      <c r="F738" s="22">
        <v>100</v>
      </c>
      <c r="G738" s="72">
        <v>2003.7</v>
      </c>
      <c r="H738" s="72"/>
      <c r="I738" s="72"/>
    </row>
    <row r="739" spans="1:9">
      <c r="A739" s="80" t="s">
        <v>76</v>
      </c>
      <c r="B739" s="81"/>
      <c r="C739" s="81" t="s">
        <v>30</v>
      </c>
      <c r="D739" s="81" t="s">
        <v>77</v>
      </c>
      <c r="E739" s="22"/>
      <c r="F739" s="22"/>
      <c r="G739" s="72">
        <f>G755+G740</f>
        <v>41551.1</v>
      </c>
      <c r="H739" s="72">
        <f>H755+H740</f>
        <v>37129.800000000003</v>
      </c>
      <c r="I739" s="72">
        <f>I755+I740</f>
        <v>37129.800000000003</v>
      </c>
    </row>
    <row r="740" spans="1:9" ht="31.5">
      <c r="A740" s="80" t="s">
        <v>509</v>
      </c>
      <c r="B740" s="81"/>
      <c r="C740" s="81" t="s">
        <v>30</v>
      </c>
      <c r="D740" s="81" t="s">
        <v>77</v>
      </c>
      <c r="E740" s="81" t="s">
        <v>363</v>
      </c>
      <c r="F740" s="22"/>
      <c r="G740" s="72">
        <f>G741+G745+G750</f>
        <v>34414.199999999997</v>
      </c>
      <c r="H740" s="72">
        <f>H741+H745+H750</f>
        <v>29840.2</v>
      </c>
      <c r="I740" s="72">
        <f>I741+I745+I750</f>
        <v>29840.2</v>
      </c>
    </row>
    <row r="741" spans="1:9">
      <c r="A741" s="80" t="s">
        <v>372</v>
      </c>
      <c r="B741" s="81"/>
      <c r="C741" s="81" t="s">
        <v>30</v>
      </c>
      <c r="D741" s="81" t="s">
        <v>77</v>
      </c>
      <c r="E741" s="81" t="s">
        <v>364</v>
      </c>
      <c r="F741" s="22"/>
      <c r="G741" s="72">
        <f>SUM(G742)</f>
        <v>7077.8</v>
      </c>
      <c r="H741" s="72">
        <f>SUM(H742)</f>
        <v>6102.0999999999995</v>
      </c>
      <c r="I741" s="72">
        <f>SUM(I742)</f>
        <v>6102.0999999999995</v>
      </c>
    </row>
    <row r="742" spans="1:9">
      <c r="A742" s="80" t="s">
        <v>394</v>
      </c>
      <c r="B742" s="81"/>
      <c r="C742" s="81" t="s">
        <v>30</v>
      </c>
      <c r="D742" s="81" t="s">
        <v>77</v>
      </c>
      <c r="E742" s="22" t="s">
        <v>586</v>
      </c>
      <c r="F742" s="22"/>
      <c r="G742" s="72">
        <f>G743+G744</f>
        <v>7077.8</v>
      </c>
      <c r="H742" s="72">
        <f>H743+H744</f>
        <v>6102.0999999999995</v>
      </c>
      <c r="I742" s="72">
        <f>I743+I744</f>
        <v>6102.0999999999995</v>
      </c>
    </row>
    <row r="743" spans="1:9" ht="47.25">
      <c r="A743" s="80" t="s">
        <v>50</v>
      </c>
      <c r="B743" s="81"/>
      <c r="C743" s="81" t="s">
        <v>30</v>
      </c>
      <c r="D743" s="81" t="s">
        <v>77</v>
      </c>
      <c r="E743" s="22" t="s">
        <v>586</v>
      </c>
      <c r="F743" s="22">
        <v>100</v>
      </c>
      <c r="G743" s="72">
        <v>7077.8</v>
      </c>
      <c r="H743" s="72">
        <v>5522.7</v>
      </c>
      <c r="I743" s="72">
        <v>5522.7</v>
      </c>
    </row>
    <row r="744" spans="1:9" ht="31.5">
      <c r="A744" s="80" t="s">
        <v>51</v>
      </c>
      <c r="B744" s="81"/>
      <c r="C744" s="81" t="s">
        <v>30</v>
      </c>
      <c r="D744" s="81" t="s">
        <v>77</v>
      </c>
      <c r="E744" s="22" t="s">
        <v>586</v>
      </c>
      <c r="F744" s="22">
        <v>200</v>
      </c>
      <c r="G744" s="72"/>
      <c r="H744" s="72">
        <v>579.4</v>
      </c>
      <c r="I744" s="72">
        <v>579.4</v>
      </c>
    </row>
    <row r="745" spans="1:9" ht="31.5">
      <c r="A745" s="80" t="s">
        <v>374</v>
      </c>
      <c r="B745" s="81"/>
      <c r="C745" s="81" t="s">
        <v>30</v>
      </c>
      <c r="D745" s="81" t="s">
        <v>77</v>
      </c>
      <c r="E745" s="22" t="s">
        <v>375</v>
      </c>
      <c r="F745" s="22"/>
      <c r="G745" s="72">
        <f t="shared" ref="G745:I746" si="118">SUM(G746)</f>
        <v>5365.4</v>
      </c>
      <c r="H745" s="72">
        <f t="shared" si="118"/>
        <v>4655.1000000000004</v>
      </c>
      <c r="I745" s="72">
        <f t="shared" si="118"/>
        <v>4655.1000000000004</v>
      </c>
    </row>
    <row r="746" spans="1:9" ht="47.25">
      <c r="A746" s="80" t="s">
        <v>589</v>
      </c>
      <c r="B746" s="81"/>
      <c r="C746" s="81" t="s">
        <v>30</v>
      </c>
      <c r="D746" s="81" t="s">
        <v>77</v>
      </c>
      <c r="E746" s="22" t="s">
        <v>588</v>
      </c>
      <c r="F746" s="22"/>
      <c r="G746" s="72">
        <f t="shared" si="118"/>
        <v>5365.4</v>
      </c>
      <c r="H746" s="72">
        <f t="shared" si="118"/>
        <v>4655.1000000000004</v>
      </c>
      <c r="I746" s="72">
        <f t="shared" si="118"/>
        <v>4655.1000000000004</v>
      </c>
    </row>
    <row r="747" spans="1:9" ht="31.5">
      <c r="A747" s="80" t="s">
        <v>395</v>
      </c>
      <c r="B747" s="81"/>
      <c r="C747" s="81" t="s">
        <v>30</v>
      </c>
      <c r="D747" s="81" t="s">
        <v>77</v>
      </c>
      <c r="E747" s="22" t="s">
        <v>587</v>
      </c>
      <c r="F747" s="22"/>
      <c r="G747" s="72">
        <f>G748+G749</f>
        <v>5365.4</v>
      </c>
      <c r="H747" s="72">
        <f>H748+H749</f>
        <v>4655.1000000000004</v>
      </c>
      <c r="I747" s="72">
        <f>I748+I749</f>
        <v>4655.1000000000004</v>
      </c>
    </row>
    <row r="748" spans="1:9" ht="47.25">
      <c r="A748" s="80" t="s">
        <v>50</v>
      </c>
      <c r="B748" s="81"/>
      <c r="C748" s="81" t="s">
        <v>30</v>
      </c>
      <c r="D748" s="81" t="s">
        <v>77</v>
      </c>
      <c r="E748" s="22" t="s">
        <v>587</v>
      </c>
      <c r="F748" s="22">
        <v>100</v>
      </c>
      <c r="G748" s="72">
        <v>5358.5</v>
      </c>
      <c r="H748" s="72">
        <v>4020.3</v>
      </c>
      <c r="I748" s="72">
        <v>4020.3</v>
      </c>
    </row>
    <row r="749" spans="1:9" ht="31.5">
      <c r="A749" s="80" t="s">
        <v>51</v>
      </c>
      <c r="B749" s="81"/>
      <c r="C749" s="81" t="s">
        <v>30</v>
      </c>
      <c r="D749" s="81" t="s">
        <v>77</v>
      </c>
      <c r="E749" s="22" t="s">
        <v>587</v>
      </c>
      <c r="F749" s="22">
        <v>200</v>
      </c>
      <c r="G749" s="72">
        <v>6.9</v>
      </c>
      <c r="H749" s="72">
        <v>634.79999999999995</v>
      </c>
      <c r="I749" s="72">
        <v>634.79999999999995</v>
      </c>
    </row>
    <row r="750" spans="1:9" ht="31.5">
      <c r="A750" s="80" t="s">
        <v>369</v>
      </c>
      <c r="B750" s="81"/>
      <c r="C750" s="81" t="s">
        <v>30</v>
      </c>
      <c r="D750" s="81" t="s">
        <v>77</v>
      </c>
      <c r="E750" s="81" t="s">
        <v>370</v>
      </c>
      <c r="F750" s="22"/>
      <c r="G750" s="72">
        <f>SUM(G751)</f>
        <v>21971</v>
      </c>
      <c r="H750" s="72">
        <f>SUM(H751)</f>
        <v>19083</v>
      </c>
      <c r="I750" s="72">
        <f>SUM(I751)</f>
        <v>19083</v>
      </c>
    </row>
    <row r="751" spans="1:9" ht="31.5">
      <c r="A751" s="80" t="s">
        <v>397</v>
      </c>
      <c r="B751" s="81"/>
      <c r="C751" s="81" t="s">
        <v>30</v>
      </c>
      <c r="D751" s="81" t="s">
        <v>77</v>
      </c>
      <c r="E751" s="22" t="s">
        <v>590</v>
      </c>
      <c r="F751" s="22"/>
      <c r="G751" s="72">
        <f>G752+G753+G754</f>
        <v>21971</v>
      </c>
      <c r="H751" s="72">
        <f>H752+H753+H754</f>
        <v>19083</v>
      </c>
      <c r="I751" s="72">
        <f>I752+I753+I754</f>
        <v>19083</v>
      </c>
    </row>
    <row r="752" spans="1:9" ht="47.25">
      <c r="A752" s="80" t="s">
        <v>50</v>
      </c>
      <c r="B752" s="81"/>
      <c r="C752" s="81" t="s">
        <v>30</v>
      </c>
      <c r="D752" s="81" t="s">
        <v>77</v>
      </c>
      <c r="E752" s="22" t="s">
        <v>590</v>
      </c>
      <c r="F752" s="22">
        <v>100</v>
      </c>
      <c r="G752" s="72">
        <v>21971</v>
      </c>
      <c r="H752" s="72">
        <v>19083</v>
      </c>
      <c r="I752" s="72">
        <v>19083</v>
      </c>
    </row>
    <row r="753" spans="1:9" ht="31.5" hidden="1">
      <c r="A753" s="80" t="s">
        <v>51</v>
      </c>
      <c r="B753" s="81"/>
      <c r="C753" s="81" t="s">
        <v>30</v>
      </c>
      <c r="D753" s="81" t="s">
        <v>77</v>
      </c>
      <c r="E753" s="22" t="s">
        <v>398</v>
      </c>
      <c r="F753" s="22">
        <v>200</v>
      </c>
      <c r="G753" s="72"/>
      <c r="H753" s="72"/>
      <c r="I753" s="72"/>
    </row>
    <row r="754" spans="1:9" hidden="1">
      <c r="A754" s="80" t="s">
        <v>21</v>
      </c>
      <c r="B754" s="81"/>
      <c r="C754" s="81" t="s">
        <v>30</v>
      </c>
      <c r="D754" s="81" t="s">
        <v>77</v>
      </c>
      <c r="E754" s="22" t="s">
        <v>398</v>
      </c>
      <c r="F754" s="22">
        <v>800</v>
      </c>
      <c r="G754" s="72"/>
      <c r="H754" s="72"/>
      <c r="I754" s="72"/>
    </row>
    <row r="755" spans="1:9" ht="31.5">
      <c r="A755" s="80" t="s">
        <v>664</v>
      </c>
      <c r="B755" s="81"/>
      <c r="C755" s="81" t="s">
        <v>30</v>
      </c>
      <c r="D755" s="81" t="s">
        <v>77</v>
      </c>
      <c r="E755" s="22" t="s">
        <v>15</v>
      </c>
      <c r="F755" s="22"/>
      <c r="G755" s="72">
        <f>G760+G756</f>
        <v>7136.9</v>
      </c>
      <c r="H755" s="72">
        <f t="shared" ref="H755:I755" si="119">H760+H756</f>
        <v>7289.6</v>
      </c>
      <c r="I755" s="72">
        <f t="shared" si="119"/>
        <v>7289.6</v>
      </c>
    </row>
    <row r="756" spans="1:9">
      <c r="A756" s="80" t="s">
        <v>83</v>
      </c>
      <c r="B756" s="13"/>
      <c r="C756" s="81" t="s">
        <v>30</v>
      </c>
      <c r="D756" s="81" t="s">
        <v>77</v>
      </c>
      <c r="E756" s="22" t="s">
        <v>67</v>
      </c>
      <c r="F756" s="22"/>
      <c r="G756" s="72"/>
      <c r="H756" s="72">
        <f t="shared" ref="H756:I758" si="120">SUM(H757)</f>
        <v>100</v>
      </c>
      <c r="I756" s="72">
        <f t="shared" si="120"/>
        <v>100</v>
      </c>
    </row>
    <row r="757" spans="1:9">
      <c r="A757" s="80" t="s">
        <v>34</v>
      </c>
      <c r="B757" s="13"/>
      <c r="C757" s="81" t="s">
        <v>30</v>
      </c>
      <c r="D757" s="81" t="s">
        <v>77</v>
      </c>
      <c r="E757" s="22" t="s">
        <v>425</v>
      </c>
      <c r="F757" s="22"/>
      <c r="G757" s="72"/>
      <c r="H757" s="72">
        <f t="shared" si="120"/>
        <v>100</v>
      </c>
      <c r="I757" s="72">
        <f t="shared" si="120"/>
        <v>100</v>
      </c>
    </row>
    <row r="758" spans="1:9" ht="31.5">
      <c r="A758" s="80" t="s">
        <v>753</v>
      </c>
      <c r="B758" s="81"/>
      <c r="C758" s="81" t="s">
        <v>30</v>
      </c>
      <c r="D758" s="81" t="s">
        <v>77</v>
      </c>
      <c r="E758" s="22" t="s">
        <v>752</v>
      </c>
      <c r="F758" s="22"/>
      <c r="G758" s="72"/>
      <c r="H758" s="72">
        <f t="shared" si="120"/>
        <v>100</v>
      </c>
      <c r="I758" s="72">
        <f t="shared" si="120"/>
        <v>100</v>
      </c>
    </row>
    <row r="759" spans="1:9" ht="31.5">
      <c r="A759" s="80" t="s">
        <v>51</v>
      </c>
      <c r="B759" s="81"/>
      <c r="C759" s="81" t="s">
        <v>30</v>
      </c>
      <c r="D759" s="81" t="s">
        <v>77</v>
      </c>
      <c r="E759" s="22" t="s">
        <v>752</v>
      </c>
      <c r="F759" s="22">
        <v>200</v>
      </c>
      <c r="G759" s="72"/>
      <c r="H759" s="72">
        <v>100</v>
      </c>
      <c r="I759" s="72">
        <v>100</v>
      </c>
    </row>
    <row r="760" spans="1:9" ht="31.5">
      <c r="A760" s="80" t="s">
        <v>669</v>
      </c>
      <c r="B760" s="81"/>
      <c r="C760" s="81" t="s">
        <v>30</v>
      </c>
      <c r="D760" s="81" t="s">
        <v>77</v>
      </c>
      <c r="E760" s="22" t="s">
        <v>78</v>
      </c>
      <c r="F760" s="22"/>
      <c r="G760" s="72">
        <f>SUM(G761+G764+G766+G768)+G771</f>
        <v>7136.9</v>
      </c>
      <c r="H760" s="72">
        <f t="shared" ref="H760:I760" si="121">SUM(H761+H764+H766+H768)+H771</f>
        <v>7189.6</v>
      </c>
      <c r="I760" s="72">
        <f t="shared" si="121"/>
        <v>7189.6</v>
      </c>
    </row>
    <row r="761" spans="1:9">
      <c r="A761" s="80" t="s">
        <v>79</v>
      </c>
      <c r="B761" s="81"/>
      <c r="C761" s="81" t="s">
        <v>30</v>
      </c>
      <c r="D761" s="81" t="s">
        <v>77</v>
      </c>
      <c r="E761" s="22" t="s">
        <v>80</v>
      </c>
      <c r="F761" s="22"/>
      <c r="G761" s="72">
        <f>G762+G763</f>
        <v>4478.7999999999993</v>
      </c>
      <c r="H761" s="72">
        <f>H762+H763</f>
        <v>4434.5</v>
      </c>
      <c r="I761" s="72">
        <f>I762+I763</f>
        <v>4434.5</v>
      </c>
    </row>
    <row r="762" spans="1:9" ht="47.25">
      <c r="A762" s="80" t="s">
        <v>50</v>
      </c>
      <c r="B762" s="81"/>
      <c r="C762" s="81" t="s">
        <v>30</v>
      </c>
      <c r="D762" s="81" t="s">
        <v>77</v>
      </c>
      <c r="E762" s="22" t="s">
        <v>80</v>
      </c>
      <c r="F762" s="22">
        <v>100</v>
      </c>
      <c r="G762" s="72">
        <v>4473.3999999999996</v>
      </c>
      <c r="H762" s="72">
        <v>4427.5</v>
      </c>
      <c r="I762" s="72">
        <v>4427.5</v>
      </c>
    </row>
    <row r="763" spans="1:9" ht="31.5">
      <c r="A763" s="80" t="s">
        <v>51</v>
      </c>
      <c r="B763" s="81"/>
      <c r="C763" s="81" t="s">
        <v>30</v>
      </c>
      <c r="D763" s="81" t="s">
        <v>77</v>
      </c>
      <c r="E763" s="22" t="s">
        <v>80</v>
      </c>
      <c r="F763" s="22">
        <v>200</v>
      </c>
      <c r="G763" s="72">
        <v>5.4</v>
      </c>
      <c r="H763" s="72">
        <v>7</v>
      </c>
      <c r="I763" s="72">
        <v>7</v>
      </c>
    </row>
    <row r="764" spans="1:9">
      <c r="A764" s="80" t="s">
        <v>94</v>
      </c>
      <c r="B764" s="31"/>
      <c r="C764" s="32" t="s">
        <v>30</v>
      </c>
      <c r="D764" s="32" t="s">
        <v>77</v>
      </c>
      <c r="E764" s="33" t="s">
        <v>514</v>
      </c>
      <c r="F764" s="33"/>
      <c r="G764" s="34">
        <f>G765</f>
        <v>508.9</v>
      </c>
      <c r="H764" s="34">
        <f>H765</f>
        <v>514</v>
      </c>
      <c r="I764" s="34">
        <f>I765</f>
        <v>514</v>
      </c>
    </row>
    <row r="765" spans="1:9" ht="31.5">
      <c r="A765" s="80" t="s">
        <v>51</v>
      </c>
      <c r="B765" s="31"/>
      <c r="C765" s="32" t="s">
        <v>30</v>
      </c>
      <c r="D765" s="32" t="s">
        <v>77</v>
      </c>
      <c r="E765" s="33" t="s">
        <v>514</v>
      </c>
      <c r="F765" s="33">
        <v>200</v>
      </c>
      <c r="G765" s="34">
        <v>508.9</v>
      </c>
      <c r="H765" s="34">
        <v>514</v>
      </c>
      <c r="I765" s="34">
        <v>514</v>
      </c>
    </row>
    <row r="766" spans="1:9" ht="31.5">
      <c r="A766" s="80" t="s">
        <v>96</v>
      </c>
      <c r="B766" s="31"/>
      <c r="C766" s="32" t="s">
        <v>30</v>
      </c>
      <c r="D766" s="32" t="s">
        <v>77</v>
      </c>
      <c r="E766" s="33" t="s">
        <v>515</v>
      </c>
      <c r="F766" s="33"/>
      <c r="G766" s="34">
        <f>G767</f>
        <v>1189.0999999999999</v>
      </c>
      <c r="H766" s="34">
        <f>H767</f>
        <v>1295.8</v>
      </c>
      <c r="I766" s="34">
        <f>I767</f>
        <v>1295.8</v>
      </c>
    </row>
    <row r="767" spans="1:9" ht="31.5">
      <c r="A767" s="80" t="s">
        <v>51</v>
      </c>
      <c r="B767" s="31"/>
      <c r="C767" s="32" t="s">
        <v>30</v>
      </c>
      <c r="D767" s="32" t="s">
        <v>77</v>
      </c>
      <c r="E767" s="33" t="s">
        <v>515</v>
      </c>
      <c r="F767" s="33">
        <v>200</v>
      </c>
      <c r="G767" s="34">
        <v>1189.0999999999999</v>
      </c>
      <c r="H767" s="34">
        <v>1295.8</v>
      </c>
      <c r="I767" s="34">
        <v>1295.8</v>
      </c>
    </row>
    <row r="768" spans="1:9" ht="31.5">
      <c r="A768" s="80" t="s">
        <v>97</v>
      </c>
      <c r="B768" s="31"/>
      <c r="C768" s="32" t="s">
        <v>30</v>
      </c>
      <c r="D768" s="32" t="s">
        <v>77</v>
      </c>
      <c r="E768" s="33" t="s">
        <v>516</v>
      </c>
      <c r="F768" s="33"/>
      <c r="G768" s="34">
        <f>G769+G770</f>
        <v>941</v>
      </c>
      <c r="H768" s="34">
        <f>H769+H770</f>
        <v>926.2</v>
      </c>
      <c r="I768" s="34">
        <f>I769+I770</f>
        <v>926.2</v>
      </c>
    </row>
    <row r="769" spans="1:11" ht="31.5">
      <c r="A769" s="80" t="s">
        <v>51</v>
      </c>
      <c r="B769" s="31"/>
      <c r="C769" s="32" t="s">
        <v>30</v>
      </c>
      <c r="D769" s="32" t="s">
        <v>77</v>
      </c>
      <c r="E769" s="33" t="s">
        <v>516</v>
      </c>
      <c r="F769" s="33">
        <v>200</v>
      </c>
      <c r="G769" s="34">
        <v>805.1</v>
      </c>
      <c r="H769" s="34">
        <v>806.6</v>
      </c>
      <c r="I769" s="34">
        <v>806.6</v>
      </c>
    </row>
    <row r="770" spans="1:11">
      <c r="A770" s="80" t="s">
        <v>21</v>
      </c>
      <c r="B770" s="31"/>
      <c r="C770" s="32" t="s">
        <v>30</v>
      </c>
      <c r="D770" s="32" t="s">
        <v>77</v>
      </c>
      <c r="E770" s="33" t="s">
        <v>516</v>
      </c>
      <c r="F770" s="33">
        <v>800</v>
      </c>
      <c r="G770" s="34">
        <v>135.9</v>
      </c>
      <c r="H770" s="34">
        <v>119.6</v>
      </c>
      <c r="I770" s="34">
        <v>119.6</v>
      </c>
    </row>
    <row r="771" spans="1:11" ht="31.5">
      <c r="A771" s="80" t="s">
        <v>911</v>
      </c>
      <c r="B771" s="31"/>
      <c r="C771" s="32" t="s">
        <v>30</v>
      </c>
      <c r="D771" s="32" t="s">
        <v>77</v>
      </c>
      <c r="E771" s="33" t="s">
        <v>968</v>
      </c>
      <c r="F771" s="33"/>
      <c r="G771" s="34">
        <f>SUM(G772)</f>
        <v>19.100000000000001</v>
      </c>
      <c r="H771" s="34">
        <f t="shared" ref="H771:I771" si="122">SUM(H772)</f>
        <v>19.100000000000001</v>
      </c>
      <c r="I771" s="34">
        <f t="shared" si="122"/>
        <v>19.100000000000001</v>
      </c>
    </row>
    <row r="772" spans="1:11" ht="47.25">
      <c r="A772" s="80" t="s">
        <v>50</v>
      </c>
      <c r="B772" s="31"/>
      <c r="C772" s="32" t="s">
        <v>30</v>
      </c>
      <c r="D772" s="32" t="s">
        <v>77</v>
      </c>
      <c r="E772" s="33" t="s">
        <v>968</v>
      </c>
      <c r="F772" s="33">
        <v>100</v>
      </c>
      <c r="G772" s="34">
        <v>19.100000000000001</v>
      </c>
      <c r="H772" s="34">
        <v>19.100000000000001</v>
      </c>
      <c r="I772" s="34">
        <v>19.100000000000001</v>
      </c>
    </row>
    <row r="773" spans="1:11" ht="31.5">
      <c r="A773" s="35" t="s">
        <v>536</v>
      </c>
      <c r="B773" s="15" t="s">
        <v>253</v>
      </c>
      <c r="C773" s="16"/>
      <c r="D773" s="16"/>
      <c r="E773" s="16"/>
      <c r="F773" s="16"/>
      <c r="G773" s="19">
        <f>G788+G774+G781</f>
        <v>303679.40000000002</v>
      </c>
      <c r="H773" s="19">
        <f>H788+H774+H781</f>
        <v>163281.29999999996</v>
      </c>
      <c r="I773" s="19">
        <f>I788+I774+I781</f>
        <v>164270.39999999997</v>
      </c>
      <c r="J773" s="52">
        <v>289969.69999999995</v>
      </c>
      <c r="K773" s="89">
        <f>SUM(J773-G773)</f>
        <v>-13709.70000000007</v>
      </c>
    </row>
    <row r="774" spans="1:11">
      <c r="A774" s="80" t="s">
        <v>111</v>
      </c>
      <c r="B774" s="2"/>
      <c r="C774" s="2" t="s">
        <v>112</v>
      </c>
      <c r="D774" s="2"/>
      <c r="E774" s="2"/>
      <c r="F774" s="2"/>
      <c r="G774" s="17">
        <f t="shared" ref="G774:I779" si="123">SUM(G775)</f>
        <v>295.8</v>
      </c>
      <c r="H774" s="17">
        <f t="shared" si="123"/>
        <v>0</v>
      </c>
      <c r="I774" s="17">
        <f t="shared" si="123"/>
        <v>0</v>
      </c>
    </row>
    <row r="775" spans="1:11">
      <c r="A775" s="80" t="s">
        <v>339</v>
      </c>
      <c r="B775" s="2"/>
      <c r="C775" s="2" t="s">
        <v>112</v>
      </c>
      <c r="D775" s="2" t="s">
        <v>112</v>
      </c>
      <c r="E775" s="22"/>
      <c r="F775" s="22"/>
      <c r="G775" s="17">
        <f t="shared" si="123"/>
        <v>295.8</v>
      </c>
      <c r="H775" s="17">
        <f t="shared" si="123"/>
        <v>0</v>
      </c>
      <c r="I775" s="17">
        <f t="shared" si="123"/>
        <v>0</v>
      </c>
    </row>
    <row r="776" spans="1:11" ht="31.5">
      <c r="A776" s="80" t="s">
        <v>667</v>
      </c>
      <c r="B776" s="81"/>
      <c r="C776" s="81" t="s">
        <v>112</v>
      </c>
      <c r="D776" s="81" t="s">
        <v>112</v>
      </c>
      <c r="E776" s="22" t="s">
        <v>324</v>
      </c>
      <c r="F776" s="22"/>
      <c r="G776" s="17">
        <f t="shared" si="123"/>
        <v>295.8</v>
      </c>
      <c r="H776" s="17">
        <f t="shared" si="123"/>
        <v>0</v>
      </c>
      <c r="I776" s="17">
        <f t="shared" si="123"/>
        <v>0</v>
      </c>
    </row>
    <row r="777" spans="1:11" ht="31.5">
      <c r="A777" s="80" t="s">
        <v>530</v>
      </c>
      <c r="B777" s="2"/>
      <c r="C777" s="2" t="s">
        <v>112</v>
      </c>
      <c r="D777" s="2" t="s">
        <v>112</v>
      </c>
      <c r="E777" s="2" t="s">
        <v>346</v>
      </c>
      <c r="F777" s="2"/>
      <c r="G777" s="17">
        <f t="shared" si="123"/>
        <v>295.8</v>
      </c>
      <c r="H777" s="17">
        <f t="shared" si="123"/>
        <v>0</v>
      </c>
      <c r="I777" s="17">
        <f t="shared" si="123"/>
        <v>0</v>
      </c>
    </row>
    <row r="778" spans="1:11">
      <c r="A778" s="80" t="s">
        <v>34</v>
      </c>
      <c r="B778" s="2"/>
      <c r="C778" s="2" t="s">
        <v>112</v>
      </c>
      <c r="D778" s="2" t="s">
        <v>112</v>
      </c>
      <c r="E778" s="2" t="s">
        <v>347</v>
      </c>
      <c r="F778" s="2"/>
      <c r="G778" s="17">
        <f t="shared" si="123"/>
        <v>295.8</v>
      </c>
      <c r="H778" s="17">
        <f t="shared" si="123"/>
        <v>0</v>
      </c>
      <c r="I778" s="17">
        <f t="shared" si="123"/>
        <v>0</v>
      </c>
    </row>
    <row r="779" spans="1:11" ht="30.75" customHeight="1">
      <c r="A779" s="80" t="s">
        <v>348</v>
      </c>
      <c r="B779" s="22"/>
      <c r="C779" s="2" t="s">
        <v>112</v>
      </c>
      <c r="D779" s="2" t="s">
        <v>112</v>
      </c>
      <c r="E779" s="2" t="s">
        <v>349</v>
      </c>
      <c r="F779" s="2"/>
      <c r="G779" s="17">
        <f t="shared" si="123"/>
        <v>295.8</v>
      </c>
      <c r="H779" s="17">
        <f t="shared" si="123"/>
        <v>0</v>
      </c>
      <c r="I779" s="17">
        <f t="shared" si="123"/>
        <v>0</v>
      </c>
    </row>
    <row r="780" spans="1:11" ht="31.5">
      <c r="A780" s="80" t="s">
        <v>228</v>
      </c>
      <c r="B780" s="2"/>
      <c r="C780" s="2" t="s">
        <v>112</v>
      </c>
      <c r="D780" s="2" t="s">
        <v>112</v>
      </c>
      <c r="E780" s="2" t="s">
        <v>349</v>
      </c>
      <c r="F780" s="13">
        <v>600</v>
      </c>
      <c r="G780" s="17">
        <v>295.8</v>
      </c>
      <c r="H780" s="17"/>
      <c r="I780" s="17"/>
    </row>
    <row r="781" spans="1:11">
      <c r="A781" s="80" t="s">
        <v>29</v>
      </c>
      <c r="B781" s="81"/>
      <c r="C781" s="81" t="s">
        <v>30</v>
      </c>
      <c r="D781" s="81" t="s">
        <v>31</v>
      </c>
      <c r="E781" s="22"/>
      <c r="F781" s="22"/>
      <c r="G781" s="72">
        <f t="shared" ref="G781:I786" si="124">SUM(G782)</f>
        <v>300</v>
      </c>
      <c r="H781" s="72">
        <f t="shared" si="124"/>
        <v>300</v>
      </c>
      <c r="I781" s="72">
        <f t="shared" si="124"/>
        <v>300</v>
      </c>
    </row>
    <row r="782" spans="1:11">
      <c r="A782" s="80" t="s">
        <v>52</v>
      </c>
      <c r="B782" s="30"/>
      <c r="C782" s="81" t="s">
        <v>30</v>
      </c>
      <c r="D782" s="81" t="s">
        <v>53</v>
      </c>
      <c r="E782" s="81"/>
      <c r="F782" s="22"/>
      <c r="G782" s="36">
        <f t="shared" si="124"/>
        <v>300</v>
      </c>
      <c r="H782" s="36">
        <f t="shared" si="124"/>
        <v>300</v>
      </c>
      <c r="I782" s="36">
        <f t="shared" si="124"/>
        <v>300</v>
      </c>
    </row>
    <row r="783" spans="1:11" ht="31.5">
      <c r="A783" s="80" t="s">
        <v>864</v>
      </c>
      <c r="B783" s="30"/>
      <c r="C783" s="81" t="s">
        <v>30</v>
      </c>
      <c r="D783" s="81" t="s">
        <v>53</v>
      </c>
      <c r="E783" s="81" t="s">
        <v>511</v>
      </c>
      <c r="F783" s="22"/>
      <c r="G783" s="36">
        <f t="shared" si="124"/>
        <v>300</v>
      </c>
      <c r="H783" s="36">
        <f t="shared" si="124"/>
        <v>300</v>
      </c>
      <c r="I783" s="36">
        <f t="shared" si="124"/>
        <v>300</v>
      </c>
    </row>
    <row r="784" spans="1:11" ht="31.5">
      <c r="A784" s="80" t="s">
        <v>68</v>
      </c>
      <c r="B784" s="30"/>
      <c r="C784" s="81" t="s">
        <v>30</v>
      </c>
      <c r="D784" s="81" t="s">
        <v>53</v>
      </c>
      <c r="E784" s="81" t="s">
        <v>512</v>
      </c>
      <c r="F784" s="22"/>
      <c r="G784" s="36">
        <f t="shared" si="124"/>
        <v>300</v>
      </c>
      <c r="H784" s="36">
        <f t="shared" si="124"/>
        <v>300</v>
      </c>
      <c r="I784" s="36">
        <f t="shared" si="124"/>
        <v>300</v>
      </c>
    </row>
    <row r="785" spans="1:11">
      <c r="A785" s="80" t="s">
        <v>36</v>
      </c>
      <c r="B785" s="30"/>
      <c r="C785" s="81" t="s">
        <v>30</v>
      </c>
      <c r="D785" s="81" t="s">
        <v>53</v>
      </c>
      <c r="E785" s="81" t="s">
        <v>513</v>
      </c>
      <c r="F785" s="22"/>
      <c r="G785" s="36">
        <f t="shared" si="124"/>
        <v>300</v>
      </c>
      <c r="H785" s="36">
        <f t="shared" si="124"/>
        <v>300</v>
      </c>
      <c r="I785" s="36">
        <f t="shared" si="124"/>
        <v>300</v>
      </c>
    </row>
    <row r="786" spans="1:11" ht="31.5">
      <c r="A786" s="80" t="s">
        <v>228</v>
      </c>
      <c r="B786" s="30"/>
      <c r="C786" s="81" t="s">
        <v>30</v>
      </c>
      <c r="D786" s="81" t="s">
        <v>53</v>
      </c>
      <c r="E786" s="81" t="s">
        <v>513</v>
      </c>
      <c r="F786" s="22"/>
      <c r="G786" s="36">
        <f t="shared" si="124"/>
        <v>300</v>
      </c>
      <c r="H786" s="36">
        <f t="shared" si="124"/>
        <v>300</v>
      </c>
      <c r="I786" s="36">
        <f t="shared" si="124"/>
        <v>300</v>
      </c>
    </row>
    <row r="787" spans="1:11" ht="31.5">
      <c r="A787" s="80" t="s">
        <v>120</v>
      </c>
      <c r="B787" s="30"/>
      <c r="C787" s="81" t="s">
        <v>30</v>
      </c>
      <c r="D787" s="81" t="s">
        <v>53</v>
      </c>
      <c r="E787" s="81" t="s">
        <v>513</v>
      </c>
      <c r="F787" s="22">
        <v>600</v>
      </c>
      <c r="G787" s="36">
        <v>300</v>
      </c>
      <c r="H787" s="36">
        <v>300</v>
      </c>
      <c r="I787" s="36">
        <v>300</v>
      </c>
    </row>
    <row r="788" spans="1:11">
      <c r="A788" s="80" t="s">
        <v>254</v>
      </c>
      <c r="B788" s="2"/>
      <c r="C788" s="2" t="s">
        <v>169</v>
      </c>
      <c r="D788" s="2"/>
      <c r="E788" s="2"/>
      <c r="F788" s="2"/>
      <c r="G788" s="17">
        <f>G789+G827+G865+G882</f>
        <v>303083.60000000003</v>
      </c>
      <c r="H788" s="17">
        <f>H789+H827+H865+H882</f>
        <v>162981.29999999996</v>
      </c>
      <c r="I788" s="17">
        <f>I789+I827+I865+I882</f>
        <v>163970.39999999997</v>
      </c>
      <c r="J788" s="52">
        <v>164245.5</v>
      </c>
      <c r="K788" s="89">
        <f>SUM(J788-H773)</f>
        <v>964.20000000004075</v>
      </c>
    </row>
    <row r="789" spans="1:11">
      <c r="A789" s="80" t="s">
        <v>255</v>
      </c>
      <c r="B789" s="2"/>
      <c r="C789" s="2" t="s">
        <v>169</v>
      </c>
      <c r="D789" s="2" t="s">
        <v>33</v>
      </c>
      <c r="E789" s="2"/>
      <c r="F789" s="2"/>
      <c r="G789" s="17">
        <f>+G790</f>
        <v>156715.90000000005</v>
      </c>
      <c r="H789" s="17">
        <f>+H790</f>
        <v>123903.59999999999</v>
      </c>
      <c r="I789" s="17">
        <f>+I790</f>
        <v>124903.59999999999</v>
      </c>
      <c r="J789" s="52">
        <v>165077.5</v>
      </c>
      <c r="K789" s="89">
        <f>SUM(J789-I773)</f>
        <v>807.10000000003492</v>
      </c>
    </row>
    <row r="790" spans="1:11" ht="31.5">
      <c r="A790" s="80" t="s">
        <v>666</v>
      </c>
      <c r="B790" s="2"/>
      <c r="C790" s="2" t="s">
        <v>169</v>
      </c>
      <c r="D790" s="2" t="s">
        <v>33</v>
      </c>
      <c r="E790" s="2" t="s">
        <v>257</v>
      </c>
      <c r="F790" s="2"/>
      <c r="G790" s="17">
        <f>SUM(G791+G813)</f>
        <v>156715.90000000005</v>
      </c>
      <c r="H790" s="17">
        <f t="shared" ref="H790:I790" si="125">SUM(H791+H813)</f>
        <v>123903.59999999999</v>
      </c>
      <c r="I790" s="17">
        <f t="shared" si="125"/>
        <v>124903.59999999999</v>
      </c>
    </row>
    <row r="791" spans="1:11" ht="78.75">
      <c r="A791" s="80" t="s">
        <v>815</v>
      </c>
      <c r="B791" s="2"/>
      <c r="C791" s="2" t="s">
        <v>169</v>
      </c>
      <c r="D791" s="2" t="s">
        <v>33</v>
      </c>
      <c r="E791" s="13" t="s">
        <v>261</v>
      </c>
      <c r="F791" s="2"/>
      <c r="G791" s="17">
        <f>SUM(G792+G798+G801+G808)</f>
        <v>144169.70000000004</v>
      </c>
      <c r="H791" s="17">
        <f t="shared" ref="H791:I791" si="126">SUM(H792+H798+H801+H808)</f>
        <v>123903.59999999999</v>
      </c>
      <c r="I791" s="17">
        <f t="shared" si="126"/>
        <v>124903.59999999999</v>
      </c>
    </row>
    <row r="792" spans="1:11">
      <c r="A792" s="80" t="s">
        <v>34</v>
      </c>
      <c r="B792" s="2"/>
      <c r="C792" s="2" t="s">
        <v>169</v>
      </c>
      <c r="D792" s="2" t="s">
        <v>33</v>
      </c>
      <c r="E792" s="2" t="s">
        <v>816</v>
      </c>
      <c r="F792" s="2"/>
      <c r="G792" s="17">
        <f>SUM(G793)</f>
        <v>6948.7</v>
      </c>
      <c r="H792" s="17">
        <f>SUM(H793)</f>
        <v>6565</v>
      </c>
      <c r="I792" s="17">
        <f>SUM(I793)</f>
        <v>6565</v>
      </c>
    </row>
    <row r="793" spans="1:11">
      <c r="A793" s="80" t="s">
        <v>259</v>
      </c>
      <c r="B793" s="2"/>
      <c r="C793" s="2" t="s">
        <v>169</v>
      </c>
      <c r="D793" s="2" t="s">
        <v>33</v>
      </c>
      <c r="E793" s="2" t="s">
        <v>817</v>
      </c>
      <c r="F793" s="2"/>
      <c r="G793" s="17">
        <f>SUM(G794+G795+G796+G797)</f>
        <v>6948.7</v>
      </c>
      <c r="H793" s="17">
        <f t="shared" ref="H793:I793" si="127">SUM(H794+H795+H796+H797)</f>
        <v>6565</v>
      </c>
      <c r="I793" s="17">
        <f t="shared" si="127"/>
        <v>6565</v>
      </c>
    </row>
    <row r="794" spans="1:11" ht="47.25">
      <c r="A794" s="80" t="s">
        <v>50</v>
      </c>
      <c r="B794" s="2"/>
      <c r="C794" s="2" t="s">
        <v>169</v>
      </c>
      <c r="D794" s="2" t="s">
        <v>33</v>
      </c>
      <c r="E794" s="2" t="s">
        <v>817</v>
      </c>
      <c r="F794" s="2" t="s">
        <v>88</v>
      </c>
      <c r="G794" s="17">
        <v>2218</v>
      </c>
      <c r="H794" s="17">
        <f>3500+15</f>
        <v>3515</v>
      </c>
      <c r="I794" s="17">
        <f>3500+15</f>
        <v>3515</v>
      </c>
    </row>
    <row r="795" spans="1:11" ht="31.5">
      <c r="A795" s="80" t="s">
        <v>51</v>
      </c>
      <c r="B795" s="2"/>
      <c r="C795" s="2" t="s">
        <v>169</v>
      </c>
      <c r="D795" s="2" t="s">
        <v>33</v>
      </c>
      <c r="E795" s="2" t="s">
        <v>817</v>
      </c>
      <c r="F795" s="2" t="s">
        <v>90</v>
      </c>
      <c r="G795" s="17">
        <v>4549.7</v>
      </c>
      <c r="H795" s="17">
        <f>75+75+75+2040+60+662</f>
        <v>2987</v>
      </c>
      <c r="I795" s="17">
        <f>75+75+75+2040+60+662</f>
        <v>2987</v>
      </c>
    </row>
    <row r="796" spans="1:11">
      <c r="A796" s="80" t="s">
        <v>41</v>
      </c>
      <c r="B796" s="2"/>
      <c r="C796" s="2" t="s">
        <v>169</v>
      </c>
      <c r="D796" s="2" t="s">
        <v>33</v>
      </c>
      <c r="E796" s="2" t="s">
        <v>817</v>
      </c>
      <c r="F796" s="2" t="s">
        <v>98</v>
      </c>
      <c r="G796" s="17">
        <v>181</v>
      </c>
      <c r="H796" s="17">
        <f>50+13</f>
        <v>63</v>
      </c>
      <c r="I796" s="17">
        <f>50+13</f>
        <v>63</v>
      </c>
    </row>
    <row r="797" spans="1:11" ht="31.5" hidden="1">
      <c r="A797" s="80" t="s">
        <v>228</v>
      </c>
      <c r="B797" s="2"/>
      <c r="C797" s="2" t="s">
        <v>169</v>
      </c>
      <c r="D797" s="2" t="s">
        <v>33</v>
      </c>
      <c r="E797" s="2" t="s">
        <v>817</v>
      </c>
      <c r="F797" s="2" t="s">
        <v>121</v>
      </c>
      <c r="G797" s="17"/>
      <c r="H797" s="17"/>
      <c r="I797" s="17"/>
    </row>
    <row r="798" spans="1:11" ht="31.5">
      <c r="A798" s="80" t="s">
        <v>260</v>
      </c>
      <c r="B798" s="2"/>
      <c r="C798" s="2" t="s">
        <v>169</v>
      </c>
      <c r="D798" s="2" t="s">
        <v>33</v>
      </c>
      <c r="E798" s="13" t="s">
        <v>314</v>
      </c>
      <c r="F798" s="2"/>
      <c r="G798" s="17">
        <f t="shared" ref="G798:I799" si="128">G799</f>
        <v>125462.6</v>
      </c>
      <c r="H798" s="17">
        <f t="shared" si="128"/>
        <v>115294.7</v>
      </c>
      <c r="I798" s="17">
        <f t="shared" si="128"/>
        <v>116294.7</v>
      </c>
    </row>
    <row r="799" spans="1:11">
      <c r="A799" s="80" t="s">
        <v>259</v>
      </c>
      <c r="B799" s="2"/>
      <c r="C799" s="2" t="s">
        <v>169</v>
      </c>
      <c r="D799" s="2" t="s">
        <v>33</v>
      </c>
      <c r="E799" s="13" t="s">
        <v>315</v>
      </c>
      <c r="F799" s="2"/>
      <c r="G799" s="17">
        <f t="shared" si="128"/>
        <v>125462.6</v>
      </c>
      <c r="H799" s="17">
        <f t="shared" si="128"/>
        <v>115294.7</v>
      </c>
      <c r="I799" s="17">
        <f t="shared" si="128"/>
        <v>116294.7</v>
      </c>
    </row>
    <row r="800" spans="1:11" ht="31.5">
      <c r="A800" s="80" t="s">
        <v>228</v>
      </c>
      <c r="B800" s="2"/>
      <c r="C800" s="2" t="s">
        <v>169</v>
      </c>
      <c r="D800" s="2" t="s">
        <v>33</v>
      </c>
      <c r="E800" s="13" t="s">
        <v>315</v>
      </c>
      <c r="F800" s="2" t="s">
        <v>121</v>
      </c>
      <c r="G800" s="17">
        <v>125462.6</v>
      </c>
      <c r="H800" s="17">
        <v>115294.7</v>
      </c>
      <c r="I800" s="17">
        <v>116294.7</v>
      </c>
    </row>
    <row r="801" spans="1:9">
      <c r="A801" s="80" t="s">
        <v>150</v>
      </c>
      <c r="B801" s="2"/>
      <c r="C801" s="2" t="s">
        <v>169</v>
      </c>
      <c r="D801" s="2" t="s">
        <v>33</v>
      </c>
      <c r="E801" s="13" t="s">
        <v>470</v>
      </c>
      <c r="F801" s="2"/>
      <c r="G801" s="17">
        <f>G805+G802</f>
        <v>8457.2000000000007</v>
      </c>
      <c r="H801" s="17">
        <f>H805+H802</f>
        <v>0</v>
      </c>
      <c r="I801" s="17">
        <f>I805+I802</f>
        <v>0</v>
      </c>
    </row>
    <row r="802" spans="1:9" ht="31.5">
      <c r="A802" s="80" t="s">
        <v>263</v>
      </c>
      <c r="B802" s="2"/>
      <c r="C802" s="2" t="s">
        <v>169</v>
      </c>
      <c r="D802" s="2" t="s">
        <v>33</v>
      </c>
      <c r="E802" s="13" t="s">
        <v>471</v>
      </c>
      <c r="F802" s="2"/>
      <c r="G802" s="17">
        <f t="shared" ref="G802:I803" si="129">G803</f>
        <v>8232.1</v>
      </c>
      <c r="H802" s="17">
        <f t="shared" si="129"/>
        <v>0</v>
      </c>
      <c r="I802" s="17">
        <f t="shared" si="129"/>
        <v>0</v>
      </c>
    </row>
    <row r="803" spans="1:9">
      <c r="A803" s="80" t="s">
        <v>259</v>
      </c>
      <c r="B803" s="2"/>
      <c r="C803" s="2" t="s">
        <v>169</v>
      </c>
      <c r="D803" s="2" t="s">
        <v>33</v>
      </c>
      <c r="E803" s="13" t="s">
        <v>472</v>
      </c>
      <c r="F803" s="2"/>
      <c r="G803" s="17">
        <f t="shared" si="129"/>
        <v>8232.1</v>
      </c>
      <c r="H803" s="17">
        <f t="shared" si="129"/>
        <v>0</v>
      </c>
      <c r="I803" s="17">
        <f t="shared" si="129"/>
        <v>0</v>
      </c>
    </row>
    <row r="804" spans="1:9" ht="31.5">
      <c r="A804" s="80" t="s">
        <v>71</v>
      </c>
      <c r="B804" s="2"/>
      <c r="C804" s="2" t="s">
        <v>169</v>
      </c>
      <c r="D804" s="2" t="s">
        <v>33</v>
      </c>
      <c r="E804" s="13" t="s">
        <v>472</v>
      </c>
      <c r="F804" s="2" t="s">
        <v>121</v>
      </c>
      <c r="G804" s="17">
        <v>8232.1</v>
      </c>
      <c r="H804" s="17"/>
      <c r="I804" s="17"/>
    </row>
    <row r="805" spans="1:9">
      <c r="A805" s="80" t="s">
        <v>264</v>
      </c>
      <c r="B805" s="2"/>
      <c r="C805" s="2" t="s">
        <v>169</v>
      </c>
      <c r="D805" s="2" t="s">
        <v>33</v>
      </c>
      <c r="E805" s="2" t="s">
        <v>490</v>
      </c>
      <c r="F805" s="2"/>
      <c r="G805" s="17">
        <f t="shared" ref="G805:I806" si="130">G806</f>
        <v>225.1</v>
      </c>
      <c r="H805" s="17">
        <f t="shared" si="130"/>
        <v>0</v>
      </c>
      <c r="I805" s="17">
        <f t="shared" si="130"/>
        <v>0</v>
      </c>
    </row>
    <row r="806" spans="1:9">
      <c r="A806" s="80" t="s">
        <v>259</v>
      </c>
      <c r="B806" s="2"/>
      <c r="C806" s="2" t="s">
        <v>169</v>
      </c>
      <c r="D806" s="2" t="s">
        <v>33</v>
      </c>
      <c r="E806" s="2" t="s">
        <v>491</v>
      </c>
      <c r="F806" s="2"/>
      <c r="G806" s="17">
        <f t="shared" si="130"/>
        <v>225.1</v>
      </c>
      <c r="H806" s="17">
        <f t="shared" si="130"/>
        <v>0</v>
      </c>
      <c r="I806" s="17">
        <f t="shared" si="130"/>
        <v>0</v>
      </c>
    </row>
    <row r="807" spans="1:9" ht="31.5">
      <c r="A807" s="80" t="s">
        <v>71</v>
      </c>
      <c r="B807" s="2"/>
      <c r="C807" s="2" t="s">
        <v>169</v>
      </c>
      <c r="D807" s="2" t="s">
        <v>33</v>
      </c>
      <c r="E807" s="2" t="s">
        <v>491</v>
      </c>
      <c r="F807" s="2" t="s">
        <v>121</v>
      </c>
      <c r="G807" s="17">
        <v>225.1</v>
      </c>
      <c r="H807" s="17"/>
      <c r="I807" s="17"/>
    </row>
    <row r="808" spans="1:9" ht="31.5">
      <c r="A808" s="80" t="s">
        <v>44</v>
      </c>
      <c r="B808" s="2"/>
      <c r="C808" s="2" t="s">
        <v>169</v>
      </c>
      <c r="D808" s="2" t="s">
        <v>33</v>
      </c>
      <c r="E808" s="2" t="s">
        <v>818</v>
      </c>
      <c r="F808" s="2"/>
      <c r="G808" s="76">
        <f>G809</f>
        <v>3301.2</v>
      </c>
      <c r="H808" s="17">
        <f>H809</f>
        <v>2043.9</v>
      </c>
      <c r="I808" s="17">
        <f>I809</f>
        <v>2043.9</v>
      </c>
    </row>
    <row r="809" spans="1:9">
      <c r="A809" s="80" t="s">
        <v>259</v>
      </c>
      <c r="B809" s="2"/>
      <c r="C809" s="2" t="s">
        <v>169</v>
      </c>
      <c r="D809" s="2" t="s">
        <v>33</v>
      </c>
      <c r="E809" s="2" t="s">
        <v>819</v>
      </c>
      <c r="F809" s="2"/>
      <c r="G809" s="17">
        <f>SUM(G810:G812)</f>
        <v>3301.2</v>
      </c>
      <c r="H809" s="17">
        <f t="shared" ref="H809:I809" si="131">SUM(H810:H812)</f>
        <v>2043.9</v>
      </c>
      <c r="I809" s="17">
        <f t="shared" si="131"/>
        <v>2043.9</v>
      </c>
    </row>
    <row r="810" spans="1:9" ht="47.25">
      <c r="A810" s="80" t="s">
        <v>50</v>
      </c>
      <c r="B810" s="2"/>
      <c r="C810" s="2" t="s">
        <v>169</v>
      </c>
      <c r="D810" s="2" t="s">
        <v>33</v>
      </c>
      <c r="E810" s="2" t="s">
        <v>819</v>
      </c>
      <c r="F810" s="2" t="s">
        <v>88</v>
      </c>
      <c r="G810" s="17">
        <v>2625.1</v>
      </c>
      <c r="H810" s="17">
        <f>2485.5-1246.7</f>
        <v>1238.8</v>
      </c>
      <c r="I810" s="17">
        <f>2485.5-1246.7</f>
        <v>1238.8</v>
      </c>
    </row>
    <row r="811" spans="1:9" ht="31.5">
      <c r="A811" s="80" t="s">
        <v>51</v>
      </c>
      <c r="B811" s="2"/>
      <c r="C811" s="2" t="s">
        <v>169</v>
      </c>
      <c r="D811" s="2" t="s">
        <v>33</v>
      </c>
      <c r="E811" s="2" t="s">
        <v>819</v>
      </c>
      <c r="F811" s="2" t="s">
        <v>90</v>
      </c>
      <c r="G811" s="17">
        <v>606.79999999999995</v>
      </c>
      <c r="H811" s="17">
        <f t="shared" ref="H811:I811" si="132">549.1+30</f>
        <v>579.1</v>
      </c>
      <c r="I811" s="17">
        <f t="shared" si="132"/>
        <v>579.1</v>
      </c>
    </row>
    <row r="812" spans="1:9">
      <c r="A812" s="80" t="s">
        <v>21</v>
      </c>
      <c r="B812" s="2"/>
      <c r="C812" s="2" t="s">
        <v>169</v>
      </c>
      <c r="D812" s="2" t="s">
        <v>33</v>
      </c>
      <c r="E812" s="2" t="s">
        <v>819</v>
      </c>
      <c r="F812" s="2" t="s">
        <v>95</v>
      </c>
      <c r="G812" s="17">
        <v>69.3</v>
      </c>
      <c r="H812" s="17">
        <v>226</v>
      </c>
      <c r="I812" s="17">
        <v>226</v>
      </c>
    </row>
    <row r="813" spans="1:9" ht="31.5">
      <c r="A813" s="80" t="s">
        <v>266</v>
      </c>
      <c r="B813" s="2"/>
      <c r="C813" s="2" t="s">
        <v>169</v>
      </c>
      <c r="D813" s="2" t="s">
        <v>33</v>
      </c>
      <c r="E813" s="2" t="s">
        <v>265</v>
      </c>
      <c r="F813" s="2"/>
      <c r="G813" s="17">
        <f>SUM(G817)+G814</f>
        <v>12546.2</v>
      </c>
      <c r="H813" s="17">
        <f t="shared" ref="H813:I813" si="133">SUM(H817)+H814</f>
        <v>0</v>
      </c>
      <c r="I813" s="17">
        <f t="shared" si="133"/>
        <v>0</v>
      </c>
    </row>
    <row r="814" spans="1:9">
      <c r="A814" s="80" t="s">
        <v>34</v>
      </c>
      <c r="B814" s="2"/>
      <c r="C814" s="2" t="s">
        <v>169</v>
      </c>
      <c r="D814" s="2" t="s">
        <v>33</v>
      </c>
      <c r="E814" s="2" t="s">
        <v>820</v>
      </c>
      <c r="F814" s="2"/>
      <c r="G814" s="17">
        <f t="shared" ref="G814:I816" si="134">G815</f>
        <v>2590</v>
      </c>
      <c r="H814" s="17">
        <f t="shared" si="134"/>
        <v>0</v>
      </c>
      <c r="I814" s="17">
        <f t="shared" si="134"/>
        <v>0</v>
      </c>
    </row>
    <row r="815" spans="1:9">
      <c r="A815" s="80" t="s">
        <v>259</v>
      </c>
      <c r="B815" s="2"/>
      <c r="C815" s="2" t="s">
        <v>169</v>
      </c>
      <c r="D815" s="2" t="s">
        <v>33</v>
      </c>
      <c r="E815" s="2" t="s">
        <v>821</v>
      </c>
      <c r="F815" s="2"/>
      <c r="G815" s="17">
        <f t="shared" si="134"/>
        <v>2590</v>
      </c>
      <c r="H815" s="17">
        <f t="shared" si="134"/>
        <v>0</v>
      </c>
      <c r="I815" s="17">
        <f t="shared" si="134"/>
        <v>0</v>
      </c>
    </row>
    <row r="816" spans="1:9" ht="31.5">
      <c r="A816" s="80" t="s">
        <v>51</v>
      </c>
      <c r="B816" s="2"/>
      <c r="C816" s="2" t="s">
        <v>169</v>
      </c>
      <c r="D816" s="2" t="s">
        <v>33</v>
      </c>
      <c r="E816" s="2" t="s">
        <v>821</v>
      </c>
      <c r="F816" s="2" t="s">
        <v>90</v>
      </c>
      <c r="G816" s="17">
        <v>2590</v>
      </c>
      <c r="H816" s="17">
        <f t="shared" si="134"/>
        <v>0</v>
      </c>
      <c r="I816" s="17">
        <f t="shared" si="134"/>
        <v>0</v>
      </c>
    </row>
    <row r="817" spans="1:9">
      <c r="A817" s="80" t="s">
        <v>150</v>
      </c>
      <c r="B817" s="2"/>
      <c r="C817" s="2" t="s">
        <v>169</v>
      </c>
      <c r="D817" s="2" t="s">
        <v>33</v>
      </c>
      <c r="E817" s="2" t="s">
        <v>316</v>
      </c>
      <c r="F817" s="2"/>
      <c r="G817" s="17">
        <f>G818+G821+G824</f>
        <v>9956.2000000000007</v>
      </c>
      <c r="H817" s="17">
        <f>H818+H821+H824</f>
        <v>0</v>
      </c>
      <c r="I817" s="17">
        <f>I818+I821+I824</f>
        <v>0</v>
      </c>
    </row>
    <row r="818" spans="1:9">
      <c r="A818" s="80" t="s">
        <v>262</v>
      </c>
      <c r="B818" s="2"/>
      <c r="C818" s="2" t="s">
        <v>169</v>
      </c>
      <c r="D818" s="2" t="s">
        <v>33</v>
      </c>
      <c r="E818" s="2" t="s">
        <v>317</v>
      </c>
      <c r="F818" s="2"/>
      <c r="G818" s="17">
        <f t="shared" ref="G818:I819" si="135">G819</f>
        <v>1864.3</v>
      </c>
      <c r="H818" s="17">
        <f t="shared" si="135"/>
        <v>0</v>
      </c>
      <c r="I818" s="17">
        <f t="shared" si="135"/>
        <v>0</v>
      </c>
    </row>
    <row r="819" spans="1:9">
      <c r="A819" s="80" t="s">
        <v>259</v>
      </c>
      <c r="B819" s="2"/>
      <c r="C819" s="2" t="s">
        <v>169</v>
      </c>
      <c r="D819" s="2" t="s">
        <v>33</v>
      </c>
      <c r="E819" s="2" t="s">
        <v>318</v>
      </c>
      <c r="F819" s="2"/>
      <c r="G819" s="17">
        <f t="shared" si="135"/>
        <v>1864.3</v>
      </c>
      <c r="H819" s="17">
        <f t="shared" si="135"/>
        <v>0</v>
      </c>
      <c r="I819" s="17">
        <f t="shared" si="135"/>
        <v>0</v>
      </c>
    </row>
    <row r="820" spans="1:9" ht="31.5">
      <c r="A820" s="80" t="s">
        <v>228</v>
      </c>
      <c r="B820" s="2"/>
      <c r="C820" s="2" t="s">
        <v>169</v>
      </c>
      <c r="D820" s="2" t="s">
        <v>33</v>
      </c>
      <c r="E820" s="2" t="s">
        <v>318</v>
      </c>
      <c r="F820" s="2" t="s">
        <v>121</v>
      </c>
      <c r="G820" s="17">
        <v>1864.3</v>
      </c>
      <c r="H820" s="17"/>
      <c r="I820" s="17"/>
    </row>
    <row r="821" spans="1:9" ht="31.5">
      <c r="A821" s="80" t="s">
        <v>263</v>
      </c>
      <c r="B821" s="2"/>
      <c r="C821" s="2" t="s">
        <v>169</v>
      </c>
      <c r="D821" s="2" t="s">
        <v>33</v>
      </c>
      <c r="E821" s="2" t="s">
        <v>319</v>
      </c>
      <c r="F821" s="2"/>
      <c r="G821" s="17">
        <f t="shared" ref="G821:I822" si="136">G822</f>
        <v>5139.3999999999996</v>
      </c>
      <c r="H821" s="17">
        <f t="shared" si="136"/>
        <v>0</v>
      </c>
      <c r="I821" s="17">
        <f t="shared" si="136"/>
        <v>0</v>
      </c>
    </row>
    <row r="822" spans="1:9">
      <c r="A822" s="80" t="s">
        <v>259</v>
      </c>
      <c r="B822" s="2"/>
      <c r="C822" s="2" t="s">
        <v>169</v>
      </c>
      <c r="D822" s="2" t="s">
        <v>33</v>
      </c>
      <c r="E822" s="2" t="s">
        <v>320</v>
      </c>
      <c r="F822" s="2"/>
      <c r="G822" s="17">
        <f t="shared" si="136"/>
        <v>5139.3999999999996</v>
      </c>
      <c r="H822" s="17">
        <f t="shared" si="136"/>
        <v>0</v>
      </c>
      <c r="I822" s="17">
        <f t="shared" si="136"/>
        <v>0</v>
      </c>
    </row>
    <row r="823" spans="1:9" ht="31.5">
      <c r="A823" s="80" t="s">
        <v>228</v>
      </c>
      <c r="B823" s="2"/>
      <c r="C823" s="2" t="s">
        <v>169</v>
      </c>
      <c r="D823" s="2" t="s">
        <v>33</v>
      </c>
      <c r="E823" s="2" t="s">
        <v>320</v>
      </c>
      <c r="F823" s="2" t="s">
        <v>121</v>
      </c>
      <c r="G823" s="17">
        <v>5139.3999999999996</v>
      </c>
      <c r="H823" s="17"/>
      <c r="I823" s="17"/>
    </row>
    <row r="824" spans="1:9">
      <c r="A824" s="80" t="s">
        <v>264</v>
      </c>
      <c r="B824" s="2"/>
      <c r="C824" s="2" t="s">
        <v>169</v>
      </c>
      <c r="D824" s="2" t="s">
        <v>33</v>
      </c>
      <c r="E824" s="2" t="s">
        <v>321</v>
      </c>
      <c r="F824" s="2"/>
      <c r="G824" s="17">
        <f t="shared" ref="G824:I825" si="137">G825</f>
        <v>2952.5</v>
      </c>
      <c r="H824" s="17">
        <f t="shared" si="137"/>
        <v>0</v>
      </c>
      <c r="I824" s="17">
        <f t="shared" si="137"/>
        <v>0</v>
      </c>
    </row>
    <row r="825" spans="1:9">
      <c r="A825" s="80" t="s">
        <v>259</v>
      </c>
      <c r="B825" s="2"/>
      <c r="C825" s="2" t="s">
        <v>169</v>
      </c>
      <c r="D825" s="2" t="s">
        <v>33</v>
      </c>
      <c r="E825" s="2" t="s">
        <v>322</v>
      </c>
      <c r="F825" s="2"/>
      <c r="G825" s="17">
        <f t="shared" si="137"/>
        <v>2952.5</v>
      </c>
      <c r="H825" s="17">
        <f t="shared" si="137"/>
        <v>0</v>
      </c>
      <c r="I825" s="17">
        <f t="shared" si="137"/>
        <v>0</v>
      </c>
    </row>
    <row r="826" spans="1:9" ht="31.5">
      <c r="A826" s="80" t="s">
        <v>228</v>
      </c>
      <c r="B826" s="2"/>
      <c r="C826" s="2" t="s">
        <v>169</v>
      </c>
      <c r="D826" s="2" t="s">
        <v>33</v>
      </c>
      <c r="E826" s="2" t="s">
        <v>322</v>
      </c>
      <c r="F826" s="2" t="s">
        <v>121</v>
      </c>
      <c r="G826" s="17">
        <v>2952.5</v>
      </c>
      <c r="H826" s="17"/>
      <c r="I826" s="17"/>
    </row>
    <row r="827" spans="1:9">
      <c r="A827" s="80" t="s">
        <v>187</v>
      </c>
      <c r="B827" s="2"/>
      <c r="C827" s="2" t="s">
        <v>169</v>
      </c>
      <c r="D827" s="2" t="s">
        <v>43</v>
      </c>
      <c r="E827" s="2"/>
      <c r="F827" s="2"/>
      <c r="G827" s="17">
        <f>G828</f>
        <v>124377.9</v>
      </c>
      <c r="H827" s="17">
        <f t="shared" ref="H827:I827" si="138">H828</f>
        <v>15264.1</v>
      </c>
      <c r="I827" s="17">
        <f t="shared" si="138"/>
        <v>15264.1</v>
      </c>
    </row>
    <row r="828" spans="1:9" ht="31.5">
      <c r="A828" s="80" t="s">
        <v>666</v>
      </c>
      <c r="B828" s="2"/>
      <c r="C828" s="2" t="s">
        <v>169</v>
      </c>
      <c r="D828" s="2" t="s">
        <v>43</v>
      </c>
      <c r="E828" s="2" t="s">
        <v>257</v>
      </c>
      <c r="F828" s="2"/>
      <c r="G828" s="17">
        <f>SUM(G829)+G844</f>
        <v>124377.9</v>
      </c>
      <c r="H828" s="17">
        <f t="shared" ref="H828:I828" si="139">SUM(H829)+H844</f>
        <v>15264.1</v>
      </c>
      <c r="I828" s="17">
        <f t="shared" si="139"/>
        <v>15264.1</v>
      </c>
    </row>
    <row r="829" spans="1:9" ht="78.75">
      <c r="A829" s="80" t="s">
        <v>910</v>
      </c>
      <c r="B829" s="2"/>
      <c r="C829" s="2" t="s">
        <v>169</v>
      </c>
      <c r="D829" s="2" t="s">
        <v>43</v>
      </c>
      <c r="E829" s="2" t="s">
        <v>261</v>
      </c>
      <c r="F829" s="2"/>
      <c r="G829" s="17">
        <f>G830</f>
        <v>5146.2</v>
      </c>
      <c r="H829" s="17">
        <f t="shared" ref="H829:I829" si="140">H830</f>
        <v>5293.1</v>
      </c>
      <c r="I829" s="17">
        <f t="shared" si="140"/>
        <v>5293.1</v>
      </c>
    </row>
    <row r="830" spans="1:9">
      <c r="A830" s="80" t="s">
        <v>34</v>
      </c>
      <c r="B830" s="2"/>
      <c r="C830" s="2" t="s">
        <v>169</v>
      </c>
      <c r="D830" s="2" t="s">
        <v>43</v>
      </c>
      <c r="E830" s="2" t="s">
        <v>816</v>
      </c>
      <c r="F830" s="2"/>
      <c r="G830" s="17">
        <f>G831+G837+G839+G841+G843</f>
        <v>5146.2</v>
      </c>
      <c r="H830" s="17">
        <f>H831+H837+H839+H841+H843</f>
        <v>5293.1</v>
      </c>
      <c r="I830" s="17">
        <f>I831+I837+I839+I841+I843</f>
        <v>5293.1</v>
      </c>
    </row>
    <row r="831" spans="1:9" ht="47.25">
      <c r="A831" s="80" t="s">
        <v>822</v>
      </c>
      <c r="B831" s="2"/>
      <c r="C831" s="2" t="s">
        <v>169</v>
      </c>
      <c r="D831" s="2" t="s">
        <v>43</v>
      </c>
      <c r="E831" s="2" t="s">
        <v>823</v>
      </c>
      <c r="F831" s="2"/>
      <c r="G831" s="17">
        <f>G832+G835</f>
        <v>2318.4</v>
      </c>
      <c r="H831" s="17">
        <f t="shared" ref="H831:I831" si="141">H832+H835</f>
        <v>2465.3000000000002</v>
      </c>
      <c r="I831" s="17">
        <f t="shared" si="141"/>
        <v>2465.3000000000002</v>
      </c>
    </row>
    <row r="832" spans="1:9" ht="31.5">
      <c r="A832" s="80" t="s">
        <v>824</v>
      </c>
      <c r="B832" s="2"/>
      <c r="C832" s="2" t="s">
        <v>169</v>
      </c>
      <c r="D832" s="2" t="s">
        <v>43</v>
      </c>
      <c r="E832" s="2" t="s">
        <v>825</v>
      </c>
      <c r="F832" s="2"/>
      <c r="G832" s="17">
        <v>1584.8</v>
      </c>
      <c r="H832" s="17">
        <v>1584.8</v>
      </c>
      <c r="I832" s="17">
        <v>1584.8</v>
      </c>
    </row>
    <row r="833" spans="1:9" ht="31.5">
      <c r="A833" s="80" t="s">
        <v>228</v>
      </c>
      <c r="B833" s="2"/>
      <c r="C833" s="2" t="s">
        <v>169</v>
      </c>
      <c r="D833" s="2" t="s">
        <v>43</v>
      </c>
      <c r="E833" s="2" t="s">
        <v>825</v>
      </c>
      <c r="F833" s="2" t="s">
        <v>121</v>
      </c>
      <c r="G833" s="17">
        <v>1584.8</v>
      </c>
      <c r="H833" s="17">
        <v>1584.8</v>
      </c>
      <c r="I833" s="17">
        <v>1584.8</v>
      </c>
    </row>
    <row r="834" spans="1:9" ht="47.25">
      <c r="A834" s="80" t="s">
        <v>826</v>
      </c>
      <c r="B834" s="2"/>
      <c r="C834" s="2" t="s">
        <v>169</v>
      </c>
      <c r="D834" s="2" t="s">
        <v>43</v>
      </c>
      <c r="E834" s="2" t="s">
        <v>827</v>
      </c>
      <c r="F834" s="2"/>
      <c r="G834" s="17">
        <v>880.5</v>
      </c>
      <c r="H834" s="17">
        <v>880.5</v>
      </c>
      <c r="I834" s="17">
        <v>880.5</v>
      </c>
    </row>
    <row r="835" spans="1:9" ht="31.5">
      <c r="A835" s="80" t="s">
        <v>71</v>
      </c>
      <c r="B835" s="2"/>
      <c r="C835" s="2" t="s">
        <v>169</v>
      </c>
      <c r="D835" s="2" t="s">
        <v>43</v>
      </c>
      <c r="E835" s="2" t="s">
        <v>827</v>
      </c>
      <c r="F835" s="2" t="s">
        <v>121</v>
      </c>
      <c r="G835" s="17">
        <v>733.6</v>
      </c>
      <c r="H835" s="17">
        <v>880.5</v>
      </c>
      <c r="I835" s="17">
        <v>880.5</v>
      </c>
    </row>
    <row r="836" spans="1:9" ht="47.25">
      <c r="A836" s="80" t="s">
        <v>828</v>
      </c>
      <c r="B836" s="2"/>
      <c r="C836" s="2" t="s">
        <v>169</v>
      </c>
      <c r="D836" s="2" t="s">
        <v>43</v>
      </c>
      <c r="E836" s="2" t="s">
        <v>829</v>
      </c>
      <c r="F836" s="2"/>
      <c r="G836" s="17">
        <f>G837</f>
        <v>1126.9000000000001</v>
      </c>
      <c r="H836" s="17">
        <f>H837</f>
        <v>1126.9000000000001</v>
      </c>
      <c r="I836" s="17">
        <f>I837</f>
        <v>1126.9000000000001</v>
      </c>
    </row>
    <row r="837" spans="1:9" ht="31.5">
      <c r="A837" s="80" t="s">
        <v>51</v>
      </c>
      <c r="B837" s="2"/>
      <c r="C837" s="2" t="s">
        <v>169</v>
      </c>
      <c r="D837" s="2" t="s">
        <v>43</v>
      </c>
      <c r="E837" s="2" t="s">
        <v>829</v>
      </c>
      <c r="F837" s="2" t="s">
        <v>90</v>
      </c>
      <c r="G837" s="17">
        <v>1126.9000000000001</v>
      </c>
      <c r="H837" s="17">
        <v>1126.9000000000001</v>
      </c>
      <c r="I837" s="17">
        <v>1126.9000000000001</v>
      </c>
    </row>
    <row r="838" spans="1:9" ht="31.5">
      <c r="A838" s="80" t="s">
        <v>830</v>
      </c>
      <c r="B838" s="2"/>
      <c r="C838" s="2" t="s">
        <v>169</v>
      </c>
      <c r="D838" s="2" t="s">
        <v>43</v>
      </c>
      <c r="E838" s="2" t="s">
        <v>831</v>
      </c>
      <c r="F838" s="2"/>
      <c r="G838" s="17">
        <v>1348.1</v>
      </c>
      <c r="H838" s="17">
        <v>1348.1</v>
      </c>
      <c r="I838" s="17">
        <v>1348.1</v>
      </c>
    </row>
    <row r="839" spans="1:9" ht="31.5">
      <c r="A839" s="80" t="s">
        <v>228</v>
      </c>
      <c r="B839" s="2"/>
      <c r="C839" s="2" t="s">
        <v>169</v>
      </c>
      <c r="D839" s="2" t="s">
        <v>43</v>
      </c>
      <c r="E839" s="2" t="s">
        <v>831</v>
      </c>
      <c r="F839" s="2" t="s">
        <v>121</v>
      </c>
      <c r="G839" s="17">
        <v>1348.1</v>
      </c>
      <c r="H839" s="17">
        <v>1348.1</v>
      </c>
      <c r="I839" s="17">
        <v>1348.1</v>
      </c>
    </row>
    <row r="840" spans="1:9" ht="78.75">
      <c r="A840" s="80" t="s">
        <v>593</v>
      </c>
      <c r="B840" s="2"/>
      <c r="C840" s="2" t="s">
        <v>169</v>
      </c>
      <c r="D840" s="2" t="s">
        <v>43</v>
      </c>
      <c r="E840" s="2" t="s">
        <v>832</v>
      </c>
      <c r="F840" s="2"/>
      <c r="G840" s="17">
        <v>165</v>
      </c>
      <c r="H840" s="17">
        <v>165</v>
      </c>
      <c r="I840" s="17">
        <v>165</v>
      </c>
    </row>
    <row r="841" spans="1:9" ht="31.5">
      <c r="A841" s="80" t="s">
        <v>228</v>
      </c>
      <c r="B841" s="2"/>
      <c r="C841" s="2" t="s">
        <v>169</v>
      </c>
      <c r="D841" s="2" t="s">
        <v>43</v>
      </c>
      <c r="E841" s="2" t="s">
        <v>832</v>
      </c>
      <c r="F841" s="2" t="s">
        <v>121</v>
      </c>
      <c r="G841" s="17">
        <v>165</v>
      </c>
      <c r="H841" s="17">
        <v>165</v>
      </c>
      <c r="I841" s="17">
        <v>165</v>
      </c>
    </row>
    <row r="842" spans="1:9" ht="47.25">
      <c r="A842" s="80" t="s">
        <v>833</v>
      </c>
      <c r="B842" s="2"/>
      <c r="C842" s="2" t="s">
        <v>169</v>
      </c>
      <c r="D842" s="2" t="s">
        <v>43</v>
      </c>
      <c r="E842" s="2" t="s">
        <v>834</v>
      </c>
      <c r="F842" s="2"/>
      <c r="G842" s="17">
        <f>G843</f>
        <v>187.8</v>
      </c>
      <c r="H842" s="17">
        <f>H843</f>
        <v>187.8</v>
      </c>
      <c r="I842" s="17">
        <f>I843</f>
        <v>187.8</v>
      </c>
    </row>
    <row r="843" spans="1:9" ht="31.5">
      <c r="A843" s="80" t="s">
        <v>51</v>
      </c>
      <c r="B843" s="2"/>
      <c r="C843" s="2" t="s">
        <v>169</v>
      </c>
      <c r="D843" s="2" t="s">
        <v>43</v>
      </c>
      <c r="E843" s="2" t="s">
        <v>834</v>
      </c>
      <c r="F843" s="2" t="s">
        <v>90</v>
      </c>
      <c r="G843" s="17">
        <v>187.8</v>
      </c>
      <c r="H843" s="17">
        <v>187.8</v>
      </c>
      <c r="I843" s="17">
        <v>187.8</v>
      </c>
    </row>
    <row r="844" spans="1:9" ht="31.5">
      <c r="A844" s="80" t="s">
        <v>835</v>
      </c>
      <c r="B844" s="2"/>
      <c r="C844" s="2" t="s">
        <v>169</v>
      </c>
      <c r="D844" s="2" t="s">
        <v>43</v>
      </c>
      <c r="E844" s="2" t="s">
        <v>265</v>
      </c>
      <c r="F844" s="2"/>
      <c r="G844" s="17">
        <f>G862+G845</f>
        <v>119231.7</v>
      </c>
      <c r="H844" s="17">
        <f>H862+H845</f>
        <v>9971</v>
      </c>
      <c r="I844" s="17">
        <f>I862+I845</f>
        <v>9971</v>
      </c>
    </row>
    <row r="845" spans="1:9">
      <c r="A845" s="80" t="s">
        <v>34</v>
      </c>
      <c r="B845" s="2"/>
      <c r="C845" s="2" t="s">
        <v>169</v>
      </c>
      <c r="D845" s="2" t="s">
        <v>43</v>
      </c>
      <c r="E845" s="2" t="s">
        <v>820</v>
      </c>
      <c r="F845" s="2"/>
      <c r="G845" s="17">
        <f>SUM(G846+G851+G853+G856+G858+G860)</f>
        <v>77065</v>
      </c>
      <c r="H845" s="17">
        <f t="shared" ref="H845:I845" si="142">SUM(H846+H851+H853+H856+H858+H860)</f>
        <v>9971</v>
      </c>
      <c r="I845" s="17">
        <f t="shared" si="142"/>
        <v>9971</v>
      </c>
    </row>
    <row r="846" spans="1:9" ht="47.25">
      <c r="A846" s="37" t="s">
        <v>822</v>
      </c>
      <c r="B846" s="2"/>
      <c r="C846" s="2" t="s">
        <v>169</v>
      </c>
      <c r="D846" s="2" t="s">
        <v>43</v>
      </c>
      <c r="E846" s="2" t="s">
        <v>836</v>
      </c>
      <c r="F846" s="2"/>
      <c r="G846" s="17">
        <f>SUM(G847+G849)</f>
        <v>50371</v>
      </c>
      <c r="H846" s="17">
        <f t="shared" ref="H846:I846" si="143">SUM(H847+H849)</f>
        <v>9371</v>
      </c>
      <c r="I846" s="17">
        <f t="shared" si="143"/>
        <v>9371</v>
      </c>
    </row>
    <row r="847" spans="1:9" ht="47.25">
      <c r="A847" s="80" t="s">
        <v>837</v>
      </c>
      <c r="B847" s="2"/>
      <c r="C847" s="2" t="s">
        <v>169</v>
      </c>
      <c r="D847" s="2" t="s">
        <v>43</v>
      </c>
      <c r="E847" s="2" t="s">
        <v>838</v>
      </c>
      <c r="F847" s="2"/>
      <c r="G847" s="17">
        <v>5371</v>
      </c>
      <c r="H847" s="17">
        <v>5371</v>
      </c>
      <c r="I847" s="17">
        <v>5371</v>
      </c>
    </row>
    <row r="848" spans="1:9" ht="31.5">
      <c r="A848" s="80" t="s">
        <v>228</v>
      </c>
      <c r="B848" s="2"/>
      <c r="C848" s="2" t="s">
        <v>169</v>
      </c>
      <c r="D848" s="2" t="s">
        <v>43</v>
      </c>
      <c r="E848" s="2" t="s">
        <v>838</v>
      </c>
      <c r="F848" s="2" t="s">
        <v>121</v>
      </c>
      <c r="G848" s="17">
        <v>5371</v>
      </c>
      <c r="H848" s="17">
        <v>5371</v>
      </c>
      <c r="I848" s="17">
        <v>5371</v>
      </c>
    </row>
    <row r="849" spans="1:9" ht="31.5">
      <c r="A849" s="80" t="s">
        <v>841</v>
      </c>
      <c r="B849" s="2"/>
      <c r="C849" s="2" t="s">
        <v>169</v>
      </c>
      <c r="D849" s="2" t="s">
        <v>43</v>
      </c>
      <c r="E849" s="2" t="s">
        <v>856</v>
      </c>
      <c r="F849" s="2"/>
      <c r="G849" s="17">
        <f>SUM(G850)</f>
        <v>45000</v>
      </c>
      <c r="H849" s="17">
        <f t="shared" ref="H849:I849" si="144">SUM(H850)</f>
        <v>4000</v>
      </c>
      <c r="I849" s="17">
        <f t="shared" si="144"/>
        <v>4000</v>
      </c>
    </row>
    <row r="850" spans="1:9" ht="31.5">
      <c r="A850" s="80" t="s">
        <v>51</v>
      </c>
      <c r="B850" s="2"/>
      <c r="C850" s="2" t="s">
        <v>169</v>
      </c>
      <c r="D850" s="2" t="s">
        <v>43</v>
      </c>
      <c r="E850" s="2" t="s">
        <v>856</v>
      </c>
      <c r="F850" s="2" t="s">
        <v>90</v>
      </c>
      <c r="G850" s="17">
        <v>45000</v>
      </c>
      <c r="H850" s="17">
        <v>4000</v>
      </c>
      <c r="I850" s="17">
        <v>4000</v>
      </c>
    </row>
    <row r="851" spans="1:9">
      <c r="A851" s="80" t="s">
        <v>259</v>
      </c>
      <c r="B851" s="38"/>
      <c r="C851" s="2" t="s">
        <v>169</v>
      </c>
      <c r="D851" s="2" t="s">
        <v>43</v>
      </c>
      <c r="E851" s="2" t="s">
        <v>821</v>
      </c>
      <c r="F851" s="2"/>
      <c r="G851" s="17">
        <f>SUM(G852)</f>
        <v>3090.1</v>
      </c>
      <c r="H851" s="17">
        <f t="shared" ref="H851:I851" si="145">SUM(H852)</f>
        <v>0</v>
      </c>
      <c r="I851" s="17">
        <f t="shared" si="145"/>
        <v>0</v>
      </c>
    </row>
    <row r="852" spans="1:9" ht="31.5">
      <c r="A852" s="80" t="s">
        <v>51</v>
      </c>
      <c r="B852" s="38"/>
      <c r="C852" s="2" t="s">
        <v>169</v>
      </c>
      <c r="D852" s="2" t="s">
        <v>43</v>
      </c>
      <c r="E852" s="2" t="s">
        <v>821</v>
      </c>
      <c r="F852" s="2" t="s">
        <v>90</v>
      </c>
      <c r="G852" s="17">
        <v>3090.1</v>
      </c>
      <c r="H852" s="17"/>
      <c r="I852" s="17"/>
    </row>
    <row r="853" spans="1:9" ht="47.25">
      <c r="A853" s="80" t="s">
        <v>843</v>
      </c>
      <c r="B853" s="2"/>
      <c r="C853" s="2" t="s">
        <v>169</v>
      </c>
      <c r="D853" s="2" t="s">
        <v>43</v>
      </c>
      <c r="E853" s="2" t="s">
        <v>857</v>
      </c>
      <c r="F853" s="2"/>
      <c r="G853" s="17">
        <f>G854+G855</f>
        <v>9671.1999999999989</v>
      </c>
      <c r="H853" s="17">
        <f t="shared" ref="H853:I853" si="146">H854+H855</f>
        <v>0</v>
      </c>
      <c r="I853" s="17">
        <f t="shared" si="146"/>
        <v>0</v>
      </c>
    </row>
    <row r="854" spans="1:9" ht="31.5">
      <c r="A854" s="80" t="s">
        <v>51</v>
      </c>
      <c r="B854" s="2"/>
      <c r="C854" s="2" t="s">
        <v>169</v>
      </c>
      <c r="D854" s="2" t="s">
        <v>43</v>
      </c>
      <c r="E854" s="2" t="s">
        <v>857</v>
      </c>
      <c r="F854" s="2" t="s">
        <v>90</v>
      </c>
      <c r="G854" s="17">
        <v>9481.4</v>
      </c>
      <c r="H854" s="17">
        <v>0</v>
      </c>
      <c r="I854" s="17">
        <v>0</v>
      </c>
    </row>
    <row r="855" spans="1:9" ht="31.5">
      <c r="A855" s="80" t="s">
        <v>228</v>
      </c>
      <c r="B855" s="2"/>
      <c r="C855" s="2" t="s">
        <v>169</v>
      </c>
      <c r="D855" s="2" t="s">
        <v>43</v>
      </c>
      <c r="E855" s="2" t="s">
        <v>857</v>
      </c>
      <c r="F855" s="2" t="s">
        <v>121</v>
      </c>
      <c r="G855" s="17">
        <v>189.8</v>
      </c>
      <c r="H855" s="17"/>
      <c r="I855" s="17"/>
    </row>
    <row r="856" spans="1:9" ht="47.25">
      <c r="A856" s="80" t="s">
        <v>916</v>
      </c>
      <c r="B856" s="2"/>
      <c r="C856" s="2" t="s">
        <v>169</v>
      </c>
      <c r="D856" s="2" t="s">
        <v>43</v>
      </c>
      <c r="E856" s="2" t="s">
        <v>915</v>
      </c>
      <c r="F856" s="2"/>
      <c r="G856" s="17">
        <f>SUM(G857)</f>
        <v>9332.7000000000007</v>
      </c>
      <c r="H856" s="17"/>
      <c r="I856" s="17"/>
    </row>
    <row r="857" spans="1:9" ht="31.5">
      <c r="A857" s="80" t="s">
        <v>51</v>
      </c>
      <c r="B857" s="2"/>
      <c r="C857" s="2" t="s">
        <v>169</v>
      </c>
      <c r="D857" s="2" t="s">
        <v>43</v>
      </c>
      <c r="E857" s="2" t="s">
        <v>915</v>
      </c>
      <c r="F857" s="2" t="s">
        <v>90</v>
      </c>
      <c r="G857" s="17">
        <v>9332.7000000000007</v>
      </c>
      <c r="H857" s="17"/>
      <c r="I857" s="17"/>
    </row>
    <row r="858" spans="1:9" ht="47.25">
      <c r="A858" s="80" t="s">
        <v>839</v>
      </c>
      <c r="B858" s="38"/>
      <c r="C858" s="2" t="s">
        <v>169</v>
      </c>
      <c r="D858" s="2" t="s">
        <v>43</v>
      </c>
      <c r="E858" s="39" t="s">
        <v>840</v>
      </c>
      <c r="F858" s="2"/>
      <c r="G858" s="17">
        <v>600</v>
      </c>
      <c r="H858" s="17">
        <v>600</v>
      </c>
      <c r="I858" s="17">
        <v>600</v>
      </c>
    </row>
    <row r="859" spans="1:9" ht="31.5">
      <c r="A859" s="80" t="s">
        <v>228</v>
      </c>
      <c r="B859" s="38"/>
      <c r="C859" s="2" t="s">
        <v>169</v>
      </c>
      <c r="D859" s="2" t="s">
        <v>43</v>
      </c>
      <c r="E859" s="39" t="s">
        <v>840</v>
      </c>
      <c r="F859" s="2" t="s">
        <v>121</v>
      </c>
      <c r="G859" s="17">
        <v>600</v>
      </c>
      <c r="H859" s="17">
        <v>600</v>
      </c>
      <c r="I859" s="17">
        <v>600</v>
      </c>
    </row>
    <row r="860" spans="1:9" ht="31.5">
      <c r="A860" s="80" t="s">
        <v>842</v>
      </c>
      <c r="B860" s="38"/>
      <c r="C860" s="2" t="s">
        <v>169</v>
      </c>
      <c r="D860" s="2" t="s">
        <v>43</v>
      </c>
      <c r="E860" s="39" t="s">
        <v>858</v>
      </c>
      <c r="F860" s="2"/>
      <c r="G860" s="17">
        <f t="shared" ref="G860:I860" si="147">G861</f>
        <v>4000</v>
      </c>
      <c r="H860" s="17">
        <f t="shared" si="147"/>
        <v>0</v>
      </c>
      <c r="I860" s="17">
        <f t="shared" si="147"/>
        <v>0</v>
      </c>
    </row>
    <row r="861" spans="1:9" ht="31.5">
      <c r="A861" s="80" t="s">
        <v>228</v>
      </c>
      <c r="B861" s="38"/>
      <c r="C861" s="2" t="s">
        <v>169</v>
      </c>
      <c r="D861" s="2" t="s">
        <v>43</v>
      </c>
      <c r="E861" s="39" t="s">
        <v>858</v>
      </c>
      <c r="F861" s="2" t="s">
        <v>90</v>
      </c>
      <c r="G861" s="17">
        <v>4000</v>
      </c>
      <c r="H861" s="17">
        <v>0</v>
      </c>
      <c r="I861" s="17">
        <v>0</v>
      </c>
    </row>
    <row r="862" spans="1:9">
      <c r="A862" s="80" t="s">
        <v>922</v>
      </c>
      <c r="B862" s="38"/>
      <c r="C862" s="2" t="s">
        <v>169</v>
      </c>
      <c r="D862" s="2" t="s">
        <v>43</v>
      </c>
      <c r="E862" s="39" t="s">
        <v>844</v>
      </c>
      <c r="F862" s="2"/>
      <c r="G862" s="17">
        <f>G863</f>
        <v>42166.7</v>
      </c>
      <c r="H862" s="17">
        <f t="shared" ref="H862:I862" si="148">H863</f>
        <v>0</v>
      </c>
      <c r="I862" s="17">
        <f t="shared" si="148"/>
        <v>0</v>
      </c>
    </row>
    <row r="863" spans="1:9" ht="31.5">
      <c r="A863" s="80" t="s">
        <v>521</v>
      </c>
      <c r="B863" s="38"/>
      <c r="C863" s="2" t="s">
        <v>169</v>
      </c>
      <c r="D863" s="2" t="s">
        <v>43</v>
      </c>
      <c r="E863" s="39" t="s">
        <v>845</v>
      </c>
      <c r="F863" s="2"/>
      <c r="G863" s="17">
        <f t="shared" ref="G863:I863" si="149">G864</f>
        <v>42166.7</v>
      </c>
      <c r="H863" s="17">
        <f t="shared" si="149"/>
        <v>0</v>
      </c>
      <c r="I863" s="17">
        <f t="shared" si="149"/>
        <v>0</v>
      </c>
    </row>
    <row r="864" spans="1:9" ht="31.5">
      <c r="A864" s="80" t="s">
        <v>228</v>
      </c>
      <c r="B864" s="38"/>
      <c r="C864" s="2" t="s">
        <v>169</v>
      </c>
      <c r="D864" s="2" t="s">
        <v>43</v>
      </c>
      <c r="E864" s="39" t="s">
        <v>845</v>
      </c>
      <c r="F864" s="2" t="s">
        <v>90</v>
      </c>
      <c r="G864" s="17">
        <v>42166.7</v>
      </c>
      <c r="H864" s="17">
        <v>0</v>
      </c>
      <c r="I864" s="17">
        <v>0</v>
      </c>
    </row>
    <row r="865" spans="1:9">
      <c r="A865" s="80" t="s">
        <v>188</v>
      </c>
      <c r="B865" s="2"/>
      <c r="C865" s="2" t="s">
        <v>169</v>
      </c>
      <c r="D865" s="2" t="s">
        <v>53</v>
      </c>
      <c r="E865" s="2"/>
      <c r="F865" s="2"/>
      <c r="G865" s="17">
        <f>SUM(G866)</f>
        <v>13171.8</v>
      </c>
      <c r="H865" s="17">
        <f t="shared" ref="H865:I865" si="150">SUM(H866)</f>
        <v>13171.8</v>
      </c>
      <c r="I865" s="17">
        <f t="shared" si="150"/>
        <v>13160.900000000001</v>
      </c>
    </row>
    <row r="866" spans="1:9" ht="31.5">
      <c r="A866" s="80" t="s">
        <v>847</v>
      </c>
      <c r="B866" s="2"/>
      <c r="C866" s="2" t="s">
        <v>169</v>
      </c>
      <c r="D866" s="2" t="s">
        <v>53</v>
      </c>
      <c r="E866" s="2" t="s">
        <v>257</v>
      </c>
      <c r="F866" s="2"/>
      <c r="G866" s="17">
        <f>G867</f>
        <v>13171.8</v>
      </c>
      <c r="H866" s="17">
        <f t="shared" ref="H866:I866" si="151">H867</f>
        <v>13171.8</v>
      </c>
      <c r="I866" s="17">
        <f t="shared" si="151"/>
        <v>13160.900000000001</v>
      </c>
    </row>
    <row r="867" spans="1:9" ht="78.75">
      <c r="A867" s="80" t="s">
        <v>846</v>
      </c>
      <c r="B867" s="2"/>
      <c r="C867" s="2" t="s">
        <v>169</v>
      </c>
      <c r="D867" s="2" t="s">
        <v>53</v>
      </c>
      <c r="E867" s="2" t="s">
        <v>261</v>
      </c>
      <c r="F867" s="2"/>
      <c r="G867" s="17">
        <f>G868+G878</f>
        <v>13171.8</v>
      </c>
      <c r="H867" s="17">
        <f t="shared" ref="H867:I867" si="152">H868+H878</f>
        <v>13171.8</v>
      </c>
      <c r="I867" s="17">
        <f t="shared" si="152"/>
        <v>13160.900000000001</v>
      </c>
    </row>
    <row r="868" spans="1:9">
      <c r="A868" s="80" t="s">
        <v>34</v>
      </c>
      <c r="B868" s="2"/>
      <c r="C868" s="2" t="s">
        <v>169</v>
      </c>
      <c r="D868" s="2" t="s">
        <v>53</v>
      </c>
      <c r="E868" s="2" t="s">
        <v>816</v>
      </c>
      <c r="F868" s="2"/>
      <c r="G868" s="17">
        <f>SUM(G869+G874+G876)</f>
        <v>6547.8</v>
      </c>
      <c r="H868" s="17">
        <f t="shared" ref="H868:I868" si="153">SUM(H869+H874+H876)</f>
        <v>6547.8</v>
      </c>
      <c r="I868" s="17">
        <f t="shared" si="153"/>
        <v>6550.1</v>
      </c>
    </row>
    <row r="869" spans="1:9" ht="47.25">
      <c r="A869" s="37" t="s">
        <v>822</v>
      </c>
      <c r="B869" s="2"/>
      <c r="C869" s="2" t="s">
        <v>169</v>
      </c>
      <c r="D869" s="2" t="s">
        <v>53</v>
      </c>
      <c r="E869" s="2" t="s">
        <v>823</v>
      </c>
      <c r="F869" s="2"/>
      <c r="G869" s="17">
        <f>G870+G872</f>
        <v>5027.8</v>
      </c>
      <c r="H869" s="17">
        <f>H870+H872</f>
        <v>5027.8</v>
      </c>
      <c r="I869" s="17">
        <f>I870+I872</f>
        <v>5030.1000000000004</v>
      </c>
    </row>
    <row r="870" spans="1:9" ht="47.25">
      <c r="A870" s="80" t="s">
        <v>522</v>
      </c>
      <c r="B870" s="2"/>
      <c r="C870" s="2" t="s">
        <v>169</v>
      </c>
      <c r="D870" s="2" t="s">
        <v>53</v>
      </c>
      <c r="E870" s="2" t="s">
        <v>848</v>
      </c>
      <c r="F870" s="2"/>
      <c r="G870" s="17">
        <f>G871</f>
        <v>3000</v>
      </c>
      <c r="H870" s="17">
        <f>H871</f>
        <v>3000</v>
      </c>
      <c r="I870" s="17">
        <f>I871</f>
        <v>3000</v>
      </c>
    </row>
    <row r="871" spans="1:9" ht="31.5">
      <c r="A871" s="80" t="s">
        <v>228</v>
      </c>
      <c r="B871" s="2"/>
      <c r="C871" s="2" t="s">
        <v>169</v>
      </c>
      <c r="D871" s="2" t="s">
        <v>53</v>
      </c>
      <c r="E871" s="2" t="s">
        <v>848</v>
      </c>
      <c r="F871" s="2" t="s">
        <v>121</v>
      </c>
      <c r="G871" s="17">
        <v>3000</v>
      </c>
      <c r="H871" s="17">
        <v>3000</v>
      </c>
      <c r="I871" s="17">
        <v>3000</v>
      </c>
    </row>
    <row r="872" spans="1:9" ht="31.5">
      <c r="A872" s="80" t="s">
        <v>492</v>
      </c>
      <c r="B872" s="2"/>
      <c r="C872" s="2" t="s">
        <v>169</v>
      </c>
      <c r="D872" s="2" t="s">
        <v>53</v>
      </c>
      <c r="E872" s="2" t="s">
        <v>849</v>
      </c>
      <c r="F872" s="2"/>
      <c r="G872" s="17">
        <f>SUM(G873)</f>
        <v>2027.8</v>
      </c>
      <c r="H872" s="17">
        <f t="shared" ref="H872:I872" si="154">SUM(H873)</f>
        <v>2027.8</v>
      </c>
      <c r="I872" s="17">
        <f t="shared" si="154"/>
        <v>2030.1</v>
      </c>
    </row>
    <row r="873" spans="1:9" ht="31.5">
      <c r="A873" s="80" t="s">
        <v>228</v>
      </c>
      <c r="B873" s="2"/>
      <c r="C873" s="2" t="s">
        <v>169</v>
      </c>
      <c r="D873" s="2" t="s">
        <v>53</v>
      </c>
      <c r="E873" s="2" t="s">
        <v>849</v>
      </c>
      <c r="F873" s="2" t="s">
        <v>121</v>
      </c>
      <c r="G873" s="17">
        <v>2027.8</v>
      </c>
      <c r="H873" s="17">
        <v>2027.8</v>
      </c>
      <c r="I873" s="17">
        <v>2030.1</v>
      </c>
    </row>
    <row r="874" spans="1:9" ht="78.75">
      <c r="A874" s="80" t="s">
        <v>594</v>
      </c>
      <c r="B874" s="38"/>
      <c r="C874" s="2" t="s">
        <v>169</v>
      </c>
      <c r="D874" s="2" t="s">
        <v>53</v>
      </c>
      <c r="E874" s="39" t="s">
        <v>850</v>
      </c>
      <c r="F874" s="2"/>
      <c r="G874" s="17">
        <v>1100</v>
      </c>
      <c r="H874" s="17">
        <v>1100</v>
      </c>
      <c r="I874" s="17">
        <v>1100</v>
      </c>
    </row>
    <row r="875" spans="1:9" ht="31.5">
      <c r="A875" s="80" t="s">
        <v>228</v>
      </c>
      <c r="B875" s="38"/>
      <c r="C875" s="2" t="s">
        <v>169</v>
      </c>
      <c r="D875" s="2" t="s">
        <v>53</v>
      </c>
      <c r="E875" s="39" t="s">
        <v>850</v>
      </c>
      <c r="F875" s="2" t="s">
        <v>121</v>
      </c>
      <c r="G875" s="17">
        <v>1100</v>
      </c>
      <c r="H875" s="17">
        <v>1100</v>
      </c>
      <c r="I875" s="17">
        <v>1100</v>
      </c>
    </row>
    <row r="876" spans="1:9" ht="31.5">
      <c r="A876" s="80" t="s">
        <v>851</v>
      </c>
      <c r="B876" s="38"/>
      <c r="C876" s="2" t="s">
        <v>169</v>
      </c>
      <c r="D876" s="2" t="s">
        <v>53</v>
      </c>
      <c r="E876" s="39" t="s">
        <v>852</v>
      </c>
      <c r="F876" s="2"/>
      <c r="G876" s="17">
        <v>420</v>
      </c>
      <c r="H876" s="17">
        <v>420</v>
      </c>
      <c r="I876" s="17">
        <v>420</v>
      </c>
    </row>
    <row r="877" spans="1:9" ht="31.5">
      <c r="A877" s="80" t="s">
        <v>228</v>
      </c>
      <c r="B877" s="38"/>
      <c r="C877" s="2" t="s">
        <v>169</v>
      </c>
      <c r="D877" s="2" t="s">
        <v>53</v>
      </c>
      <c r="E877" s="39" t="s">
        <v>852</v>
      </c>
      <c r="F877" s="2" t="s">
        <v>121</v>
      </c>
      <c r="G877" s="17">
        <v>420</v>
      </c>
      <c r="H877" s="17">
        <v>420</v>
      </c>
      <c r="I877" s="17">
        <v>420</v>
      </c>
    </row>
    <row r="878" spans="1:9">
      <c r="A878" s="80" t="s">
        <v>924</v>
      </c>
      <c r="B878" s="38"/>
      <c r="C878" s="2" t="s">
        <v>169</v>
      </c>
      <c r="D878" s="2" t="s">
        <v>53</v>
      </c>
      <c r="E878" s="39" t="s">
        <v>853</v>
      </c>
      <c r="F878" s="2"/>
      <c r="G878" s="17">
        <f>G879</f>
        <v>6624</v>
      </c>
      <c r="H878" s="17">
        <f t="shared" ref="H878:I878" si="155">H879</f>
        <v>6624</v>
      </c>
      <c r="I878" s="17">
        <f t="shared" si="155"/>
        <v>6610.8</v>
      </c>
    </row>
    <row r="879" spans="1:9" ht="31.5">
      <c r="A879" s="77" t="s">
        <v>854</v>
      </c>
      <c r="B879" s="38"/>
      <c r="C879" s="2" t="s">
        <v>169</v>
      </c>
      <c r="D879" s="2" t="s">
        <v>53</v>
      </c>
      <c r="E879" s="39" t="s">
        <v>855</v>
      </c>
      <c r="F879" s="2"/>
      <c r="G879" s="17">
        <f>SUM(G880:G881)</f>
        <v>6624</v>
      </c>
      <c r="H879" s="17">
        <f t="shared" ref="H879:I879" si="156">SUM(H880:H881)</f>
        <v>6624</v>
      </c>
      <c r="I879" s="17">
        <f t="shared" si="156"/>
        <v>6610.8</v>
      </c>
    </row>
    <row r="880" spans="1:9" ht="31.5">
      <c r="A880" s="80" t="s">
        <v>228</v>
      </c>
      <c r="B880" s="38"/>
      <c r="C880" s="2" t="s">
        <v>169</v>
      </c>
      <c r="D880" s="2" t="s">
        <v>53</v>
      </c>
      <c r="E880" s="39" t="s">
        <v>855</v>
      </c>
      <c r="F880" s="2" t="s">
        <v>121</v>
      </c>
      <c r="G880" s="17">
        <v>4968</v>
      </c>
      <c r="H880" s="17">
        <v>6624</v>
      </c>
      <c r="I880" s="17">
        <v>6610.8</v>
      </c>
    </row>
    <row r="881" spans="1:9">
      <c r="A881" s="80" t="s">
        <v>21</v>
      </c>
      <c r="B881" s="38"/>
      <c r="C881" s="2" t="s">
        <v>169</v>
      </c>
      <c r="D881" s="2" t="s">
        <v>53</v>
      </c>
      <c r="E881" s="39" t="s">
        <v>855</v>
      </c>
      <c r="F881" s="2" t="s">
        <v>95</v>
      </c>
      <c r="G881" s="17">
        <v>1656</v>
      </c>
      <c r="H881" s="17"/>
      <c r="I881" s="17"/>
    </row>
    <row r="882" spans="1:9">
      <c r="A882" s="80" t="s">
        <v>189</v>
      </c>
      <c r="B882" s="38"/>
      <c r="C882" s="2" t="s">
        <v>169</v>
      </c>
      <c r="D882" s="2" t="s">
        <v>168</v>
      </c>
      <c r="E882" s="39"/>
      <c r="F882" s="2"/>
      <c r="G882" s="17">
        <f>SUM(G883)</f>
        <v>8818</v>
      </c>
      <c r="H882" s="17">
        <f>SUM(H883)</f>
        <v>10641.800000000001</v>
      </c>
      <c r="I882" s="17">
        <f>SUM(I883)</f>
        <v>10641.800000000001</v>
      </c>
    </row>
    <row r="883" spans="1:9" ht="31.5">
      <c r="A883" s="80" t="s">
        <v>666</v>
      </c>
      <c r="B883" s="38"/>
      <c r="C883" s="2" t="s">
        <v>169</v>
      </c>
      <c r="D883" s="2" t="s">
        <v>168</v>
      </c>
      <c r="E883" s="39" t="s">
        <v>257</v>
      </c>
      <c r="F883" s="2"/>
      <c r="G883" s="17">
        <f>SUM(G884)</f>
        <v>8818</v>
      </c>
      <c r="H883" s="17">
        <f t="shared" ref="H883:I883" si="157">SUM(H884)</f>
        <v>10641.800000000001</v>
      </c>
      <c r="I883" s="17">
        <f t="shared" si="157"/>
        <v>10641.800000000001</v>
      </c>
    </row>
    <row r="884" spans="1:9" ht="31.5">
      <c r="A884" s="80" t="s">
        <v>313</v>
      </c>
      <c r="B884" s="38"/>
      <c r="C884" s="2" t="s">
        <v>169</v>
      </c>
      <c r="D884" s="2" t="s">
        <v>168</v>
      </c>
      <c r="E884" s="39" t="s">
        <v>258</v>
      </c>
      <c r="F884" s="2"/>
      <c r="G884" s="17">
        <f>SUM(G885+G888+G891+G893)</f>
        <v>8818</v>
      </c>
      <c r="H884" s="17">
        <f>SUM(H885+H888+H891+H893)</f>
        <v>10641.800000000001</v>
      </c>
      <c r="I884" s="17">
        <f>SUM(I885+I888+I891+I893)</f>
        <v>10641.800000000001</v>
      </c>
    </row>
    <row r="885" spans="1:9">
      <c r="A885" s="80" t="s">
        <v>79</v>
      </c>
      <c r="B885" s="38"/>
      <c r="C885" s="2" t="s">
        <v>169</v>
      </c>
      <c r="D885" s="2" t="s">
        <v>168</v>
      </c>
      <c r="E885" s="39" t="s">
        <v>517</v>
      </c>
      <c r="F885" s="2"/>
      <c r="G885" s="17">
        <f>SUM(G886:G887)</f>
        <v>6009.2</v>
      </c>
      <c r="H885" s="17">
        <f>SUM(H886:H887)</f>
        <v>8568.6</v>
      </c>
      <c r="I885" s="17">
        <f>SUM(I886:I887)</f>
        <v>8568.6</v>
      </c>
    </row>
    <row r="886" spans="1:9" ht="47.25">
      <c r="A886" s="80" t="s">
        <v>50</v>
      </c>
      <c r="B886" s="38"/>
      <c r="C886" s="2" t="s">
        <v>169</v>
      </c>
      <c r="D886" s="2" t="s">
        <v>168</v>
      </c>
      <c r="E886" s="39" t="s">
        <v>517</v>
      </c>
      <c r="F886" s="2">
        <v>100</v>
      </c>
      <c r="G886" s="17">
        <v>6009</v>
      </c>
      <c r="H886" s="17">
        <v>8568.4</v>
      </c>
      <c r="I886" s="17">
        <v>8568.4</v>
      </c>
    </row>
    <row r="887" spans="1:9" ht="31.5">
      <c r="A887" s="80" t="s">
        <v>51</v>
      </c>
      <c r="B887" s="38"/>
      <c r="C887" s="2" t="s">
        <v>169</v>
      </c>
      <c r="D887" s="2" t="s">
        <v>168</v>
      </c>
      <c r="E887" s="39" t="s">
        <v>517</v>
      </c>
      <c r="F887" s="2">
        <v>200</v>
      </c>
      <c r="G887" s="17">
        <v>0.2</v>
      </c>
      <c r="H887" s="17">
        <v>0.2</v>
      </c>
      <c r="I887" s="17">
        <v>0.2</v>
      </c>
    </row>
    <row r="888" spans="1:9">
      <c r="A888" s="80" t="s">
        <v>94</v>
      </c>
      <c r="B888" s="38"/>
      <c r="C888" s="2" t="s">
        <v>169</v>
      </c>
      <c r="D888" s="2" t="s">
        <v>168</v>
      </c>
      <c r="E888" s="39" t="s">
        <v>518</v>
      </c>
      <c r="F888" s="2"/>
      <c r="G888" s="17">
        <f>SUM(G889:G890)</f>
        <v>103.9</v>
      </c>
      <c r="H888" s="17">
        <f>SUM(H889:H890)</f>
        <v>110.1</v>
      </c>
      <c r="I888" s="17">
        <f>SUM(I889:I890)</f>
        <v>110.1</v>
      </c>
    </row>
    <row r="889" spans="1:9" ht="31.5">
      <c r="A889" s="80" t="s">
        <v>51</v>
      </c>
      <c r="B889" s="38"/>
      <c r="C889" s="2" t="s">
        <v>169</v>
      </c>
      <c r="D889" s="2" t="s">
        <v>168</v>
      </c>
      <c r="E889" s="39" t="s">
        <v>518</v>
      </c>
      <c r="F889" s="2">
        <v>200</v>
      </c>
      <c r="G889" s="17">
        <v>100</v>
      </c>
      <c r="H889" s="17">
        <v>100</v>
      </c>
      <c r="I889" s="17">
        <v>100</v>
      </c>
    </row>
    <row r="890" spans="1:9">
      <c r="A890" s="80" t="s">
        <v>21</v>
      </c>
      <c r="B890" s="38"/>
      <c r="C890" s="2" t="s">
        <v>169</v>
      </c>
      <c r="D890" s="2" t="s">
        <v>168</v>
      </c>
      <c r="E890" s="39" t="s">
        <v>518</v>
      </c>
      <c r="F890" s="2">
        <v>800</v>
      </c>
      <c r="G890" s="17">
        <v>3.9</v>
      </c>
      <c r="H890" s="17">
        <v>10.1</v>
      </c>
      <c r="I890" s="17">
        <v>10.1</v>
      </c>
    </row>
    <row r="891" spans="1:9" ht="31.5">
      <c r="A891" s="80" t="s">
        <v>96</v>
      </c>
      <c r="B891" s="38"/>
      <c r="C891" s="2" t="s">
        <v>169</v>
      </c>
      <c r="D891" s="2" t="s">
        <v>168</v>
      </c>
      <c r="E891" s="39" t="s">
        <v>519</v>
      </c>
      <c r="F891" s="2"/>
      <c r="G891" s="17">
        <f>SUM(G892)</f>
        <v>1222.2</v>
      </c>
      <c r="H891" s="17">
        <f>SUM(H892)</f>
        <v>450.7</v>
      </c>
      <c r="I891" s="17">
        <f>SUM(I892)</f>
        <v>450.7</v>
      </c>
    </row>
    <row r="892" spans="1:9" ht="31.5">
      <c r="A892" s="80" t="s">
        <v>51</v>
      </c>
      <c r="B892" s="38"/>
      <c r="C892" s="2" t="s">
        <v>169</v>
      </c>
      <c r="D892" s="2" t="s">
        <v>168</v>
      </c>
      <c r="E892" s="39" t="s">
        <v>519</v>
      </c>
      <c r="F892" s="2">
        <v>200</v>
      </c>
      <c r="G892" s="17">
        <v>1222.2</v>
      </c>
      <c r="H892" s="17">
        <v>450.7</v>
      </c>
      <c r="I892" s="17">
        <v>450.7</v>
      </c>
    </row>
    <row r="893" spans="1:9" ht="31.5">
      <c r="A893" s="80" t="s">
        <v>97</v>
      </c>
      <c r="B893" s="38"/>
      <c r="C893" s="2" t="s">
        <v>169</v>
      </c>
      <c r="D893" s="2" t="s">
        <v>168</v>
      </c>
      <c r="E893" s="39" t="s">
        <v>520</v>
      </c>
      <c r="F893" s="2"/>
      <c r="G893" s="17">
        <f>SUM(G894:G896)</f>
        <v>1482.6999999999998</v>
      </c>
      <c r="H893" s="17">
        <f t="shared" ref="H893:I893" si="158">SUM(H894:H896)</f>
        <v>1512.3999999999999</v>
      </c>
      <c r="I893" s="17">
        <f t="shared" si="158"/>
        <v>1512.3999999999999</v>
      </c>
    </row>
    <row r="894" spans="1:9" ht="47.25">
      <c r="A894" s="128" t="s">
        <v>50</v>
      </c>
      <c r="B894" s="38"/>
      <c r="C894" s="2" t="s">
        <v>169</v>
      </c>
      <c r="D894" s="2" t="s">
        <v>168</v>
      </c>
      <c r="E894" s="39" t="s">
        <v>520</v>
      </c>
      <c r="F894" s="2" t="s">
        <v>88</v>
      </c>
      <c r="G894" s="17">
        <v>9.1</v>
      </c>
      <c r="H894" s="17"/>
      <c r="I894" s="17"/>
    </row>
    <row r="895" spans="1:9" ht="31.5">
      <c r="A895" s="80" t="s">
        <v>51</v>
      </c>
      <c r="B895" s="38"/>
      <c r="C895" s="2" t="s">
        <v>169</v>
      </c>
      <c r="D895" s="2" t="s">
        <v>168</v>
      </c>
      <c r="E895" s="39" t="s">
        <v>520</v>
      </c>
      <c r="F895" s="2">
        <v>200</v>
      </c>
      <c r="G895" s="17">
        <v>1402.6</v>
      </c>
      <c r="H895" s="17">
        <v>1409.6</v>
      </c>
      <c r="I895" s="17">
        <v>1409.6</v>
      </c>
    </row>
    <row r="896" spans="1:9">
      <c r="A896" s="80" t="s">
        <v>21</v>
      </c>
      <c r="B896" s="38"/>
      <c r="C896" s="2" t="s">
        <v>169</v>
      </c>
      <c r="D896" s="2" t="s">
        <v>168</v>
      </c>
      <c r="E896" s="39" t="s">
        <v>520</v>
      </c>
      <c r="F896" s="2">
        <v>800</v>
      </c>
      <c r="G896" s="17">
        <v>71</v>
      </c>
      <c r="H896" s="17">
        <v>102.8</v>
      </c>
      <c r="I896" s="17">
        <v>102.8</v>
      </c>
    </row>
    <row r="897" spans="1:11">
      <c r="A897" s="14" t="s">
        <v>535</v>
      </c>
      <c r="B897" s="15" t="s">
        <v>323</v>
      </c>
      <c r="C897" s="16"/>
      <c r="D897" s="16"/>
      <c r="E897" s="15"/>
      <c r="F897" s="16"/>
      <c r="G897" s="19">
        <f>SUM(G898+G1161)+G1191</f>
        <v>2544655.9999999995</v>
      </c>
      <c r="H897" s="19">
        <f>SUM(H898+H1161)+H1191</f>
        <v>2423079.1</v>
      </c>
      <c r="I897" s="19">
        <f>SUM(I898+I1161)+I1191</f>
        <v>2420349.2000000007</v>
      </c>
      <c r="J897" s="52">
        <v>2434941.2000000002</v>
      </c>
      <c r="K897" s="89">
        <f>SUM(J897-G897)</f>
        <v>-109714.79999999935</v>
      </c>
    </row>
    <row r="898" spans="1:11">
      <c r="A898" s="80" t="s">
        <v>111</v>
      </c>
      <c r="B898" s="2"/>
      <c r="C898" s="2" t="s">
        <v>112</v>
      </c>
      <c r="D898" s="2"/>
      <c r="E898" s="2"/>
      <c r="F898" s="2"/>
      <c r="G898" s="17">
        <f>SUM(G899+G964+G1055+G1088+G1124)+G1080</f>
        <v>2474846.0999999996</v>
      </c>
      <c r="H898" s="17">
        <f>SUM(H899+H964+H1055+H1088+H1124)+H1080</f>
        <v>2353305.1</v>
      </c>
      <c r="I898" s="17">
        <f>SUM(I899+I964+I1055+I1088+I1124)+I1080</f>
        <v>2350362.5000000005</v>
      </c>
      <c r="J898" s="52">
        <v>2382684.2999999998</v>
      </c>
      <c r="K898" s="89">
        <f>SUM(J898-H897)</f>
        <v>-40394.800000000279</v>
      </c>
    </row>
    <row r="899" spans="1:11">
      <c r="A899" s="80" t="s">
        <v>179</v>
      </c>
      <c r="B899" s="2"/>
      <c r="C899" s="2" t="s">
        <v>112</v>
      </c>
      <c r="D899" s="2" t="s">
        <v>33</v>
      </c>
      <c r="E899" s="2"/>
      <c r="F899" s="2"/>
      <c r="G899" s="17">
        <f>SUM(G900)+G958</f>
        <v>962231.69999999984</v>
      </c>
      <c r="H899" s="17">
        <f>SUM(H900)+H958</f>
        <v>923655.4</v>
      </c>
      <c r="I899" s="17">
        <f>SUM(I900)+I958</f>
        <v>928200.3</v>
      </c>
      <c r="J899" s="52">
        <v>2386758.7999999998</v>
      </c>
      <c r="K899" s="89">
        <f>SUM(J899-I897)</f>
        <v>-33590.400000000838</v>
      </c>
    </row>
    <row r="900" spans="1:11" ht="32.25" customHeight="1">
      <c r="A900" s="80" t="s">
        <v>667</v>
      </c>
      <c r="B900" s="2"/>
      <c r="C900" s="2" t="s">
        <v>112</v>
      </c>
      <c r="D900" s="2" t="s">
        <v>33</v>
      </c>
      <c r="E900" s="22" t="s">
        <v>324</v>
      </c>
      <c r="F900" s="2"/>
      <c r="G900" s="17">
        <f>SUM(G901+G948)</f>
        <v>962201.69999999984</v>
      </c>
      <c r="H900" s="17">
        <f t="shared" ref="H900:I900" si="159">SUM(H901+H948)</f>
        <v>923655.4</v>
      </c>
      <c r="I900" s="17">
        <f t="shared" si="159"/>
        <v>928200.3</v>
      </c>
    </row>
    <row r="901" spans="1:11" ht="32.25" customHeight="1">
      <c r="A901" s="80" t="s">
        <v>906</v>
      </c>
      <c r="B901" s="2"/>
      <c r="C901" s="2" t="s">
        <v>112</v>
      </c>
      <c r="D901" s="2" t="s">
        <v>33</v>
      </c>
      <c r="E901" s="22" t="s">
        <v>754</v>
      </c>
      <c r="F901" s="2"/>
      <c r="G901" s="17">
        <f>SUM(G902+G912+G917+G924)</f>
        <v>947130.89999999979</v>
      </c>
      <c r="H901" s="17">
        <f t="shared" ref="H901:I901" si="160">SUM(H902+H912+H917+H924)</f>
        <v>915155.4</v>
      </c>
      <c r="I901" s="17">
        <f t="shared" si="160"/>
        <v>916200.3</v>
      </c>
    </row>
    <row r="902" spans="1:11">
      <c r="A902" s="80" t="s">
        <v>34</v>
      </c>
      <c r="B902" s="2"/>
      <c r="C902" s="2" t="s">
        <v>112</v>
      </c>
      <c r="D902" s="2" t="s">
        <v>33</v>
      </c>
      <c r="E902" s="22" t="s">
        <v>755</v>
      </c>
      <c r="F902" s="2"/>
      <c r="G902" s="17">
        <f>SUM(G903)+G907+G910</f>
        <v>11290.199999999999</v>
      </c>
      <c r="H902" s="17">
        <f t="shared" ref="H902:I902" si="161">SUM(H903)+H907+H910</f>
        <v>0</v>
      </c>
      <c r="I902" s="17">
        <f t="shared" si="161"/>
        <v>0</v>
      </c>
    </row>
    <row r="903" spans="1:11">
      <c r="A903" s="80" t="s">
        <v>328</v>
      </c>
      <c r="B903" s="2"/>
      <c r="C903" s="2" t="s">
        <v>112</v>
      </c>
      <c r="D903" s="2" t="s">
        <v>33</v>
      </c>
      <c r="E903" s="22" t="s">
        <v>756</v>
      </c>
      <c r="F903" s="2"/>
      <c r="G903" s="17">
        <f>SUM(G904:G906)</f>
        <v>7732.2999999999993</v>
      </c>
      <c r="H903" s="17">
        <f>SUM(H904:H906)</f>
        <v>0</v>
      </c>
      <c r="I903" s="17">
        <f>SUM(I904:I906)</f>
        <v>0</v>
      </c>
    </row>
    <row r="904" spans="1:11" ht="31.5">
      <c r="A904" s="80" t="s">
        <v>51</v>
      </c>
      <c r="B904" s="2"/>
      <c r="C904" s="2" t="s">
        <v>112</v>
      </c>
      <c r="D904" s="2" t="s">
        <v>33</v>
      </c>
      <c r="E904" s="22" t="s">
        <v>756</v>
      </c>
      <c r="F904" s="2" t="s">
        <v>90</v>
      </c>
      <c r="G904" s="17">
        <v>1543.3</v>
      </c>
      <c r="H904" s="17">
        <v>0</v>
      </c>
      <c r="I904" s="17">
        <v>0</v>
      </c>
    </row>
    <row r="905" spans="1:11">
      <c r="A905" s="80" t="s">
        <v>41</v>
      </c>
      <c r="B905" s="2"/>
      <c r="C905" s="2" t="s">
        <v>112</v>
      </c>
      <c r="D905" s="2" t="s">
        <v>33</v>
      </c>
      <c r="E905" s="22" t="s">
        <v>756</v>
      </c>
      <c r="F905" s="2" t="s">
        <v>98</v>
      </c>
      <c r="G905" s="17">
        <v>15.1</v>
      </c>
      <c r="H905" s="17"/>
      <c r="I905" s="17"/>
    </row>
    <row r="906" spans="1:11" ht="31.5">
      <c r="A906" s="80" t="s">
        <v>228</v>
      </c>
      <c r="B906" s="2"/>
      <c r="C906" s="2" t="s">
        <v>112</v>
      </c>
      <c r="D906" s="2" t="s">
        <v>33</v>
      </c>
      <c r="E906" s="22" t="s">
        <v>756</v>
      </c>
      <c r="F906" s="2" t="s">
        <v>121</v>
      </c>
      <c r="G906" s="17">
        <v>6173.9</v>
      </c>
      <c r="H906" s="17">
        <v>0</v>
      </c>
      <c r="I906" s="17">
        <v>0</v>
      </c>
    </row>
    <row r="907" spans="1:11" ht="89.25" customHeight="1">
      <c r="A907" s="80" t="s">
        <v>498</v>
      </c>
      <c r="B907" s="2"/>
      <c r="C907" s="2" t="s">
        <v>112</v>
      </c>
      <c r="D907" s="2" t="s">
        <v>33</v>
      </c>
      <c r="E907" s="44" t="s">
        <v>757</v>
      </c>
      <c r="F907" s="2"/>
      <c r="G907" s="17">
        <f>G908+G909</f>
        <v>2828.8</v>
      </c>
      <c r="H907" s="17">
        <f>H908+H909</f>
        <v>0</v>
      </c>
      <c r="I907" s="17">
        <f>I908+I909</f>
        <v>0</v>
      </c>
    </row>
    <row r="908" spans="1:11" ht="31.5">
      <c r="A908" s="80" t="s">
        <v>51</v>
      </c>
      <c r="B908" s="2"/>
      <c r="C908" s="2" t="s">
        <v>112</v>
      </c>
      <c r="D908" s="2" t="s">
        <v>33</v>
      </c>
      <c r="E908" s="44" t="s">
        <v>757</v>
      </c>
      <c r="F908" s="2" t="s">
        <v>90</v>
      </c>
      <c r="G908" s="17">
        <v>942.9</v>
      </c>
      <c r="H908" s="17">
        <v>0</v>
      </c>
      <c r="I908" s="17">
        <v>0</v>
      </c>
    </row>
    <row r="909" spans="1:11" ht="31.5">
      <c r="A909" s="80" t="s">
        <v>228</v>
      </c>
      <c r="B909" s="2"/>
      <c r="C909" s="2" t="s">
        <v>112</v>
      </c>
      <c r="D909" s="2" t="s">
        <v>33</v>
      </c>
      <c r="E909" s="44" t="s">
        <v>757</v>
      </c>
      <c r="F909" s="2" t="s">
        <v>121</v>
      </c>
      <c r="G909" s="17">
        <v>1885.9</v>
      </c>
      <c r="H909" s="17">
        <v>0</v>
      </c>
      <c r="I909" s="17">
        <v>0</v>
      </c>
    </row>
    <row r="910" spans="1:11" ht="31.5">
      <c r="A910" s="80" t="s">
        <v>970</v>
      </c>
      <c r="B910" s="2"/>
      <c r="C910" s="2" t="s">
        <v>112</v>
      </c>
      <c r="D910" s="2" t="s">
        <v>33</v>
      </c>
      <c r="E910" s="44" t="s">
        <v>969</v>
      </c>
      <c r="F910" s="2"/>
      <c r="G910" s="17">
        <f>SUM(G911)</f>
        <v>729.1</v>
      </c>
      <c r="H910" s="17">
        <f t="shared" ref="H910:I910" si="162">SUM(H911)</f>
        <v>0</v>
      </c>
      <c r="I910" s="17">
        <f t="shared" si="162"/>
        <v>0</v>
      </c>
    </row>
    <row r="911" spans="1:11" ht="31.5">
      <c r="A911" s="80" t="s">
        <v>51</v>
      </c>
      <c r="B911" s="2"/>
      <c r="C911" s="2" t="s">
        <v>112</v>
      </c>
      <c r="D911" s="2" t="s">
        <v>33</v>
      </c>
      <c r="E911" s="44" t="s">
        <v>969</v>
      </c>
      <c r="F911" s="2" t="s">
        <v>90</v>
      </c>
      <c r="G911" s="17">
        <v>729.1</v>
      </c>
      <c r="H911" s="17"/>
      <c r="I911" s="17"/>
    </row>
    <row r="912" spans="1:11" ht="47.25">
      <c r="A912" s="80" t="s">
        <v>25</v>
      </c>
      <c r="B912" s="2"/>
      <c r="C912" s="2" t="s">
        <v>112</v>
      </c>
      <c r="D912" s="2" t="s">
        <v>33</v>
      </c>
      <c r="E912" s="26" t="s">
        <v>758</v>
      </c>
      <c r="F912" s="13"/>
      <c r="G912" s="17">
        <f>SUM(G913)+G915</f>
        <v>808570.89999999991</v>
      </c>
      <c r="H912" s="17">
        <f>SUM(H913)+H915</f>
        <v>798659.3</v>
      </c>
      <c r="I912" s="17">
        <f>SUM(I913)+I915</f>
        <v>799309.3</v>
      </c>
    </row>
    <row r="913" spans="1:12" ht="47.25">
      <c r="A913" s="80" t="s">
        <v>400</v>
      </c>
      <c r="B913" s="2"/>
      <c r="C913" s="2" t="s">
        <v>112</v>
      </c>
      <c r="D913" s="2" t="s">
        <v>33</v>
      </c>
      <c r="E913" s="26" t="s">
        <v>759</v>
      </c>
      <c r="F913" s="13"/>
      <c r="G913" s="17">
        <f>SUM(G914)</f>
        <v>533682.69999999995</v>
      </c>
      <c r="H913" s="17">
        <f>SUM(H914)</f>
        <v>537609.5</v>
      </c>
      <c r="I913" s="17">
        <f>SUM(I914)</f>
        <v>537609.5</v>
      </c>
    </row>
    <row r="914" spans="1:12" ht="31.5">
      <c r="A914" s="80" t="s">
        <v>228</v>
      </c>
      <c r="B914" s="2"/>
      <c r="C914" s="2" t="s">
        <v>112</v>
      </c>
      <c r="D914" s="2" t="s">
        <v>33</v>
      </c>
      <c r="E914" s="26" t="s">
        <v>759</v>
      </c>
      <c r="F914" s="2" t="s">
        <v>121</v>
      </c>
      <c r="G914" s="17">
        <v>533682.69999999995</v>
      </c>
      <c r="H914" s="17">
        <v>537609.5</v>
      </c>
      <c r="I914" s="17">
        <v>537609.5</v>
      </c>
    </row>
    <row r="915" spans="1:12">
      <c r="A915" s="80" t="s">
        <v>328</v>
      </c>
      <c r="B915" s="2"/>
      <c r="C915" s="2" t="s">
        <v>112</v>
      </c>
      <c r="D915" s="2" t="s">
        <v>33</v>
      </c>
      <c r="E915" s="22" t="s">
        <v>760</v>
      </c>
      <c r="F915" s="2"/>
      <c r="G915" s="17">
        <f>G916</f>
        <v>274888.2</v>
      </c>
      <c r="H915" s="17">
        <f>H916</f>
        <v>261049.8</v>
      </c>
      <c r="I915" s="17">
        <f>I916</f>
        <v>261699.8</v>
      </c>
    </row>
    <row r="916" spans="1:12" ht="31.5">
      <c r="A916" s="80" t="s">
        <v>228</v>
      </c>
      <c r="B916" s="2"/>
      <c r="C916" s="2" t="s">
        <v>112</v>
      </c>
      <c r="D916" s="2" t="s">
        <v>33</v>
      </c>
      <c r="E916" s="22" t="s">
        <v>760</v>
      </c>
      <c r="F916" s="2" t="s">
        <v>121</v>
      </c>
      <c r="G916" s="17">
        <v>274888.2</v>
      </c>
      <c r="H916" s="17">
        <v>261049.8</v>
      </c>
      <c r="I916" s="17">
        <v>261699.8</v>
      </c>
    </row>
    <row r="917" spans="1:12">
      <c r="A917" s="80" t="s">
        <v>150</v>
      </c>
      <c r="B917" s="2"/>
      <c r="C917" s="2" t="s">
        <v>112</v>
      </c>
      <c r="D917" s="2" t="s">
        <v>33</v>
      </c>
      <c r="E917" s="22" t="s">
        <v>761</v>
      </c>
      <c r="F917" s="2"/>
      <c r="G917" s="17">
        <f>SUM(G918+G921)</f>
        <v>10002.200000000001</v>
      </c>
      <c r="H917" s="17">
        <f t="shared" ref="H917:I917" si="163">SUM(H918+H921)</f>
        <v>0</v>
      </c>
      <c r="I917" s="17">
        <f t="shared" si="163"/>
        <v>0</v>
      </c>
    </row>
    <row r="918" spans="1:12" ht="31.5">
      <c r="A918" s="80" t="s">
        <v>263</v>
      </c>
      <c r="B918" s="2"/>
      <c r="C918" s="2" t="s">
        <v>112</v>
      </c>
      <c r="D918" s="2" t="s">
        <v>33</v>
      </c>
      <c r="E918" s="22" t="s">
        <v>971</v>
      </c>
      <c r="F918" s="2"/>
      <c r="G918" s="17">
        <f>SUM(G919)</f>
        <v>5752.2</v>
      </c>
      <c r="H918" s="17">
        <f t="shared" ref="H918:L918" si="164">SUM(H919)</f>
        <v>0</v>
      </c>
      <c r="I918" s="17">
        <f t="shared" si="164"/>
        <v>0</v>
      </c>
      <c r="J918" s="17">
        <f t="shared" si="164"/>
        <v>0</v>
      </c>
      <c r="K918" s="17">
        <f t="shared" si="164"/>
        <v>0</v>
      </c>
      <c r="L918" s="17">
        <f t="shared" si="164"/>
        <v>0</v>
      </c>
    </row>
    <row r="919" spans="1:12" ht="31.5">
      <c r="A919" s="80" t="s">
        <v>970</v>
      </c>
      <c r="B919" s="2"/>
      <c r="C919" s="2" t="s">
        <v>112</v>
      </c>
      <c r="D919" s="2" t="s">
        <v>33</v>
      </c>
      <c r="E919" s="22" t="s">
        <v>972</v>
      </c>
      <c r="F919" s="2"/>
      <c r="G919" s="17">
        <f>SUM(G920)</f>
        <v>5752.2</v>
      </c>
      <c r="H919" s="17">
        <f t="shared" ref="H919:I919" si="165">SUM(H920)</f>
        <v>0</v>
      </c>
      <c r="I919" s="17">
        <f t="shared" si="165"/>
        <v>0</v>
      </c>
    </row>
    <row r="920" spans="1:12" ht="31.5">
      <c r="A920" s="80" t="s">
        <v>228</v>
      </c>
      <c r="B920" s="2"/>
      <c r="C920" s="2" t="s">
        <v>112</v>
      </c>
      <c r="D920" s="2" t="s">
        <v>33</v>
      </c>
      <c r="E920" s="22" t="s">
        <v>972</v>
      </c>
      <c r="F920" s="2" t="s">
        <v>121</v>
      </c>
      <c r="G920" s="17">
        <v>5752.2</v>
      </c>
      <c r="H920" s="17"/>
      <c r="I920" s="17"/>
    </row>
    <row r="921" spans="1:12">
      <c r="A921" s="80" t="s">
        <v>333</v>
      </c>
      <c r="B921" s="2"/>
      <c r="C921" s="2" t="s">
        <v>112</v>
      </c>
      <c r="D921" s="2" t="s">
        <v>33</v>
      </c>
      <c r="E921" s="22" t="s">
        <v>973</v>
      </c>
      <c r="F921" s="2"/>
      <c r="G921" s="17">
        <f>SUM(G922)</f>
        <v>4250</v>
      </c>
      <c r="H921" s="17">
        <f t="shared" ref="H921:I921" si="166">SUM(H922)</f>
        <v>0</v>
      </c>
      <c r="I921" s="17">
        <f t="shared" si="166"/>
        <v>0</v>
      </c>
    </row>
    <row r="922" spans="1:12">
      <c r="A922" s="80" t="s">
        <v>328</v>
      </c>
      <c r="B922" s="2"/>
      <c r="C922" s="2" t="s">
        <v>112</v>
      </c>
      <c r="D922" s="2" t="s">
        <v>33</v>
      </c>
      <c r="E922" s="22" t="s">
        <v>762</v>
      </c>
      <c r="F922" s="2"/>
      <c r="G922" s="17">
        <f t="shared" ref="G922:I922" si="167">SUM(G923)</f>
        <v>4250</v>
      </c>
      <c r="H922" s="17">
        <f t="shared" si="167"/>
        <v>0</v>
      </c>
      <c r="I922" s="17">
        <f t="shared" si="167"/>
        <v>0</v>
      </c>
    </row>
    <row r="923" spans="1:12" ht="31.5">
      <c r="A923" s="80" t="s">
        <v>228</v>
      </c>
      <c r="B923" s="2"/>
      <c r="C923" s="2" t="s">
        <v>112</v>
      </c>
      <c r="D923" s="2" t="s">
        <v>33</v>
      </c>
      <c r="E923" s="22" t="s">
        <v>762</v>
      </c>
      <c r="F923" s="2" t="s">
        <v>121</v>
      </c>
      <c r="G923" s="17">
        <v>4250</v>
      </c>
      <c r="H923" s="17"/>
      <c r="I923" s="17"/>
    </row>
    <row r="924" spans="1:12" ht="31.5">
      <c r="A924" s="80" t="s">
        <v>44</v>
      </c>
      <c r="B924" s="2"/>
      <c r="C924" s="2" t="s">
        <v>112</v>
      </c>
      <c r="D924" s="2" t="s">
        <v>33</v>
      </c>
      <c r="E924" s="26" t="s">
        <v>763</v>
      </c>
      <c r="F924" s="2"/>
      <c r="G924" s="17">
        <f>SUM(G925+G929)</f>
        <v>117267.6</v>
      </c>
      <c r="H924" s="17">
        <f>SUM(H925+H929)</f>
        <v>116496.09999999999</v>
      </c>
      <c r="I924" s="17">
        <f>SUM(I925+I929)</f>
        <v>116891</v>
      </c>
    </row>
    <row r="925" spans="1:12" ht="47.25">
      <c r="A925" s="80" t="s">
        <v>400</v>
      </c>
      <c r="B925" s="2"/>
      <c r="C925" s="2" t="s">
        <v>112</v>
      </c>
      <c r="D925" s="2" t="s">
        <v>33</v>
      </c>
      <c r="E925" s="26" t="s">
        <v>764</v>
      </c>
      <c r="F925" s="2"/>
      <c r="G925" s="17">
        <f>SUM(G926:G928)</f>
        <v>65215</v>
      </c>
      <c r="H925" s="17">
        <f t="shared" ref="H925:I925" si="168">SUM(H926:H928)</f>
        <v>66374.099999999991</v>
      </c>
      <c r="I925" s="17">
        <f t="shared" si="168"/>
        <v>66374.099999999991</v>
      </c>
    </row>
    <row r="926" spans="1:12" ht="47.25">
      <c r="A926" s="80" t="s">
        <v>50</v>
      </c>
      <c r="B926" s="2"/>
      <c r="C926" s="2" t="s">
        <v>112</v>
      </c>
      <c r="D926" s="2" t="s">
        <v>33</v>
      </c>
      <c r="E926" s="26" t="s">
        <v>764</v>
      </c>
      <c r="F926" s="2" t="s">
        <v>88</v>
      </c>
      <c r="G926" s="17">
        <v>63659.4</v>
      </c>
      <c r="H926" s="17">
        <v>64943.7</v>
      </c>
      <c r="I926" s="17">
        <v>64943.7</v>
      </c>
    </row>
    <row r="927" spans="1:12" ht="31.5">
      <c r="A927" s="80" t="s">
        <v>51</v>
      </c>
      <c r="B927" s="2"/>
      <c r="C927" s="2" t="s">
        <v>112</v>
      </c>
      <c r="D927" s="2" t="s">
        <v>33</v>
      </c>
      <c r="E927" s="26" t="s">
        <v>764</v>
      </c>
      <c r="F927" s="2" t="s">
        <v>90</v>
      </c>
      <c r="G927" s="17">
        <v>1457.2</v>
      </c>
      <c r="H927" s="17">
        <v>1430.4</v>
      </c>
      <c r="I927" s="17">
        <v>1430.4</v>
      </c>
    </row>
    <row r="928" spans="1:12">
      <c r="A928" s="80" t="s">
        <v>41</v>
      </c>
      <c r="B928" s="2"/>
      <c r="C928" s="2" t="s">
        <v>112</v>
      </c>
      <c r="D928" s="2" t="s">
        <v>33</v>
      </c>
      <c r="E928" s="26" t="s">
        <v>764</v>
      </c>
      <c r="F928" s="2" t="s">
        <v>98</v>
      </c>
      <c r="G928" s="17">
        <v>98.4</v>
      </c>
      <c r="H928" s="17"/>
      <c r="I928" s="17"/>
    </row>
    <row r="929" spans="1:9">
      <c r="A929" s="80" t="s">
        <v>328</v>
      </c>
      <c r="B929" s="22"/>
      <c r="C929" s="2" t="s">
        <v>112</v>
      </c>
      <c r="D929" s="2" t="s">
        <v>33</v>
      </c>
      <c r="E929" s="22" t="s">
        <v>765</v>
      </c>
      <c r="F929" s="2"/>
      <c r="G929" s="17">
        <f>G930+G931+G932</f>
        <v>52052.6</v>
      </c>
      <c r="H929" s="17">
        <f>H930+H931+H932</f>
        <v>50122</v>
      </c>
      <c r="I929" s="17">
        <f>I930+I931+I932</f>
        <v>50516.900000000009</v>
      </c>
    </row>
    <row r="930" spans="1:9" ht="47.25">
      <c r="A930" s="18" t="s">
        <v>50</v>
      </c>
      <c r="B930" s="2"/>
      <c r="C930" s="2" t="s">
        <v>112</v>
      </c>
      <c r="D930" s="2" t="s">
        <v>33</v>
      </c>
      <c r="E930" s="22" t="s">
        <v>765</v>
      </c>
      <c r="F930" s="2" t="s">
        <v>88</v>
      </c>
      <c r="G930" s="17">
        <f>22073.2+1995.9</f>
        <v>24069.100000000002</v>
      </c>
      <c r="H930" s="17">
        <v>22603.9</v>
      </c>
      <c r="I930" s="17">
        <v>22603.9</v>
      </c>
    </row>
    <row r="931" spans="1:9" ht="31.5">
      <c r="A931" s="80" t="s">
        <v>51</v>
      </c>
      <c r="B931" s="2"/>
      <c r="C931" s="2" t="s">
        <v>112</v>
      </c>
      <c r="D931" s="2" t="s">
        <v>33</v>
      </c>
      <c r="E931" s="22" t="s">
        <v>765</v>
      </c>
      <c r="F931" s="2" t="s">
        <v>90</v>
      </c>
      <c r="G931" s="17">
        <v>26283.3</v>
      </c>
      <c r="H931" s="17">
        <v>25853.3</v>
      </c>
      <c r="I931" s="17">
        <v>26248.2</v>
      </c>
    </row>
    <row r="932" spans="1:9">
      <c r="A932" s="80" t="s">
        <v>21</v>
      </c>
      <c r="B932" s="2"/>
      <c r="C932" s="2" t="s">
        <v>112</v>
      </c>
      <c r="D932" s="2" t="s">
        <v>33</v>
      </c>
      <c r="E932" s="22" t="s">
        <v>765</v>
      </c>
      <c r="F932" s="2" t="s">
        <v>95</v>
      </c>
      <c r="G932" s="17">
        <v>1700.2</v>
      </c>
      <c r="H932" s="17">
        <v>1664.8</v>
      </c>
      <c r="I932" s="17">
        <v>1664.8</v>
      </c>
    </row>
    <row r="933" spans="1:9" ht="78.75" hidden="1">
      <c r="A933" s="80" t="s">
        <v>496</v>
      </c>
      <c r="B933" s="2"/>
      <c r="C933" s="2" t="s">
        <v>112</v>
      </c>
      <c r="D933" s="2" t="s">
        <v>33</v>
      </c>
      <c r="E933" s="26" t="s">
        <v>497</v>
      </c>
      <c r="F933" s="2"/>
      <c r="G933" s="17">
        <f>G935+G934</f>
        <v>0</v>
      </c>
      <c r="H933" s="17">
        <f>H935+H934</f>
        <v>0</v>
      </c>
      <c r="I933" s="17">
        <f>I935+I934</f>
        <v>0</v>
      </c>
    </row>
    <row r="934" spans="1:9" ht="31.5" hidden="1">
      <c r="A934" s="80" t="s">
        <v>51</v>
      </c>
      <c r="B934" s="2"/>
      <c r="C934" s="2" t="s">
        <v>112</v>
      </c>
      <c r="D934" s="2" t="s">
        <v>33</v>
      </c>
      <c r="E934" s="26" t="s">
        <v>497</v>
      </c>
      <c r="F934" s="2" t="s">
        <v>90</v>
      </c>
      <c r="G934" s="17"/>
      <c r="H934" s="17"/>
      <c r="I934" s="17"/>
    </row>
    <row r="935" spans="1:9" ht="31.5" hidden="1">
      <c r="A935" s="80" t="s">
        <v>71</v>
      </c>
      <c r="B935" s="2"/>
      <c r="C935" s="2" t="s">
        <v>112</v>
      </c>
      <c r="D935" s="2" t="s">
        <v>33</v>
      </c>
      <c r="E935" s="26" t="s">
        <v>497</v>
      </c>
      <c r="F935" s="2" t="s">
        <v>121</v>
      </c>
      <c r="G935" s="17"/>
      <c r="H935" s="17"/>
      <c r="I935" s="17"/>
    </row>
    <row r="936" spans="1:9" ht="31.5" hidden="1">
      <c r="A936" s="80" t="s">
        <v>325</v>
      </c>
      <c r="B936" s="2"/>
      <c r="C936" s="2" t="s">
        <v>112</v>
      </c>
      <c r="D936" s="2" t="s">
        <v>33</v>
      </c>
      <c r="E936" s="22" t="s">
        <v>326</v>
      </c>
      <c r="F936" s="2"/>
      <c r="G936" s="17">
        <f>G937</f>
        <v>0</v>
      </c>
      <c r="H936" s="17">
        <f>H937</f>
        <v>0</v>
      </c>
      <c r="I936" s="17">
        <f>I937</f>
        <v>0</v>
      </c>
    </row>
    <row r="937" spans="1:9" hidden="1">
      <c r="A937" s="80" t="s">
        <v>41</v>
      </c>
      <c r="B937" s="2"/>
      <c r="C937" s="2" t="s">
        <v>112</v>
      </c>
      <c r="D937" s="2" t="s">
        <v>33</v>
      </c>
      <c r="E937" s="22" t="s">
        <v>326</v>
      </c>
      <c r="F937" s="2" t="s">
        <v>98</v>
      </c>
      <c r="G937" s="17"/>
      <c r="H937" s="17"/>
      <c r="I937" s="17"/>
    </row>
    <row r="938" spans="1:9" ht="94.5" hidden="1">
      <c r="A938" s="80" t="s">
        <v>534</v>
      </c>
      <c r="B938" s="2"/>
      <c r="C938" s="2" t="s">
        <v>112</v>
      </c>
      <c r="D938" s="2" t="s">
        <v>33</v>
      </c>
      <c r="E938" s="13" t="s">
        <v>327</v>
      </c>
      <c r="F938" s="2"/>
      <c r="G938" s="17">
        <f>G939</f>
        <v>0</v>
      </c>
      <c r="H938" s="17">
        <f>H939</f>
        <v>0</v>
      </c>
      <c r="I938" s="17">
        <f>I939</f>
        <v>0</v>
      </c>
    </row>
    <row r="939" spans="1:9" ht="31.5" hidden="1">
      <c r="A939" s="80" t="s">
        <v>71</v>
      </c>
      <c r="B939" s="2"/>
      <c r="C939" s="2" t="s">
        <v>112</v>
      </c>
      <c r="D939" s="2" t="s">
        <v>33</v>
      </c>
      <c r="E939" s="13" t="s">
        <v>327</v>
      </c>
      <c r="F939" s="2" t="s">
        <v>121</v>
      </c>
      <c r="G939" s="17"/>
      <c r="H939" s="17"/>
      <c r="I939" s="17"/>
    </row>
    <row r="940" spans="1:9" hidden="1">
      <c r="A940" s="80" t="s">
        <v>150</v>
      </c>
      <c r="B940" s="2"/>
      <c r="C940" s="2" t="s">
        <v>112</v>
      </c>
      <c r="D940" s="2" t="s">
        <v>33</v>
      </c>
      <c r="E940" s="22" t="s">
        <v>356</v>
      </c>
      <c r="F940" s="2"/>
      <c r="G940" s="17">
        <f>SUM(G941)</f>
        <v>0</v>
      </c>
      <c r="H940" s="17">
        <f>SUM(H941)</f>
        <v>0</v>
      </c>
      <c r="I940" s="17">
        <f>SUM(I941)</f>
        <v>0</v>
      </c>
    </row>
    <row r="941" spans="1:9" hidden="1">
      <c r="A941" s="80" t="s">
        <v>328</v>
      </c>
      <c r="B941" s="2"/>
      <c r="C941" s="2" t="s">
        <v>112</v>
      </c>
      <c r="D941" s="2" t="s">
        <v>33</v>
      </c>
      <c r="E941" s="22" t="s">
        <v>447</v>
      </c>
      <c r="F941" s="2"/>
      <c r="G941" s="17">
        <f>SUM(G942+G944+G946)</f>
        <v>0</v>
      </c>
      <c r="H941" s="17">
        <f>SUM(H942+H944+H946)</f>
        <v>0</v>
      </c>
      <c r="I941" s="17">
        <f>SUM(I942+I944+I946)</f>
        <v>0</v>
      </c>
    </row>
    <row r="942" spans="1:9" ht="31.5" hidden="1">
      <c r="A942" s="80" t="s">
        <v>329</v>
      </c>
      <c r="B942" s="2"/>
      <c r="C942" s="2" t="s">
        <v>112</v>
      </c>
      <c r="D942" s="2" t="s">
        <v>33</v>
      </c>
      <c r="E942" s="22" t="s">
        <v>330</v>
      </c>
      <c r="F942" s="2"/>
      <c r="G942" s="17">
        <f>G943</f>
        <v>0</v>
      </c>
      <c r="H942" s="17">
        <f>H943</f>
        <v>0</v>
      </c>
      <c r="I942" s="17">
        <f>I943</f>
        <v>0</v>
      </c>
    </row>
    <row r="943" spans="1:9" ht="31.5" hidden="1">
      <c r="A943" s="80" t="s">
        <v>71</v>
      </c>
      <c r="B943" s="2"/>
      <c r="C943" s="2" t="s">
        <v>112</v>
      </c>
      <c r="D943" s="2" t="s">
        <v>33</v>
      </c>
      <c r="E943" s="22" t="s">
        <v>330</v>
      </c>
      <c r="F943" s="2" t="s">
        <v>121</v>
      </c>
      <c r="G943" s="17"/>
      <c r="H943" s="17"/>
      <c r="I943" s="17"/>
    </row>
    <row r="944" spans="1:9" ht="31.5" hidden="1">
      <c r="A944" s="80" t="s">
        <v>331</v>
      </c>
      <c r="B944" s="2"/>
      <c r="C944" s="2" t="s">
        <v>112</v>
      </c>
      <c r="D944" s="2" t="s">
        <v>33</v>
      </c>
      <c r="E944" s="22" t="s">
        <v>332</v>
      </c>
      <c r="F944" s="2"/>
      <c r="G944" s="17">
        <f>G945</f>
        <v>0</v>
      </c>
      <c r="H944" s="17">
        <f>H945</f>
        <v>0</v>
      </c>
      <c r="I944" s="17">
        <f>I945</f>
        <v>0</v>
      </c>
    </row>
    <row r="945" spans="1:9" ht="31.5" hidden="1">
      <c r="A945" s="80" t="s">
        <v>71</v>
      </c>
      <c r="B945" s="2"/>
      <c r="C945" s="2" t="s">
        <v>112</v>
      </c>
      <c r="D945" s="2" t="s">
        <v>33</v>
      </c>
      <c r="E945" s="22" t="s">
        <v>332</v>
      </c>
      <c r="F945" s="2" t="s">
        <v>121</v>
      </c>
      <c r="G945" s="17"/>
      <c r="H945" s="17"/>
      <c r="I945" s="17"/>
    </row>
    <row r="946" spans="1:9" hidden="1">
      <c r="A946" s="80" t="s">
        <v>333</v>
      </c>
      <c r="B946" s="2"/>
      <c r="C946" s="2" t="s">
        <v>112</v>
      </c>
      <c r="D946" s="2" t="s">
        <v>33</v>
      </c>
      <c r="E946" s="22" t="s">
        <v>334</v>
      </c>
      <c r="F946" s="2"/>
      <c r="G946" s="17">
        <f>G947</f>
        <v>0</v>
      </c>
      <c r="H946" s="17">
        <f>H947</f>
        <v>0</v>
      </c>
      <c r="I946" s="17">
        <f>I947</f>
        <v>0</v>
      </c>
    </row>
    <row r="947" spans="1:9" ht="31.5" hidden="1">
      <c r="A947" s="80" t="s">
        <v>71</v>
      </c>
      <c r="B947" s="2"/>
      <c r="C947" s="2" t="s">
        <v>112</v>
      </c>
      <c r="D947" s="2" t="s">
        <v>33</v>
      </c>
      <c r="E947" s="22" t="s">
        <v>334</v>
      </c>
      <c r="F947" s="2" t="s">
        <v>121</v>
      </c>
      <c r="G947" s="17"/>
      <c r="H947" s="17"/>
      <c r="I947" s="17"/>
    </row>
    <row r="948" spans="1:9" ht="47.25">
      <c r="A948" s="80" t="s">
        <v>670</v>
      </c>
      <c r="B948" s="2"/>
      <c r="C948" s="2" t="s">
        <v>112</v>
      </c>
      <c r="D948" s="2" t="s">
        <v>33</v>
      </c>
      <c r="E948" s="22" t="s">
        <v>335</v>
      </c>
      <c r="F948" s="2"/>
      <c r="G948" s="17">
        <f>G949+G954</f>
        <v>15070.800000000001</v>
      </c>
      <c r="H948" s="17">
        <f t="shared" ref="H948:I948" si="169">H949+H954</f>
        <v>8500</v>
      </c>
      <c r="I948" s="17">
        <f t="shared" si="169"/>
        <v>12000</v>
      </c>
    </row>
    <row r="949" spans="1:9">
      <c r="A949" s="80" t="s">
        <v>34</v>
      </c>
      <c r="B949" s="2"/>
      <c r="C949" s="2" t="s">
        <v>112</v>
      </c>
      <c r="D949" s="2" t="s">
        <v>33</v>
      </c>
      <c r="E949" s="22" t="s">
        <v>336</v>
      </c>
      <c r="F949" s="2"/>
      <c r="G949" s="17">
        <f>SUM(G950:G952)</f>
        <v>11070.800000000001</v>
      </c>
      <c r="H949" s="17">
        <f t="shared" ref="H949:I949" si="170">SUM(H950:H952)</f>
        <v>1400</v>
      </c>
      <c r="I949" s="17">
        <f t="shared" si="170"/>
        <v>0</v>
      </c>
    </row>
    <row r="950" spans="1:9" ht="31.5">
      <c r="A950" s="80" t="s">
        <v>51</v>
      </c>
      <c r="B950" s="2"/>
      <c r="C950" s="2" t="s">
        <v>112</v>
      </c>
      <c r="D950" s="2" t="s">
        <v>33</v>
      </c>
      <c r="E950" s="22" t="s">
        <v>336</v>
      </c>
      <c r="F950" s="2" t="s">
        <v>90</v>
      </c>
      <c r="G950" s="17">
        <v>1332.2</v>
      </c>
      <c r="H950" s="17"/>
      <c r="I950" s="17"/>
    </row>
    <row r="951" spans="1:9" ht="31.5">
      <c r="A951" s="80" t="s">
        <v>71</v>
      </c>
      <c r="B951" s="2"/>
      <c r="C951" s="2" t="s">
        <v>112</v>
      </c>
      <c r="D951" s="2" t="s">
        <v>33</v>
      </c>
      <c r="E951" s="22" t="s">
        <v>336</v>
      </c>
      <c r="F951" s="2" t="s">
        <v>121</v>
      </c>
      <c r="G951" s="17">
        <v>9738.6</v>
      </c>
      <c r="H951" s="17"/>
      <c r="I951" s="17"/>
    </row>
    <row r="952" spans="1:9" ht="31.5">
      <c r="A952" s="80" t="s">
        <v>774</v>
      </c>
      <c r="B952" s="2"/>
      <c r="C952" s="2" t="s">
        <v>112</v>
      </c>
      <c r="D952" s="2" t="s">
        <v>33</v>
      </c>
      <c r="E952" s="22" t="s">
        <v>779</v>
      </c>
      <c r="F952" s="2"/>
      <c r="G952" s="17">
        <f>G953</f>
        <v>0</v>
      </c>
      <c r="H952" s="17">
        <f>H953</f>
        <v>1400</v>
      </c>
      <c r="I952" s="17">
        <f>I953</f>
        <v>0</v>
      </c>
    </row>
    <row r="953" spans="1:9" ht="31.5">
      <c r="A953" s="80" t="s">
        <v>51</v>
      </c>
      <c r="B953" s="2"/>
      <c r="C953" s="2" t="s">
        <v>112</v>
      </c>
      <c r="D953" s="2" t="s">
        <v>33</v>
      </c>
      <c r="E953" s="22" t="s">
        <v>779</v>
      </c>
      <c r="F953" s="2" t="s">
        <v>90</v>
      </c>
      <c r="G953" s="17">
        <v>0</v>
      </c>
      <c r="H953" s="17">
        <v>1400</v>
      </c>
      <c r="I953" s="17">
        <v>0</v>
      </c>
    </row>
    <row r="954" spans="1:9">
      <c r="A954" s="80" t="s">
        <v>150</v>
      </c>
      <c r="B954" s="2"/>
      <c r="C954" s="2" t="s">
        <v>112</v>
      </c>
      <c r="D954" s="2" t="s">
        <v>33</v>
      </c>
      <c r="E954" s="13" t="s">
        <v>773</v>
      </c>
      <c r="F954" s="13"/>
      <c r="G954" s="17">
        <f>G955</f>
        <v>4000</v>
      </c>
      <c r="H954" s="17">
        <f t="shared" ref="H954:I956" si="171">H955</f>
        <v>7100</v>
      </c>
      <c r="I954" s="17">
        <f t="shared" si="171"/>
        <v>12000</v>
      </c>
    </row>
    <row r="955" spans="1:9" ht="31.5">
      <c r="A955" s="80" t="s">
        <v>775</v>
      </c>
      <c r="B955" s="2"/>
      <c r="C955" s="2" t="s">
        <v>112</v>
      </c>
      <c r="D955" s="2" t="s">
        <v>33</v>
      </c>
      <c r="E955" s="22" t="s">
        <v>801</v>
      </c>
      <c r="F955" s="2"/>
      <c r="G955" s="17">
        <f>G956</f>
        <v>4000</v>
      </c>
      <c r="H955" s="17">
        <f>H956</f>
        <v>7100</v>
      </c>
      <c r="I955" s="17">
        <f>I956</f>
        <v>12000</v>
      </c>
    </row>
    <row r="956" spans="1:9" ht="31.5">
      <c r="A956" s="80" t="s">
        <v>774</v>
      </c>
      <c r="B956" s="2"/>
      <c r="C956" s="2" t="s">
        <v>112</v>
      </c>
      <c r="D956" s="2" t="s">
        <v>33</v>
      </c>
      <c r="E956" s="22" t="s">
        <v>776</v>
      </c>
      <c r="F956" s="2"/>
      <c r="G956" s="17">
        <f>G957</f>
        <v>4000</v>
      </c>
      <c r="H956" s="17">
        <f t="shared" si="171"/>
        <v>7100</v>
      </c>
      <c r="I956" s="17">
        <f t="shared" si="171"/>
        <v>12000</v>
      </c>
    </row>
    <row r="957" spans="1:9" ht="31.5">
      <c r="A957" s="80" t="s">
        <v>228</v>
      </c>
      <c r="B957" s="2"/>
      <c r="C957" s="2" t="s">
        <v>112</v>
      </c>
      <c r="D957" s="2" t="s">
        <v>33</v>
      </c>
      <c r="E957" s="22" t="s">
        <v>776</v>
      </c>
      <c r="F957" s="2" t="s">
        <v>121</v>
      </c>
      <c r="G957" s="17">
        <v>4000</v>
      </c>
      <c r="H957" s="17">
        <v>7100</v>
      </c>
      <c r="I957" s="17">
        <v>12000</v>
      </c>
    </row>
    <row r="958" spans="1:9" ht="31.5">
      <c r="A958" s="80" t="s">
        <v>777</v>
      </c>
      <c r="B958" s="2"/>
      <c r="C958" s="2" t="s">
        <v>112</v>
      </c>
      <c r="D958" s="2" t="s">
        <v>33</v>
      </c>
      <c r="E958" s="22" t="s">
        <v>15</v>
      </c>
      <c r="F958" s="2"/>
      <c r="G958" s="17">
        <f>G959</f>
        <v>30</v>
      </c>
      <c r="H958" s="17">
        <f t="shared" ref="H958:I961" si="172">H959</f>
        <v>0</v>
      </c>
      <c r="I958" s="17">
        <f t="shared" si="172"/>
        <v>0</v>
      </c>
    </row>
    <row r="959" spans="1:9">
      <c r="A959" s="80" t="s">
        <v>778</v>
      </c>
      <c r="B959" s="2"/>
      <c r="C959" s="2" t="s">
        <v>112</v>
      </c>
      <c r="D959" s="2" t="s">
        <v>33</v>
      </c>
      <c r="E959" s="22" t="s">
        <v>67</v>
      </c>
      <c r="F959" s="2"/>
      <c r="G959" s="17">
        <f>G960</f>
        <v>30</v>
      </c>
      <c r="H959" s="17">
        <f t="shared" si="172"/>
        <v>0</v>
      </c>
      <c r="I959" s="17">
        <f t="shared" si="172"/>
        <v>0</v>
      </c>
    </row>
    <row r="960" spans="1:9">
      <c r="A960" s="80" t="s">
        <v>34</v>
      </c>
      <c r="B960" s="2"/>
      <c r="C960" s="2" t="s">
        <v>112</v>
      </c>
      <c r="D960" s="2" t="s">
        <v>33</v>
      </c>
      <c r="E960" s="13" t="s">
        <v>425</v>
      </c>
      <c r="F960" s="13"/>
      <c r="G960" s="17">
        <f>G961</f>
        <v>30</v>
      </c>
      <c r="H960" s="17">
        <f t="shared" si="172"/>
        <v>0</v>
      </c>
      <c r="I960" s="17">
        <f t="shared" si="172"/>
        <v>0</v>
      </c>
    </row>
    <row r="961" spans="1:9">
      <c r="A961" s="80" t="s">
        <v>36</v>
      </c>
      <c r="B961" s="2"/>
      <c r="C961" s="2" t="s">
        <v>112</v>
      </c>
      <c r="D961" s="2" t="s">
        <v>33</v>
      </c>
      <c r="E961" s="22" t="s">
        <v>426</v>
      </c>
      <c r="F961" s="2"/>
      <c r="G961" s="17">
        <f>SUM(G962:G963)</f>
        <v>30</v>
      </c>
      <c r="H961" s="17">
        <f t="shared" si="172"/>
        <v>0</v>
      </c>
      <c r="I961" s="17">
        <f t="shared" si="172"/>
        <v>0</v>
      </c>
    </row>
    <row r="962" spans="1:9" ht="31.5">
      <c r="A962" s="80" t="s">
        <v>51</v>
      </c>
      <c r="B962" s="2"/>
      <c r="C962" s="2" t="s">
        <v>112</v>
      </c>
      <c r="D962" s="2" t="s">
        <v>33</v>
      </c>
      <c r="E962" s="22" t="s">
        <v>426</v>
      </c>
      <c r="F962" s="2" t="s">
        <v>90</v>
      </c>
      <c r="G962" s="17">
        <v>24</v>
      </c>
      <c r="H962" s="17">
        <v>0</v>
      </c>
      <c r="I962" s="17">
        <v>0</v>
      </c>
    </row>
    <row r="963" spans="1:9" ht="31.5">
      <c r="A963" s="128" t="s">
        <v>228</v>
      </c>
      <c r="B963" s="2"/>
      <c r="C963" s="2" t="s">
        <v>112</v>
      </c>
      <c r="D963" s="2" t="s">
        <v>33</v>
      </c>
      <c r="E963" s="22" t="s">
        <v>426</v>
      </c>
      <c r="F963" s="2" t="s">
        <v>121</v>
      </c>
      <c r="G963" s="17">
        <v>6</v>
      </c>
      <c r="H963" s="17"/>
      <c r="I963" s="17"/>
    </row>
    <row r="964" spans="1:9">
      <c r="A964" s="80" t="s">
        <v>180</v>
      </c>
      <c r="B964" s="2"/>
      <c r="C964" s="2" t="s">
        <v>112</v>
      </c>
      <c r="D964" s="2" t="s">
        <v>43</v>
      </c>
      <c r="E964" s="13"/>
      <c r="F964" s="2"/>
      <c r="G964" s="17">
        <f>SUM(G965+G975)</f>
        <v>1340367</v>
      </c>
      <c r="H964" s="17">
        <f>SUM(H965+H975)</f>
        <v>1238916.7000000002</v>
      </c>
      <c r="I964" s="17">
        <f>SUM(I965+I975)</f>
        <v>1231542.5000000002</v>
      </c>
    </row>
    <row r="965" spans="1:9" ht="47.25">
      <c r="A965" s="40" t="s">
        <v>671</v>
      </c>
      <c r="B965" s="41"/>
      <c r="C965" s="41" t="s">
        <v>112</v>
      </c>
      <c r="D965" s="41" t="s">
        <v>43</v>
      </c>
      <c r="E965" s="42" t="s">
        <v>488</v>
      </c>
      <c r="F965" s="41"/>
      <c r="G965" s="43">
        <f>G972+G966</f>
        <v>9981.4</v>
      </c>
      <c r="H965" s="43">
        <f>H972+H966</f>
        <v>9177.6</v>
      </c>
      <c r="I965" s="43">
        <f>I972+I966</f>
        <v>12489.6</v>
      </c>
    </row>
    <row r="966" spans="1:9">
      <c r="A966" s="80" t="s">
        <v>34</v>
      </c>
      <c r="B966" s="41"/>
      <c r="C966" s="41" t="s">
        <v>112</v>
      </c>
      <c r="D966" s="41" t="s">
        <v>43</v>
      </c>
      <c r="E966" s="42" t="s">
        <v>597</v>
      </c>
      <c r="F966" s="41"/>
      <c r="G966" s="43">
        <f>G969+G967</f>
        <v>9981.4</v>
      </c>
      <c r="H966" s="43">
        <f t="shared" ref="H966:I966" si="173">H969+H967</f>
        <v>9177.6</v>
      </c>
      <c r="I966" s="43">
        <f t="shared" si="173"/>
        <v>0</v>
      </c>
    </row>
    <row r="967" spans="1:9">
      <c r="A967" s="80" t="s">
        <v>337</v>
      </c>
      <c r="B967" s="41"/>
      <c r="C967" s="41" t="s">
        <v>112</v>
      </c>
      <c r="D967" s="41" t="s">
        <v>43</v>
      </c>
      <c r="E967" s="42" t="s">
        <v>974</v>
      </c>
      <c r="F967" s="41"/>
      <c r="G967" s="43">
        <f>SUM(G968)</f>
        <v>9981.4</v>
      </c>
      <c r="H967" s="43">
        <f t="shared" ref="H967:I967" si="174">SUM(H968)</f>
        <v>0</v>
      </c>
      <c r="I967" s="43">
        <f t="shared" si="174"/>
        <v>0</v>
      </c>
    </row>
    <row r="968" spans="1:9" ht="31.5">
      <c r="A968" s="80" t="s">
        <v>51</v>
      </c>
      <c r="B968" s="41"/>
      <c r="C968" s="41" t="s">
        <v>112</v>
      </c>
      <c r="D968" s="41" t="s">
        <v>43</v>
      </c>
      <c r="E968" s="42" t="s">
        <v>974</v>
      </c>
      <c r="F968" s="41" t="s">
        <v>90</v>
      </c>
      <c r="G968" s="43">
        <v>9981.4</v>
      </c>
      <c r="H968" s="43"/>
      <c r="I968" s="43"/>
    </row>
    <row r="969" spans="1:9" ht="31.5">
      <c r="A969" s="40" t="s">
        <v>781</v>
      </c>
      <c r="B969" s="41"/>
      <c r="C969" s="41" t="s">
        <v>112</v>
      </c>
      <c r="D969" s="41" t="s">
        <v>43</v>
      </c>
      <c r="E969" s="42" t="s">
        <v>780</v>
      </c>
      <c r="F969" s="41"/>
      <c r="G969" s="43">
        <f t="shared" ref="G969:I969" si="175">G970</f>
        <v>0</v>
      </c>
      <c r="H969" s="43">
        <f t="shared" si="175"/>
        <v>9177.6</v>
      </c>
      <c r="I969" s="43">
        <f t="shared" si="175"/>
        <v>0</v>
      </c>
    </row>
    <row r="970" spans="1:9" ht="31.5">
      <c r="A970" s="80" t="s">
        <v>51</v>
      </c>
      <c r="B970" s="41"/>
      <c r="C970" s="41" t="s">
        <v>112</v>
      </c>
      <c r="D970" s="41" t="s">
        <v>43</v>
      </c>
      <c r="E970" s="42" t="s">
        <v>780</v>
      </c>
      <c r="F970" s="41" t="s">
        <v>90</v>
      </c>
      <c r="G970" s="43"/>
      <c r="H970" s="43">
        <v>9177.6</v>
      </c>
      <c r="I970" s="43">
        <v>0</v>
      </c>
    </row>
    <row r="971" spans="1:9">
      <c r="A971" s="40" t="s">
        <v>150</v>
      </c>
      <c r="B971" s="41"/>
      <c r="C971" s="41" t="s">
        <v>112</v>
      </c>
      <c r="D971" s="41" t="s">
        <v>43</v>
      </c>
      <c r="E971" s="42" t="s">
        <v>526</v>
      </c>
      <c r="F971" s="41"/>
      <c r="G971" s="43">
        <f>SUM(G972)</f>
        <v>0</v>
      </c>
      <c r="H971" s="43">
        <f>SUM(H972)</f>
        <v>0</v>
      </c>
      <c r="I971" s="43">
        <f>SUM(I972)</f>
        <v>12489.6</v>
      </c>
    </row>
    <row r="972" spans="1:9" ht="31.5">
      <c r="A972" s="80" t="s">
        <v>775</v>
      </c>
      <c r="B972" s="2"/>
      <c r="C972" s="2" t="s">
        <v>112</v>
      </c>
      <c r="D972" s="41" t="s">
        <v>43</v>
      </c>
      <c r="E972" s="22" t="s">
        <v>783</v>
      </c>
      <c r="F972" s="41"/>
      <c r="G972" s="43">
        <f>G973</f>
        <v>0</v>
      </c>
      <c r="H972" s="43">
        <f t="shared" ref="H972:I972" si="176">H973</f>
        <v>0</v>
      </c>
      <c r="I972" s="43">
        <f t="shared" si="176"/>
        <v>12489.6</v>
      </c>
    </row>
    <row r="973" spans="1:9" ht="31.5">
      <c r="A973" s="40" t="s">
        <v>781</v>
      </c>
      <c r="B973" s="2"/>
      <c r="C973" s="2" t="s">
        <v>112</v>
      </c>
      <c r="D973" s="41" t="s">
        <v>43</v>
      </c>
      <c r="E973" s="22" t="s">
        <v>782</v>
      </c>
      <c r="F973" s="41"/>
      <c r="G973" s="43">
        <f>G974</f>
        <v>0</v>
      </c>
      <c r="H973" s="43">
        <f>H974</f>
        <v>0</v>
      </c>
      <c r="I973" s="43">
        <f>I974</f>
        <v>12489.6</v>
      </c>
    </row>
    <row r="974" spans="1:9" ht="30.75" customHeight="1">
      <c r="A974" s="80" t="s">
        <v>228</v>
      </c>
      <c r="B974" s="2"/>
      <c r="C974" s="2" t="s">
        <v>112</v>
      </c>
      <c r="D974" s="41" t="s">
        <v>43</v>
      </c>
      <c r="E974" s="22" t="s">
        <v>782</v>
      </c>
      <c r="F974" s="41" t="s">
        <v>121</v>
      </c>
      <c r="G974" s="43"/>
      <c r="H974" s="43">
        <v>0</v>
      </c>
      <c r="I974" s="43">
        <v>12489.6</v>
      </c>
    </row>
    <row r="975" spans="1:9" ht="31.5" customHeight="1">
      <c r="A975" s="80" t="s">
        <v>667</v>
      </c>
      <c r="B975" s="2"/>
      <c r="C975" s="2" t="s">
        <v>112</v>
      </c>
      <c r="D975" s="2" t="s">
        <v>43</v>
      </c>
      <c r="E975" s="22" t="s">
        <v>324</v>
      </c>
      <c r="F975" s="2"/>
      <c r="G975" s="17">
        <f>SUM(G976+G1045)</f>
        <v>1330385.6000000001</v>
      </c>
      <c r="H975" s="17">
        <f>SUM(H976+H1045)</f>
        <v>1229739.1000000001</v>
      </c>
      <c r="I975" s="17">
        <f>SUM(I976+I1045)</f>
        <v>1219052.9000000001</v>
      </c>
    </row>
    <row r="976" spans="1:9" ht="31.5" customHeight="1">
      <c r="A976" s="80" t="s">
        <v>784</v>
      </c>
      <c r="B976" s="2"/>
      <c r="C976" s="2" t="s">
        <v>112</v>
      </c>
      <c r="D976" s="2" t="s">
        <v>43</v>
      </c>
      <c r="E976" s="22" t="s">
        <v>754</v>
      </c>
      <c r="F976" s="2"/>
      <c r="G976" s="17">
        <f>SUM(G977)+G1003+G1017+G1036+G1008+G1041+G1032</f>
        <v>1313246.1000000001</v>
      </c>
      <c r="H976" s="17">
        <f t="shared" ref="H976:I976" si="177">SUM(H977)+H1003+H1017+H1036+H1008+H1041+H1032</f>
        <v>1225331.1000000001</v>
      </c>
      <c r="I976" s="17">
        <f t="shared" si="177"/>
        <v>1217982.4000000001</v>
      </c>
    </row>
    <row r="977" spans="1:9" ht="18.75" customHeight="1">
      <c r="A977" s="80" t="s">
        <v>34</v>
      </c>
      <c r="B977" s="2"/>
      <c r="C977" s="2" t="s">
        <v>112</v>
      </c>
      <c r="D977" s="2" t="s">
        <v>43</v>
      </c>
      <c r="E977" s="13" t="s">
        <v>755</v>
      </c>
      <c r="F977" s="13"/>
      <c r="G977" s="17">
        <f>SUM(G978+G982+G993+G998)+G990+G996+G1001+G987+G985</f>
        <v>96893.200000000012</v>
      </c>
      <c r="H977" s="17">
        <f t="shared" ref="H977:I977" si="178">SUM(H978+H982+H993+H998)+H990+H996+H1001+H987+H985</f>
        <v>31943.8</v>
      </c>
      <c r="I977" s="17">
        <f t="shared" si="178"/>
        <v>29809</v>
      </c>
    </row>
    <row r="978" spans="1:9" ht="14.25" customHeight="1">
      <c r="A978" s="80" t="s">
        <v>337</v>
      </c>
      <c r="B978" s="2"/>
      <c r="C978" s="2" t="s">
        <v>112</v>
      </c>
      <c r="D978" s="2" t="s">
        <v>43</v>
      </c>
      <c r="E978" s="26" t="s">
        <v>770</v>
      </c>
      <c r="F978" s="13"/>
      <c r="G978" s="17">
        <f>SUM(G979:G981)</f>
        <v>4604.5999999999995</v>
      </c>
      <c r="H978" s="17">
        <f>SUM(H979:H981)</f>
        <v>2858</v>
      </c>
      <c r="I978" s="17">
        <f>SUM(I979:I981)</f>
        <v>848</v>
      </c>
    </row>
    <row r="979" spans="1:9" ht="31.5">
      <c r="A979" s="80" t="s">
        <v>51</v>
      </c>
      <c r="B979" s="2"/>
      <c r="C979" s="2" t="s">
        <v>112</v>
      </c>
      <c r="D979" s="2" t="s">
        <v>43</v>
      </c>
      <c r="E979" s="26" t="s">
        <v>770</v>
      </c>
      <c r="F979" s="13">
        <v>200</v>
      </c>
      <c r="G979" s="17">
        <v>2429.1</v>
      </c>
      <c r="H979" s="17">
        <v>1558</v>
      </c>
      <c r="I979" s="17">
        <v>748</v>
      </c>
    </row>
    <row r="980" spans="1:9">
      <c r="A980" s="80" t="s">
        <v>41</v>
      </c>
      <c r="B980" s="2"/>
      <c r="C980" s="2" t="s">
        <v>112</v>
      </c>
      <c r="D980" s="2" t="s">
        <v>43</v>
      </c>
      <c r="E980" s="26" t="s">
        <v>770</v>
      </c>
      <c r="F980" s="13">
        <v>300</v>
      </c>
      <c r="G980" s="17">
        <v>222.7</v>
      </c>
      <c r="H980" s="17"/>
      <c r="I980" s="17"/>
    </row>
    <row r="981" spans="1:9" ht="31.5">
      <c r="A981" s="80" t="s">
        <v>228</v>
      </c>
      <c r="B981" s="2"/>
      <c r="C981" s="2" t="s">
        <v>112</v>
      </c>
      <c r="D981" s="2" t="s">
        <v>43</v>
      </c>
      <c r="E981" s="26" t="s">
        <v>770</v>
      </c>
      <c r="F981" s="13">
        <v>600</v>
      </c>
      <c r="G981" s="17">
        <v>1952.8</v>
      </c>
      <c r="H981" s="17">
        <v>1300</v>
      </c>
      <c r="I981" s="17">
        <v>100</v>
      </c>
    </row>
    <row r="982" spans="1:9" ht="47.25">
      <c r="A982" s="80" t="s">
        <v>785</v>
      </c>
      <c r="B982" s="2"/>
      <c r="C982" s="2" t="s">
        <v>112</v>
      </c>
      <c r="D982" s="2" t="s">
        <v>43</v>
      </c>
      <c r="E982" s="13" t="s">
        <v>786</v>
      </c>
      <c r="F982" s="2"/>
      <c r="G982" s="17">
        <f>SUM(G983:G984)</f>
        <v>1110.3</v>
      </c>
      <c r="H982" s="17">
        <f t="shared" ref="H982:I982" si="179">SUM(H983:H984)</f>
        <v>2186.6999999999998</v>
      </c>
      <c r="I982" s="17">
        <f t="shared" si="179"/>
        <v>2186.6999999999998</v>
      </c>
    </row>
    <row r="983" spans="1:9" ht="31.5">
      <c r="A983" s="80" t="s">
        <v>51</v>
      </c>
      <c r="B983" s="2"/>
      <c r="C983" s="2" t="s">
        <v>112</v>
      </c>
      <c r="D983" s="2" t="s">
        <v>43</v>
      </c>
      <c r="E983" s="13" t="s">
        <v>786</v>
      </c>
      <c r="F983" s="2" t="s">
        <v>90</v>
      </c>
      <c r="G983" s="17">
        <v>647.4</v>
      </c>
      <c r="H983" s="17">
        <v>949.8</v>
      </c>
      <c r="I983" s="17">
        <v>949.8</v>
      </c>
    </row>
    <row r="984" spans="1:9" ht="31.5">
      <c r="A984" s="80" t="s">
        <v>228</v>
      </c>
      <c r="B984" s="2"/>
      <c r="C984" s="2" t="s">
        <v>112</v>
      </c>
      <c r="D984" s="2" t="s">
        <v>43</v>
      </c>
      <c r="E984" s="13" t="s">
        <v>786</v>
      </c>
      <c r="F984" s="2" t="s">
        <v>121</v>
      </c>
      <c r="G984" s="17">
        <v>462.9</v>
      </c>
      <c r="H984" s="17">
        <v>1236.9000000000001</v>
      </c>
      <c r="I984" s="17">
        <v>1236.9000000000001</v>
      </c>
    </row>
    <row r="985" spans="1:9" ht="31.5">
      <c r="A985" s="80" t="s">
        <v>620</v>
      </c>
      <c r="B985" s="2"/>
      <c r="C985" s="2" t="s">
        <v>112</v>
      </c>
      <c r="D985" s="2" t="s">
        <v>43</v>
      </c>
      <c r="E985" s="13" t="s">
        <v>994</v>
      </c>
      <c r="F985" s="2"/>
      <c r="G985" s="17">
        <f>SUM(G986)</f>
        <v>113.7</v>
      </c>
      <c r="H985" s="17">
        <f t="shared" ref="H985:I985" si="180">SUM(H986)</f>
        <v>0</v>
      </c>
      <c r="I985" s="17">
        <f t="shared" si="180"/>
        <v>0</v>
      </c>
    </row>
    <row r="986" spans="1:9" ht="31.5">
      <c r="A986" s="80" t="s">
        <v>51</v>
      </c>
      <c r="B986" s="2"/>
      <c r="C986" s="2" t="s">
        <v>112</v>
      </c>
      <c r="D986" s="2" t="s">
        <v>43</v>
      </c>
      <c r="E986" s="13" t="s">
        <v>994</v>
      </c>
      <c r="F986" s="2" t="s">
        <v>90</v>
      </c>
      <c r="G986" s="17">
        <v>113.7</v>
      </c>
      <c r="H986" s="17"/>
      <c r="I986" s="17"/>
    </row>
    <row r="987" spans="1:9" ht="78.75">
      <c r="A987" s="80" t="s">
        <v>988</v>
      </c>
      <c r="B987" s="2"/>
      <c r="C987" s="2" t="s">
        <v>112</v>
      </c>
      <c r="D987" s="2" t="s">
        <v>43</v>
      </c>
      <c r="E987" s="13" t="s">
        <v>987</v>
      </c>
      <c r="F987" s="2"/>
      <c r="G987" s="17">
        <f>SUM(G988:G989)</f>
        <v>25363.800000000003</v>
      </c>
      <c r="H987" s="17"/>
      <c r="I987" s="17"/>
    </row>
    <row r="988" spans="1:9" ht="47.25">
      <c r="A988" s="18" t="s">
        <v>50</v>
      </c>
      <c r="B988" s="2"/>
      <c r="C988" s="2" t="s">
        <v>112</v>
      </c>
      <c r="D988" s="2" t="s">
        <v>43</v>
      </c>
      <c r="E988" s="13" t="s">
        <v>987</v>
      </c>
      <c r="F988" s="2" t="s">
        <v>88</v>
      </c>
      <c r="G988" s="17">
        <v>11448.6</v>
      </c>
      <c r="H988" s="17"/>
      <c r="I988" s="17"/>
    </row>
    <row r="989" spans="1:9" ht="31.5">
      <c r="A989" s="80" t="s">
        <v>228</v>
      </c>
      <c r="B989" s="2"/>
      <c r="C989" s="2" t="s">
        <v>112</v>
      </c>
      <c r="D989" s="2" t="s">
        <v>43</v>
      </c>
      <c r="E989" s="13" t="s">
        <v>987</v>
      </c>
      <c r="F989" s="2" t="s">
        <v>121</v>
      </c>
      <c r="G989" s="17">
        <v>13915.2</v>
      </c>
      <c r="H989" s="17"/>
      <c r="I989" s="17"/>
    </row>
    <row r="990" spans="1:9" ht="47.25">
      <c r="A990" s="80" t="s">
        <v>976</v>
      </c>
      <c r="B990" s="2"/>
      <c r="C990" s="2" t="s">
        <v>112</v>
      </c>
      <c r="D990" s="2" t="s">
        <v>43</v>
      </c>
      <c r="E990" s="13" t="s">
        <v>975</v>
      </c>
      <c r="F990" s="2"/>
      <c r="G990" s="17">
        <f>SUM(G991:G992)</f>
        <v>34982.5</v>
      </c>
      <c r="H990" s="17">
        <f t="shared" ref="H990:I990" si="181">SUM(H991:H992)</f>
        <v>0</v>
      </c>
      <c r="I990" s="17">
        <f t="shared" si="181"/>
        <v>0</v>
      </c>
    </row>
    <row r="991" spans="1:9" ht="31.5">
      <c r="A991" s="80" t="s">
        <v>51</v>
      </c>
      <c r="B991" s="2"/>
      <c r="C991" s="2" t="s">
        <v>112</v>
      </c>
      <c r="D991" s="2" t="s">
        <v>43</v>
      </c>
      <c r="E991" s="13" t="s">
        <v>975</v>
      </c>
      <c r="F991" s="2" t="s">
        <v>90</v>
      </c>
      <c r="G991" s="17">
        <v>13238.4</v>
      </c>
      <c r="H991" s="17"/>
      <c r="I991" s="17"/>
    </row>
    <row r="992" spans="1:9" ht="31.5">
      <c r="A992" s="80" t="s">
        <v>228</v>
      </c>
      <c r="B992" s="2"/>
      <c r="C992" s="2" t="s">
        <v>112</v>
      </c>
      <c r="D992" s="2" t="s">
        <v>43</v>
      </c>
      <c r="E992" s="13" t="s">
        <v>975</v>
      </c>
      <c r="F992" s="2" t="s">
        <v>121</v>
      </c>
      <c r="G992" s="17">
        <v>21744.1</v>
      </c>
      <c r="H992" s="17"/>
      <c r="I992" s="17"/>
    </row>
    <row r="993" spans="1:9" ht="47.25">
      <c r="A993" s="80" t="s">
        <v>461</v>
      </c>
      <c r="B993" s="2"/>
      <c r="C993" s="2" t="s">
        <v>112</v>
      </c>
      <c r="D993" s="2" t="s">
        <v>43</v>
      </c>
      <c r="E993" s="26" t="s">
        <v>787</v>
      </c>
      <c r="F993" s="13"/>
      <c r="G993" s="17">
        <f>SUM(G994:G995)</f>
        <v>3969.3</v>
      </c>
      <c r="H993" s="17">
        <f>SUM(H994:H995)</f>
        <v>11148.099999999999</v>
      </c>
      <c r="I993" s="17">
        <f>SUM(I994:I995)</f>
        <v>11148.099999999999</v>
      </c>
    </row>
    <row r="994" spans="1:9" ht="31.5">
      <c r="A994" s="80" t="s">
        <v>51</v>
      </c>
      <c r="B994" s="2"/>
      <c r="C994" s="2" t="s">
        <v>112</v>
      </c>
      <c r="D994" s="2" t="s">
        <v>43</v>
      </c>
      <c r="E994" s="26" t="s">
        <v>787</v>
      </c>
      <c r="F994" s="2" t="s">
        <v>90</v>
      </c>
      <c r="G994" s="17">
        <v>1529.7</v>
      </c>
      <c r="H994" s="17">
        <v>4842.2</v>
      </c>
      <c r="I994" s="17">
        <f>H994</f>
        <v>4842.2</v>
      </c>
    </row>
    <row r="995" spans="1:9" ht="31.5">
      <c r="A995" s="80" t="s">
        <v>228</v>
      </c>
      <c r="B995" s="2"/>
      <c r="C995" s="2" t="s">
        <v>112</v>
      </c>
      <c r="D995" s="2" t="s">
        <v>43</v>
      </c>
      <c r="E995" s="26" t="s">
        <v>787</v>
      </c>
      <c r="F995" s="2" t="s">
        <v>121</v>
      </c>
      <c r="G995" s="17">
        <v>2439.6</v>
      </c>
      <c r="H995" s="17">
        <v>6305.9</v>
      </c>
      <c r="I995" s="17">
        <v>6305.9</v>
      </c>
    </row>
    <row r="996" spans="1:9" ht="47.25">
      <c r="A996" s="80" t="s">
        <v>978</v>
      </c>
      <c r="B996" s="2"/>
      <c r="C996" s="2" t="s">
        <v>112</v>
      </c>
      <c r="D996" s="2" t="s">
        <v>43</v>
      </c>
      <c r="E996" s="26" t="s">
        <v>977</v>
      </c>
      <c r="F996" s="2"/>
      <c r="G996" s="17">
        <f>SUM(G997)</f>
        <v>3435.5</v>
      </c>
      <c r="H996" s="17">
        <f t="shared" ref="H996:I996" si="182">SUM(H997)</f>
        <v>0</v>
      </c>
      <c r="I996" s="17">
        <f t="shared" si="182"/>
        <v>0</v>
      </c>
    </row>
    <row r="997" spans="1:9" ht="31.5">
      <c r="A997" s="80" t="s">
        <v>51</v>
      </c>
      <c r="B997" s="2"/>
      <c r="C997" s="2" t="s">
        <v>112</v>
      </c>
      <c r="D997" s="2" t="s">
        <v>43</v>
      </c>
      <c r="E997" s="26" t="s">
        <v>977</v>
      </c>
      <c r="F997" s="2" t="s">
        <v>90</v>
      </c>
      <c r="G997" s="17">
        <v>3435.5</v>
      </c>
      <c r="H997" s="17"/>
      <c r="I997" s="17"/>
    </row>
    <row r="998" spans="1:9" ht="47.25">
      <c r="A998" s="80" t="s">
        <v>789</v>
      </c>
      <c r="B998" s="2"/>
      <c r="C998" s="2" t="s">
        <v>112</v>
      </c>
      <c r="D998" s="2" t="s">
        <v>43</v>
      </c>
      <c r="E998" s="13" t="s">
        <v>788</v>
      </c>
      <c r="F998" s="2"/>
      <c r="G998" s="17">
        <f>G1000+G999</f>
        <v>19442.900000000001</v>
      </c>
      <c r="H998" s="17">
        <f>H1000+H999</f>
        <v>15751</v>
      </c>
      <c r="I998" s="17">
        <f>I1000+I999</f>
        <v>15626.2</v>
      </c>
    </row>
    <row r="999" spans="1:9" ht="31.5">
      <c r="A999" s="80" t="s">
        <v>51</v>
      </c>
      <c r="B999" s="2"/>
      <c r="C999" s="2" t="s">
        <v>112</v>
      </c>
      <c r="D999" s="2" t="s">
        <v>43</v>
      </c>
      <c r="E999" s="13" t="s">
        <v>788</v>
      </c>
      <c r="F999" s="2" t="s">
        <v>90</v>
      </c>
      <c r="G999" s="17">
        <v>7570.2</v>
      </c>
      <c r="H999" s="17">
        <v>6021.1</v>
      </c>
      <c r="I999" s="17">
        <v>5973.7</v>
      </c>
    </row>
    <row r="1000" spans="1:9" ht="31.5">
      <c r="A1000" s="80" t="s">
        <v>228</v>
      </c>
      <c r="B1000" s="2"/>
      <c r="C1000" s="2" t="s">
        <v>112</v>
      </c>
      <c r="D1000" s="2" t="s">
        <v>43</v>
      </c>
      <c r="E1000" s="13" t="s">
        <v>788</v>
      </c>
      <c r="F1000" s="2" t="s">
        <v>121</v>
      </c>
      <c r="G1000" s="17">
        <v>11872.7</v>
      </c>
      <c r="H1000" s="17">
        <v>9729.9</v>
      </c>
      <c r="I1000" s="17">
        <v>9652.5</v>
      </c>
    </row>
    <row r="1001" spans="1:9" ht="31.5">
      <c r="A1001" s="80" t="s">
        <v>970</v>
      </c>
      <c r="B1001" s="2"/>
      <c r="C1001" s="2" t="s">
        <v>112</v>
      </c>
      <c r="D1001" s="2" t="s">
        <v>43</v>
      </c>
      <c r="E1001" s="13" t="s">
        <v>969</v>
      </c>
      <c r="F1001" s="2"/>
      <c r="G1001" s="17">
        <f>SUM(G1002)</f>
        <v>3870.6</v>
      </c>
      <c r="H1001" s="17">
        <f t="shared" ref="H1001:I1001" si="183">SUM(H1002)</f>
        <v>0</v>
      </c>
      <c r="I1001" s="17">
        <f t="shared" si="183"/>
        <v>0</v>
      </c>
    </row>
    <row r="1002" spans="1:9" ht="31.5">
      <c r="A1002" s="80" t="s">
        <v>51</v>
      </c>
      <c r="B1002" s="2"/>
      <c r="C1002" s="2" t="s">
        <v>112</v>
      </c>
      <c r="D1002" s="2" t="s">
        <v>43</v>
      </c>
      <c r="E1002" s="13" t="s">
        <v>969</v>
      </c>
      <c r="F1002" s="2" t="s">
        <v>90</v>
      </c>
      <c r="G1002" s="17">
        <v>3870.6</v>
      </c>
      <c r="H1002" s="17"/>
      <c r="I1002" s="17"/>
    </row>
    <row r="1003" spans="1:9" ht="47.25">
      <c r="A1003" s="80" t="s">
        <v>25</v>
      </c>
      <c r="B1003" s="2"/>
      <c r="C1003" s="2" t="s">
        <v>112</v>
      </c>
      <c r="D1003" s="2" t="s">
        <v>43</v>
      </c>
      <c r="E1003" s="26" t="s">
        <v>766</v>
      </c>
      <c r="F1003" s="2"/>
      <c r="G1003" s="17">
        <f>G1004+G1006</f>
        <v>673964.1</v>
      </c>
      <c r="H1003" s="17">
        <f>H1004+H1006</f>
        <v>651540.30000000005</v>
      </c>
      <c r="I1003" s="17">
        <f>I1004+I1006</f>
        <v>653540.30000000005</v>
      </c>
    </row>
    <row r="1004" spans="1:9" ht="63">
      <c r="A1004" s="80" t="s">
        <v>402</v>
      </c>
      <c r="B1004" s="2"/>
      <c r="C1004" s="2" t="s">
        <v>112</v>
      </c>
      <c r="D1004" s="2" t="s">
        <v>43</v>
      </c>
      <c r="E1004" s="44" t="s">
        <v>767</v>
      </c>
      <c r="F1004" s="2"/>
      <c r="G1004" s="17">
        <f>G1005</f>
        <v>508460.5</v>
      </c>
      <c r="H1004" s="17">
        <f>H1005</f>
        <v>495814.5</v>
      </c>
      <c r="I1004" s="17">
        <f>I1005</f>
        <v>495814.5</v>
      </c>
    </row>
    <row r="1005" spans="1:9" ht="31.5">
      <c r="A1005" s="80" t="s">
        <v>120</v>
      </c>
      <c r="B1005" s="2"/>
      <c r="C1005" s="2" t="s">
        <v>112</v>
      </c>
      <c r="D1005" s="2" t="s">
        <v>43</v>
      </c>
      <c r="E1005" s="44" t="s">
        <v>767</v>
      </c>
      <c r="F1005" s="2" t="s">
        <v>121</v>
      </c>
      <c r="G1005" s="17">
        <v>508460.5</v>
      </c>
      <c r="H1005" s="17">
        <v>495814.5</v>
      </c>
      <c r="I1005" s="17">
        <v>495814.5</v>
      </c>
    </row>
    <row r="1006" spans="1:9">
      <c r="A1006" s="80" t="s">
        <v>337</v>
      </c>
      <c r="B1006" s="2"/>
      <c r="C1006" s="2" t="s">
        <v>112</v>
      </c>
      <c r="D1006" s="2" t="s">
        <v>43</v>
      </c>
      <c r="E1006" s="13" t="s">
        <v>768</v>
      </c>
      <c r="F1006" s="2"/>
      <c r="G1006" s="17">
        <f>G1007</f>
        <v>165503.6</v>
      </c>
      <c r="H1006" s="17">
        <f>H1007</f>
        <v>155725.79999999999</v>
      </c>
      <c r="I1006" s="17">
        <f>I1007</f>
        <v>157725.79999999999</v>
      </c>
    </row>
    <row r="1007" spans="1:9" ht="31.5">
      <c r="A1007" s="80" t="s">
        <v>228</v>
      </c>
      <c r="B1007" s="2"/>
      <c r="C1007" s="2" t="s">
        <v>112</v>
      </c>
      <c r="D1007" s="2" t="s">
        <v>43</v>
      </c>
      <c r="E1007" s="13" t="s">
        <v>768</v>
      </c>
      <c r="F1007" s="2" t="s">
        <v>121</v>
      </c>
      <c r="G1007" s="17">
        <v>165503.6</v>
      </c>
      <c r="H1007" s="17">
        <v>155725.79999999999</v>
      </c>
      <c r="I1007" s="17">
        <v>157725.79999999999</v>
      </c>
    </row>
    <row r="1008" spans="1:9">
      <c r="A1008" s="80" t="s">
        <v>150</v>
      </c>
      <c r="B1008" s="2"/>
      <c r="C1008" s="2" t="s">
        <v>112</v>
      </c>
      <c r="D1008" s="2" t="s">
        <v>43</v>
      </c>
      <c r="E1008" s="13" t="s">
        <v>761</v>
      </c>
      <c r="F1008" s="2"/>
      <c r="G1008" s="17">
        <f>SUM(G1014)+G1009</f>
        <v>11872.099999999999</v>
      </c>
      <c r="H1008" s="17">
        <f>SUM(H1014)</f>
        <v>0</v>
      </c>
      <c r="I1008" s="17">
        <f>SUM(I1014)</f>
        <v>0</v>
      </c>
    </row>
    <row r="1009" spans="1:9" ht="31.5">
      <c r="A1009" s="80" t="s">
        <v>263</v>
      </c>
      <c r="B1009" s="2"/>
      <c r="C1009" s="2" t="s">
        <v>112</v>
      </c>
      <c r="D1009" s="2" t="s">
        <v>43</v>
      </c>
      <c r="E1009" s="13" t="s">
        <v>971</v>
      </c>
      <c r="F1009" s="2"/>
      <c r="G1009" s="17">
        <f>SUM(G1010)+G1012</f>
        <v>10465.299999999999</v>
      </c>
      <c r="H1009" s="17">
        <f t="shared" ref="H1009:I1009" si="184">SUM(H1010)+H1012</f>
        <v>0</v>
      </c>
      <c r="I1009" s="17">
        <f t="shared" si="184"/>
        <v>0</v>
      </c>
    </row>
    <row r="1010" spans="1:9" ht="47.25">
      <c r="A1010" s="80" t="s">
        <v>978</v>
      </c>
      <c r="B1010" s="2"/>
      <c r="C1010" s="2" t="s">
        <v>112</v>
      </c>
      <c r="D1010" s="2" t="s">
        <v>43</v>
      </c>
      <c r="E1010" s="13" t="s">
        <v>979</v>
      </c>
      <c r="F1010" s="2"/>
      <c r="G1010" s="17">
        <f>SUM(G1011)</f>
        <v>6037.3</v>
      </c>
      <c r="H1010" s="17">
        <f t="shared" ref="H1010:I1010" si="185">SUM(H1011)</f>
        <v>0</v>
      </c>
      <c r="I1010" s="17">
        <f t="shared" si="185"/>
        <v>0</v>
      </c>
    </row>
    <row r="1011" spans="1:9" ht="31.5">
      <c r="A1011" s="80" t="s">
        <v>228</v>
      </c>
      <c r="B1011" s="2"/>
      <c r="C1011" s="2" t="s">
        <v>112</v>
      </c>
      <c r="D1011" s="2" t="s">
        <v>43</v>
      </c>
      <c r="E1011" s="13" t="s">
        <v>979</v>
      </c>
      <c r="F1011" s="2" t="s">
        <v>121</v>
      </c>
      <c r="G1011" s="17">
        <v>6037.3</v>
      </c>
      <c r="H1011" s="17"/>
      <c r="I1011" s="17"/>
    </row>
    <row r="1012" spans="1:9" ht="31.5">
      <c r="A1012" s="80" t="s">
        <v>970</v>
      </c>
      <c r="B1012" s="2"/>
      <c r="C1012" s="2" t="s">
        <v>112</v>
      </c>
      <c r="D1012" s="2" t="s">
        <v>43</v>
      </c>
      <c r="E1012" s="13" t="s">
        <v>972</v>
      </c>
      <c r="F1012" s="2"/>
      <c r="G1012" s="17">
        <f>SUM(G1013)</f>
        <v>4428</v>
      </c>
      <c r="H1012" s="17">
        <f t="shared" ref="H1012:I1012" si="186">SUM(H1013)</f>
        <v>0</v>
      </c>
      <c r="I1012" s="17">
        <f t="shared" si="186"/>
        <v>0</v>
      </c>
    </row>
    <row r="1013" spans="1:9" ht="31.5">
      <c r="A1013" s="80" t="s">
        <v>228</v>
      </c>
      <c r="B1013" s="2"/>
      <c r="C1013" s="2" t="s">
        <v>112</v>
      </c>
      <c r="D1013" s="2" t="s">
        <v>43</v>
      </c>
      <c r="E1013" s="13" t="s">
        <v>972</v>
      </c>
      <c r="F1013" s="2" t="s">
        <v>121</v>
      </c>
      <c r="G1013" s="17">
        <v>4428</v>
      </c>
      <c r="H1013" s="17"/>
      <c r="I1013" s="17"/>
    </row>
    <row r="1014" spans="1:9">
      <c r="A1014" s="80" t="s">
        <v>333</v>
      </c>
      <c r="B1014" s="2"/>
      <c r="C1014" s="2" t="s">
        <v>112</v>
      </c>
      <c r="D1014" s="2" t="s">
        <v>43</v>
      </c>
      <c r="E1014" s="13" t="s">
        <v>973</v>
      </c>
      <c r="F1014" s="2"/>
      <c r="G1014" s="17">
        <f>SUM(G1015)</f>
        <v>1406.8</v>
      </c>
      <c r="H1014" s="17">
        <f>SUM(H1015)</f>
        <v>0</v>
      </c>
      <c r="I1014" s="17">
        <f>SUM(I1015)</f>
        <v>0</v>
      </c>
    </row>
    <row r="1015" spans="1:9">
      <c r="A1015" s="80" t="s">
        <v>337</v>
      </c>
      <c r="B1015" s="2"/>
      <c r="C1015" s="2" t="s">
        <v>112</v>
      </c>
      <c r="D1015" s="2" t="s">
        <v>43</v>
      </c>
      <c r="E1015" s="13" t="s">
        <v>796</v>
      </c>
      <c r="F1015" s="2"/>
      <c r="G1015" s="17">
        <f t="shared" ref="G1015:I1015" si="187">SUM(G1016)</f>
        <v>1406.8</v>
      </c>
      <c r="H1015" s="17">
        <f t="shared" si="187"/>
        <v>0</v>
      </c>
      <c r="I1015" s="17">
        <f t="shared" si="187"/>
        <v>0</v>
      </c>
    </row>
    <row r="1016" spans="1:9" ht="31.5">
      <c r="A1016" s="80" t="s">
        <v>228</v>
      </c>
      <c r="B1016" s="2"/>
      <c r="C1016" s="2" t="s">
        <v>112</v>
      </c>
      <c r="D1016" s="2" t="s">
        <v>43</v>
      </c>
      <c r="E1016" s="13" t="s">
        <v>796</v>
      </c>
      <c r="F1016" s="2" t="s">
        <v>121</v>
      </c>
      <c r="G1016" s="17">
        <v>1406.8</v>
      </c>
      <c r="H1016" s="17"/>
      <c r="I1016" s="17"/>
    </row>
    <row r="1017" spans="1:9" ht="31.5">
      <c r="A1017" s="80" t="s">
        <v>44</v>
      </c>
      <c r="B1017" s="2"/>
      <c r="C1017" s="2" t="s">
        <v>112</v>
      </c>
      <c r="D1017" s="2" t="s">
        <v>43</v>
      </c>
      <c r="E1017" s="26" t="s">
        <v>763</v>
      </c>
      <c r="F1017" s="2"/>
      <c r="G1017" s="17">
        <f>G1018+G1021+G1024+G1028</f>
        <v>521918.39999999997</v>
      </c>
      <c r="H1017" s="17">
        <f>H1018+H1021+H1024+H1028</f>
        <v>499929.30000000005</v>
      </c>
      <c r="I1017" s="17">
        <f>I1018+I1021+I1024+I1028</f>
        <v>501903.10000000003</v>
      </c>
    </row>
    <row r="1018" spans="1:9" ht="78.75">
      <c r="A1018" s="80" t="s">
        <v>401</v>
      </c>
      <c r="B1018" s="2"/>
      <c r="C1018" s="2" t="s">
        <v>112</v>
      </c>
      <c r="D1018" s="2" t="s">
        <v>43</v>
      </c>
      <c r="E1018" s="44" t="s">
        <v>790</v>
      </c>
      <c r="F1018" s="2"/>
      <c r="G1018" s="17">
        <f>G1019+G1020</f>
        <v>48134.6</v>
      </c>
      <c r="H1018" s="17">
        <f>H1019+H1020</f>
        <v>50637.8</v>
      </c>
      <c r="I1018" s="17">
        <f>I1019+I1020</f>
        <v>50637.8</v>
      </c>
    </row>
    <row r="1019" spans="1:9" ht="47.25">
      <c r="A1019" s="18" t="s">
        <v>50</v>
      </c>
      <c r="B1019" s="2"/>
      <c r="C1019" s="2" t="s">
        <v>112</v>
      </c>
      <c r="D1019" s="2" t="s">
        <v>43</v>
      </c>
      <c r="E1019" s="44" t="s">
        <v>790</v>
      </c>
      <c r="F1019" s="2" t="s">
        <v>88</v>
      </c>
      <c r="G1019" s="17">
        <v>46131.1</v>
      </c>
      <c r="H1019" s="17">
        <v>47425.3</v>
      </c>
      <c r="I1019" s="17">
        <v>47425.3</v>
      </c>
    </row>
    <row r="1020" spans="1:9" ht="31.5">
      <c r="A1020" s="80" t="s">
        <v>51</v>
      </c>
      <c r="B1020" s="2"/>
      <c r="C1020" s="2" t="s">
        <v>112</v>
      </c>
      <c r="D1020" s="2" t="s">
        <v>43</v>
      </c>
      <c r="E1020" s="44" t="s">
        <v>790</v>
      </c>
      <c r="F1020" s="2" t="s">
        <v>90</v>
      </c>
      <c r="G1020" s="17">
        <v>2003.5</v>
      </c>
      <c r="H1020" s="17">
        <v>3212.5</v>
      </c>
      <c r="I1020" s="17">
        <v>3212.5</v>
      </c>
    </row>
    <row r="1021" spans="1:9" ht="63">
      <c r="A1021" s="80" t="s">
        <v>402</v>
      </c>
      <c r="B1021" s="2"/>
      <c r="C1021" s="2" t="s">
        <v>112</v>
      </c>
      <c r="D1021" s="2" t="s">
        <v>43</v>
      </c>
      <c r="E1021" s="44" t="s">
        <v>791</v>
      </c>
      <c r="F1021" s="2"/>
      <c r="G1021" s="17">
        <f>G1022+G1023</f>
        <v>321474</v>
      </c>
      <c r="H1021" s="17">
        <f>H1022+H1023</f>
        <v>314053.30000000005</v>
      </c>
      <c r="I1021" s="17">
        <f>I1022+I1023</f>
        <v>314053.30000000005</v>
      </c>
    </row>
    <row r="1022" spans="1:9" ht="47.25">
      <c r="A1022" s="80" t="s">
        <v>50</v>
      </c>
      <c r="B1022" s="2"/>
      <c r="C1022" s="2" t="s">
        <v>112</v>
      </c>
      <c r="D1022" s="2" t="s">
        <v>43</v>
      </c>
      <c r="E1022" s="44" t="s">
        <v>791</v>
      </c>
      <c r="F1022" s="2" t="s">
        <v>88</v>
      </c>
      <c r="G1022" s="17">
        <v>317773.3</v>
      </c>
      <c r="H1022" s="17">
        <v>310407.90000000002</v>
      </c>
      <c r="I1022" s="17">
        <v>310407.90000000002</v>
      </c>
    </row>
    <row r="1023" spans="1:9" ht="31.5">
      <c r="A1023" s="80" t="s">
        <v>51</v>
      </c>
      <c r="B1023" s="2"/>
      <c r="C1023" s="2" t="s">
        <v>112</v>
      </c>
      <c r="D1023" s="2" t="s">
        <v>43</v>
      </c>
      <c r="E1023" s="44" t="s">
        <v>791</v>
      </c>
      <c r="F1023" s="2" t="s">
        <v>90</v>
      </c>
      <c r="G1023" s="17">
        <v>3700.7</v>
      </c>
      <c r="H1023" s="17">
        <v>3645.4</v>
      </c>
      <c r="I1023" s="17">
        <v>3645.4</v>
      </c>
    </row>
    <row r="1024" spans="1:9">
      <c r="A1024" s="80" t="s">
        <v>337</v>
      </c>
      <c r="B1024" s="2"/>
      <c r="C1024" s="2" t="s">
        <v>112</v>
      </c>
      <c r="D1024" s="2" t="s">
        <v>43</v>
      </c>
      <c r="E1024" s="22" t="s">
        <v>792</v>
      </c>
      <c r="F1024" s="22"/>
      <c r="G1024" s="17">
        <f>G1025+G1026+G1027</f>
        <v>140521.70000000001</v>
      </c>
      <c r="H1024" s="17">
        <f>H1025+H1026+H1027</f>
        <v>125565</v>
      </c>
      <c r="I1024" s="17">
        <f>I1025+I1026+I1027</f>
        <v>127538.8</v>
      </c>
    </row>
    <row r="1025" spans="1:9" ht="47.25">
      <c r="A1025" s="18" t="s">
        <v>50</v>
      </c>
      <c r="B1025" s="2"/>
      <c r="C1025" s="2" t="s">
        <v>112</v>
      </c>
      <c r="D1025" s="2" t="s">
        <v>43</v>
      </c>
      <c r="E1025" s="22" t="s">
        <v>792</v>
      </c>
      <c r="F1025" s="2" t="s">
        <v>88</v>
      </c>
      <c r="G1025" s="17">
        <f>72037.9+4591.1</f>
        <v>76629</v>
      </c>
      <c r="H1025" s="17">
        <v>73392</v>
      </c>
      <c r="I1025" s="17">
        <v>73392</v>
      </c>
    </row>
    <row r="1026" spans="1:9" ht="31.5">
      <c r="A1026" s="80" t="s">
        <v>51</v>
      </c>
      <c r="B1026" s="2"/>
      <c r="C1026" s="2" t="s">
        <v>112</v>
      </c>
      <c r="D1026" s="2" t="s">
        <v>43</v>
      </c>
      <c r="E1026" s="22" t="s">
        <v>792</v>
      </c>
      <c r="F1026" s="2" t="s">
        <v>90</v>
      </c>
      <c r="G1026" s="17">
        <v>51781.8</v>
      </c>
      <c r="H1026" s="17">
        <v>40290.300000000003</v>
      </c>
      <c r="I1026" s="17">
        <v>42264.1</v>
      </c>
    </row>
    <row r="1027" spans="1:9">
      <c r="A1027" s="80" t="s">
        <v>21</v>
      </c>
      <c r="B1027" s="2"/>
      <c r="C1027" s="2" t="s">
        <v>112</v>
      </c>
      <c r="D1027" s="2" t="s">
        <v>43</v>
      </c>
      <c r="E1027" s="22" t="s">
        <v>792</v>
      </c>
      <c r="F1027" s="2" t="s">
        <v>95</v>
      </c>
      <c r="G1027" s="17">
        <v>12110.9</v>
      </c>
      <c r="H1027" s="17">
        <v>11882.7</v>
      </c>
      <c r="I1027" s="17">
        <v>11882.7</v>
      </c>
    </row>
    <row r="1028" spans="1:9" ht="31.5">
      <c r="A1028" s="80" t="s">
        <v>620</v>
      </c>
      <c r="B1028" s="2"/>
      <c r="C1028" s="2" t="s">
        <v>112</v>
      </c>
      <c r="D1028" s="2" t="s">
        <v>43</v>
      </c>
      <c r="E1028" s="13" t="s">
        <v>793</v>
      </c>
      <c r="F1028" s="13"/>
      <c r="G1028" s="17">
        <f>G1029+G1030+G1031</f>
        <v>11788.1</v>
      </c>
      <c r="H1028" s="17">
        <f>H1029+H1030+H1031</f>
        <v>9673.2000000000007</v>
      </c>
      <c r="I1028" s="17">
        <f>I1029+I1030+I1031</f>
        <v>9673.2000000000007</v>
      </c>
    </row>
    <row r="1029" spans="1:9" ht="47.25">
      <c r="A1029" s="18" t="s">
        <v>50</v>
      </c>
      <c r="B1029" s="2"/>
      <c r="C1029" s="2" t="s">
        <v>112</v>
      </c>
      <c r="D1029" s="2" t="s">
        <v>43</v>
      </c>
      <c r="E1029" s="13" t="s">
        <v>793</v>
      </c>
      <c r="F1029" s="13">
        <v>100</v>
      </c>
      <c r="G1029" s="17">
        <f>5794.6+229</f>
        <v>6023.6</v>
      </c>
      <c r="H1029" s="17">
        <v>5794.6</v>
      </c>
      <c r="I1029" s="17">
        <v>5794.6</v>
      </c>
    </row>
    <row r="1030" spans="1:9" ht="31.5">
      <c r="A1030" s="80" t="s">
        <v>51</v>
      </c>
      <c r="B1030" s="2"/>
      <c r="C1030" s="2" t="s">
        <v>112</v>
      </c>
      <c r="D1030" s="2" t="s">
        <v>43</v>
      </c>
      <c r="E1030" s="13" t="s">
        <v>793</v>
      </c>
      <c r="F1030" s="13">
        <v>200</v>
      </c>
      <c r="G1030" s="17">
        <v>4593.5</v>
      </c>
      <c r="H1030" s="17">
        <v>2714.1</v>
      </c>
      <c r="I1030" s="17">
        <v>2714.1</v>
      </c>
    </row>
    <row r="1031" spans="1:9">
      <c r="A1031" s="128" t="s">
        <v>21</v>
      </c>
      <c r="B1031" s="2"/>
      <c r="C1031" s="2" t="s">
        <v>112</v>
      </c>
      <c r="D1031" s="2" t="s">
        <v>43</v>
      </c>
      <c r="E1031" s="13" t="s">
        <v>793</v>
      </c>
      <c r="F1031" s="13">
        <v>800</v>
      </c>
      <c r="G1031" s="17">
        <v>1171</v>
      </c>
      <c r="H1031" s="17">
        <v>1164.5</v>
      </c>
      <c r="I1031" s="17">
        <v>1164.5</v>
      </c>
    </row>
    <row r="1032" spans="1:9">
      <c r="A1032" s="128" t="s">
        <v>1043</v>
      </c>
      <c r="B1032" s="2"/>
      <c r="C1032" s="2" t="s">
        <v>112</v>
      </c>
      <c r="D1032" s="2" t="s">
        <v>43</v>
      </c>
      <c r="E1032" s="13" t="s">
        <v>1044</v>
      </c>
      <c r="F1032" s="13"/>
      <c r="G1032" s="17">
        <f>SUM(G1033)</f>
        <v>550</v>
      </c>
      <c r="H1032" s="17">
        <f t="shared" ref="H1032:I1032" si="188">SUM(H1033)</f>
        <v>0</v>
      </c>
      <c r="I1032" s="17">
        <f t="shared" si="188"/>
        <v>0</v>
      </c>
    </row>
    <row r="1033" spans="1:9" ht="31.5">
      <c r="A1033" s="128" t="s">
        <v>1045</v>
      </c>
      <c r="B1033" s="2"/>
      <c r="C1033" s="2" t="s">
        <v>112</v>
      </c>
      <c r="D1033" s="2" t="s">
        <v>43</v>
      </c>
      <c r="E1033" s="13" t="s">
        <v>1046</v>
      </c>
      <c r="F1033" s="13"/>
      <c r="G1033" s="17">
        <f>SUM(G1034:G1035)</f>
        <v>550</v>
      </c>
      <c r="H1033" s="17">
        <f t="shared" ref="H1033:I1033" si="189">SUM(H1034:H1035)</f>
        <v>0</v>
      </c>
      <c r="I1033" s="17">
        <f t="shared" si="189"/>
        <v>0</v>
      </c>
    </row>
    <row r="1034" spans="1:9" ht="31.5">
      <c r="A1034" s="128" t="s">
        <v>51</v>
      </c>
      <c r="B1034" s="2"/>
      <c r="C1034" s="2" t="s">
        <v>112</v>
      </c>
      <c r="D1034" s="2" t="s">
        <v>43</v>
      </c>
      <c r="E1034" s="13" t="s">
        <v>1046</v>
      </c>
      <c r="F1034" s="13">
        <v>200</v>
      </c>
      <c r="G1034" s="17">
        <v>385</v>
      </c>
      <c r="H1034" s="17">
        <v>0</v>
      </c>
      <c r="I1034" s="17">
        <v>0</v>
      </c>
    </row>
    <row r="1035" spans="1:9" ht="31.5">
      <c r="A1035" s="128" t="s">
        <v>228</v>
      </c>
      <c r="B1035" s="2"/>
      <c r="C1035" s="2" t="s">
        <v>112</v>
      </c>
      <c r="D1035" s="2" t="s">
        <v>43</v>
      </c>
      <c r="E1035" s="13" t="s">
        <v>1046</v>
      </c>
      <c r="F1035" s="13">
        <v>600</v>
      </c>
      <c r="G1035" s="17">
        <v>165</v>
      </c>
      <c r="H1035" s="17">
        <v>0</v>
      </c>
      <c r="I1035" s="17">
        <v>0</v>
      </c>
    </row>
    <row r="1036" spans="1:9">
      <c r="A1036" s="77" t="s">
        <v>919</v>
      </c>
      <c r="B1036" s="2"/>
      <c r="C1036" s="2" t="s">
        <v>112</v>
      </c>
      <c r="D1036" s="2" t="s">
        <v>43</v>
      </c>
      <c r="E1036" s="26" t="s">
        <v>794</v>
      </c>
      <c r="F1036" s="2"/>
      <c r="G1036" s="17">
        <f>G1039+G1037</f>
        <v>1315.8</v>
      </c>
      <c r="H1036" s="17">
        <f t="shared" ref="H1036:I1036" si="190">H1039+H1037</f>
        <v>1315.8</v>
      </c>
      <c r="I1036" s="17">
        <f t="shared" si="190"/>
        <v>2451.3999999999996</v>
      </c>
    </row>
    <row r="1037" spans="1:9" ht="63">
      <c r="A1037" s="80" t="s">
        <v>907</v>
      </c>
      <c r="B1037" s="2"/>
      <c r="C1037" s="2" t="s">
        <v>112</v>
      </c>
      <c r="D1037" s="2" t="s">
        <v>43</v>
      </c>
      <c r="E1037" s="26" t="s">
        <v>887</v>
      </c>
      <c r="F1037" s="2"/>
      <c r="G1037" s="17">
        <f>SUM(G1038)</f>
        <v>0</v>
      </c>
      <c r="H1037" s="17">
        <f t="shared" ref="H1037:I1037" si="191">SUM(H1038)</f>
        <v>0</v>
      </c>
      <c r="I1037" s="17">
        <f t="shared" si="191"/>
        <v>1135.5999999999999</v>
      </c>
    </row>
    <row r="1038" spans="1:9" ht="31.5">
      <c r="A1038" s="80" t="s">
        <v>51</v>
      </c>
      <c r="B1038" s="2"/>
      <c r="C1038" s="2" t="s">
        <v>112</v>
      </c>
      <c r="D1038" s="2" t="s">
        <v>43</v>
      </c>
      <c r="E1038" s="26" t="s">
        <v>887</v>
      </c>
      <c r="F1038" s="2" t="s">
        <v>90</v>
      </c>
      <c r="G1038" s="17">
        <v>0</v>
      </c>
      <c r="H1038" s="17">
        <v>0</v>
      </c>
      <c r="I1038" s="17">
        <f>1135.6</f>
        <v>1135.5999999999999</v>
      </c>
    </row>
    <row r="1039" spans="1:9" ht="31.5">
      <c r="A1039" s="80" t="s">
        <v>501</v>
      </c>
      <c r="B1039" s="2"/>
      <c r="C1039" s="2" t="s">
        <v>112</v>
      </c>
      <c r="D1039" s="2" t="s">
        <v>43</v>
      </c>
      <c r="E1039" s="26" t="s">
        <v>795</v>
      </c>
      <c r="F1039" s="2"/>
      <c r="G1039" s="17">
        <f t="shared" ref="G1039:I1039" si="192">G1040</f>
        <v>1315.8</v>
      </c>
      <c r="H1039" s="17">
        <f t="shared" si="192"/>
        <v>1315.8</v>
      </c>
      <c r="I1039" s="17">
        <f t="shared" si="192"/>
        <v>1315.8</v>
      </c>
    </row>
    <row r="1040" spans="1:9" ht="31.5">
      <c r="A1040" s="80" t="s">
        <v>228</v>
      </c>
      <c r="B1040" s="2"/>
      <c r="C1040" s="2" t="s">
        <v>112</v>
      </c>
      <c r="D1040" s="2" t="s">
        <v>43</v>
      </c>
      <c r="E1040" s="26" t="s">
        <v>795</v>
      </c>
      <c r="F1040" s="2" t="s">
        <v>121</v>
      </c>
      <c r="G1040" s="17">
        <v>1315.8</v>
      </c>
      <c r="H1040" s="17">
        <v>1315.8</v>
      </c>
      <c r="I1040" s="17">
        <v>1315.8</v>
      </c>
    </row>
    <row r="1041" spans="1:9">
      <c r="A1041" s="80" t="s">
        <v>921</v>
      </c>
      <c r="B1041" s="2"/>
      <c r="C1041" s="2" t="s">
        <v>112</v>
      </c>
      <c r="D1041" s="2" t="s">
        <v>43</v>
      </c>
      <c r="E1041" s="26" t="s">
        <v>889</v>
      </c>
      <c r="F1041" s="2"/>
      <c r="G1041" s="17">
        <f>SUM(G1042)</f>
        <v>6732.5</v>
      </c>
      <c r="H1041" s="17">
        <f t="shared" ref="H1041:I1041" si="193">SUM(H1042)</f>
        <v>40601.9</v>
      </c>
      <c r="I1041" s="17">
        <f t="shared" si="193"/>
        <v>30278.6</v>
      </c>
    </row>
    <row r="1042" spans="1:9" ht="78.75">
      <c r="A1042" s="80" t="s">
        <v>888</v>
      </c>
      <c r="B1042" s="2"/>
      <c r="C1042" s="2" t="s">
        <v>112</v>
      </c>
      <c r="D1042" s="2" t="s">
        <v>43</v>
      </c>
      <c r="E1042" s="26" t="s">
        <v>890</v>
      </c>
      <c r="F1042" s="2"/>
      <c r="G1042" s="17">
        <f>SUM(G1043:G1044)</f>
        <v>6732.5</v>
      </c>
      <c r="H1042" s="17">
        <f t="shared" ref="H1042:I1042" si="194">SUM(H1043:H1044)</f>
        <v>40601.9</v>
      </c>
      <c r="I1042" s="17">
        <f t="shared" si="194"/>
        <v>30278.6</v>
      </c>
    </row>
    <row r="1043" spans="1:9" ht="31.5">
      <c r="A1043" s="80" t="s">
        <v>51</v>
      </c>
      <c r="B1043" s="2"/>
      <c r="C1043" s="2" t="s">
        <v>112</v>
      </c>
      <c r="D1043" s="2" t="s">
        <v>43</v>
      </c>
      <c r="E1043" s="26" t="s">
        <v>890</v>
      </c>
      <c r="F1043" s="2" t="s">
        <v>90</v>
      </c>
      <c r="G1043" s="17">
        <v>4472.5</v>
      </c>
      <c r="H1043" s="17">
        <v>29324.400000000001</v>
      </c>
      <c r="I1043" s="17">
        <v>15139.5</v>
      </c>
    </row>
    <row r="1044" spans="1:9" ht="31.5">
      <c r="A1044" s="80" t="s">
        <v>71</v>
      </c>
      <c r="B1044" s="2"/>
      <c r="C1044" s="2" t="s">
        <v>112</v>
      </c>
      <c r="D1044" s="2" t="s">
        <v>43</v>
      </c>
      <c r="E1044" s="26" t="s">
        <v>890</v>
      </c>
      <c r="F1044" s="2" t="s">
        <v>121</v>
      </c>
      <c r="G1044" s="17">
        <v>2260</v>
      </c>
      <c r="H1044" s="17">
        <v>11277.5</v>
      </c>
      <c r="I1044" s="17">
        <v>15139.1</v>
      </c>
    </row>
    <row r="1045" spans="1:9" ht="47.25">
      <c r="A1045" s="80" t="s">
        <v>670</v>
      </c>
      <c r="B1045" s="2"/>
      <c r="C1045" s="2" t="s">
        <v>112</v>
      </c>
      <c r="D1045" s="2" t="s">
        <v>43</v>
      </c>
      <c r="E1045" s="22" t="s">
        <v>335</v>
      </c>
      <c r="F1045" s="2"/>
      <c r="G1045" s="17">
        <f>G1046+G1051</f>
        <v>17139.5</v>
      </c>
      <c r="H1045" s="17">
        <f t="shared" ref="H1045:I1045" si="195">H1046+H1051</f>
        <v>4408</v>
      </c>
      <c r="I1045" s="17">
        <f t="shared" si="195"/>
        <v>1070.5</v>
      </c>
    </row>
    <row r="1046" spans="1:9">
      <c r="A1046" s="80" t="s">
        <v>34</v>
      </c>
      <c r="B1046" s="2"/>
      <c r="C1046" s="2" t="s">
        <v>112</v>
      </c>
      <c r="D1046" s="2" t="s">
        <v>43</v>
      </c>
      <c r="E1046" s="22" t="s">
        <v>336</v>
      </c>
      <c r="F1046" s="2"/>
      <c r="G1046" s="17">
        <f>SUM(G1047:G1049)</f>
        <v>16695.5</v>
      </c>
      <c r="H1046" s="17">
        <f t="shared" ref="H1046:I1046" si="196">SUM(H1047:H1049)</f>
        <v>4082</v>
      </c>
      <c r="I1046" s="17">
        <f t="shared" si="196"/>
        <v>1070.5</v>
      </c>
    </row>
    <row r="1047" spans="1:9" ht="31.5">
      <c r="A1047" s="80" t="s">
        <v>51</v>
      </c>
      <c r="B1047" s="2"/>
      <c r="C1047" s="2" t="s">
        <v>112</v>
      </c>
      <c r="D1047" s="2" t="s">
        <v>43</v>
      </c>
      <c r="E1047" s="22" t="s">
        <v>336</v>
      </c>
      <c r="F1047" s="2" t="s">
        <v>90</v>
      </c>
      <c r="G1047" s="17">
        <v>8643.7000000000007</v>
      </c>
      <c r="H1047" s="17">
        <v>3312</v>
      </c>
      <c r="I1047" s="17"/>
    </row>
    <row r="1048" spans="1:9" ht="31.5">
      <c r="A1048" s="80" t="s">
        <v>228</v>
      </c>
      <c r="B1048" s="2"/>
      <c r="C1048" s="2" t="s">
        <v>112</v>
      </c>
      <c r="D1048" s="2" t="s">
        <v>43</v>
      </c>
      <c r="E1048" s="22" t="s">
        <v>336</v>
      </c>
      <c r="F1048" s="2" t="s">
        <v>121</v>
      </c>
      <c r="G1048" s="17">
        <v>7397.1</v>
      </c>
      <c r="H1048" s="17"/>
      <c r="I1048" s="17"/>
    </row>
    <row r="1049" spans="1:9" ht="31.5">
      <c r="A1049" s="80" t="s">
        <v>798</v>
      </c>
      <c r="B1049" s="2"/>
      <c r="C1049" s="2" t="s">
        <v>112</v>
      </c>
      <c r="D1049" s="2" t="s">
        <v>43</v>
      </c>
      <c r="E1049" s="22" t="s">
        <v>799</v>
      </c>
      <c r="F1049" s="2"/>
      <c r="G1049" s="17">
        <f>G1050</f>
        <v>654.70000000000005</v>
      </c>
      <c r="H1049" s="17">
        <f>H1050</f>
        <v>770</v>
      </c>
      <c r="I1049" s="17">
        <f>I1050</f>
        <v>1070.5</v>
      </c>
    </row>
    <row r="1050" spans="1:9" ht="31.5">
      <c r="A1050" s="80" t="s">
        <v>51</v>
      </c>
      <c r="B1050" s="2"/>
      <c r="C1050" s="2" t="s">
        <v>112</v>
      </c>
      <c r="D1050" s="2" t="s">
        <v>43</v>
      </c>
      <c r="E1050" s="22" t="s">
        <v>799</v>
      </c>
      <c r="F1050" s="2" t="s">
        <v>90</v>
      </c>
      <c r="G1050" s="17">
        <v>654.70000000000005</v>
      </c>
      <c r="H1050" s="17">
        <v>770</v>
      </c>
      <c r="I1050" s="17">
        <v>1070.5</v>
      </c>
    </row>
    <row r="1051" spans="1:9">
      <c r="A1051" s="40" t="s">
        <v>150</v>
      </c>
      <c r="B1051" s="2"/>
      <c r="C1051" s="2" t="s">
        <v>112</v>
      </c>
      <c r="D1051" s="2" t="s">
        <v>43</v>
      </c>
      <c r="E1051" s="22" t="s">
        <v>773</v>
      </c>
      <c r="F1051" s="2"/>
      <c r="G1051" s="17">
        <f>G1052</f>
        <v>444</v>
      </c>
      <c r="H1051" s="17">
        <f t="shared" ref="H1051:I1051" si="197">H1052</f>
        <v>326</v>
      </c>
      <c r="I1051" s="17">
        <f t="shared" si="197"/>
        <v>0</v>
      </c>
    </row>
    <row r="1052" spans="1:9">
      <c r="A1052" s="80" t="s">
        <v>262</v>
      </c>
      <c r="B1052" s="2"/>
      <c r="C1052" s="2" t="s">
        <v>112</v>
      </c>
      <c r="D1052" s="2" t="s">
        <v>43</v>
      </c>
      <c r="E1052" s="22" t="s">
        <v>802</v>
      </c>
      <c r="F1052" s="2"/>
      <c r="G1052" s="17">
        <f>SUM(G1053)</f>
        <v>444</v>
      </c>
      <c r="H1052" s="17">
        <f t="shared" ref="H1052:I1052" si="198">SUM(H1053)</f>
        <v>326</v>
      </c>
      <c r="I1052" s="17">
        <f t="shared" si="198"/>
        <v>0</v>
      </c>
    </row>
    <row r="1053" spans="1:9" ht="31.5">
      <c r="A1053" s="80" t="s">
        <v>798</v>
      </c>
      <c r="B1053" s="2"/>
      <c r="C1053" s="2" t="s">
        <v>112</v>
      </c>
      <c r="D1053" s="2" t="s">
        <v>43</v>
      </c>
      <c r="E1053" s="22" t="s">
        <v>800</v>
      </c>
      <c r="F1053" s="2"/>
      <c r="G1053" s="17">
        <f>SUM(G1054)</f>
        <v>444</v>
      </c>
      <c r="H1053" s="17">
        <f t="shared" ref="H1053:I1053" si="199">SUM(H1054)</f>
        <v>326</v>
      </c>
      <c r="I1053" s="17">
        <f t="shared" si="199"/>
        <v>0</v>
      </c>
    </row>
    <row r="1054" spans="1:9" ht="31.5">
      <c r="A1054" s="80" t="s">
        <v>228</v>
      </c>
      <c r="B1054" s="2"/>
      <c r="C1054" s="2" t="s">
        <v>112</v>
      </c>
      <c r="D1054" s="2" t="s">
        <v>43</v>
      </c>
      <c r="E1054" s="22" t="s">
        <v>800</v>
      </c>
      <c r="F1054" s="2" t="s">
        <v>121</v>
      </c>
      <c r="G1054" s="17">
        <v>444</v>
      </c>
      <c r="H1054" s="17">
        <v>326</v>
      </c>
      <c r="I1054" s="17">
        <v>0</v>
      </c>
    </row>
    <row r="1055" spans="1:9">
      <c r="A1055" s="80" t="s">
        <v>113</v>
      </c>
      <c r="B1055" s="2"/>
      <c r="C1055" s="2" t="s">
        <v>112</v>
      </c>
      <c r="D1055" s="2" t="s">
        <v>53</v>
      </c>
      <c r="E1055" s="2"/>
      <c r="F1055" s="2"/>
      <c r="G1055" s="17">
        <f>G1056</f>
        <v>101786</v>
      </c>
      <c r="H1055" s="17">
        <f>H1056</f>
        <v>101813.7</v>
      </c>
      <c r="I1055" s="17">
        <f>I1056</f>
        <v>101742</v>
      </c>
    </row>
    <row r="1056" spans="1:9" ht="31.5">
      <c r="A1056" s="80" t="s">
        <v>667</v>
      </c>
      <c r="B1056" s="2"/>
      <c r="C1056" s="2" t="s">
        <v>112</v>
      </c>
      <c r="D1056" s="2" t="s">
        <v>53</v>
      </c>
      <c r="E1056" s="44" t="s">
        <v>324</v>
      </c>
      <c r="F1056" s="2"/>
      <c r="G1056" s="17">
        <f>SUM(G1057)+G1073</f>
        <v>101786</v>
      </c>
      <c r="H1056" s="17">
        <f t="shared" ref="H1056:I1056" si="200">SUM(H1057)+H1073</f>
        <v>101813.7</v>
      </c>
      <c r="I1056" s="17">
        <f t="shared" si="200"/>
        <v>101742</v>
      </c>
    </row>
    <row r="1057" spans="1:9" ht="31.5">
      <c r="A1057" s="80" t="s">
        <v>784</v>
      </c>
      <c r="B1057" s="2"/>
      <c r="C1057" s="2" t="s">
        <v>112</v>
      </c>
      <c r="D1057" s="2" t="s">
        <v>53</v>
      </c>
      <c r="E1057" s="22" t="s">
        <v>754</v>
      </c>
      <c r="F1057" s="2"/>
      <c r="G1057" s="17">
        <f>SUM(G1058+G1061)+G1070+G1064+G1067</f>
        <v>101576</v>
      </c>
      <c r="H1057" s="17">
        <f t="shared" ref="H1057:I1057" si="201">SUM(H1058+H1061)+H1070+H1064+H1067</f>
        <v>86437.8</v>
      </c>
      <c r="I1057" s="17">
        <f t="shared" si="201"/>
        <v>86437.8</v>
      </c>
    </row>
    <row r="1058" spans="1:9">
      <c r="A1058" s="80" t="s">
        <v>34</v>
      </c>
      <c r="B1058" s="2"/>
      <c r="C1058" s="2" t="s">
        <v>112</v>
      </c>
      <c r="D1058" s="2" t="s">
        <v>53</v>
      </c>
      <c r="E1058" s="26" t="s">
        <v>755</v>
      </c>
      <c r="F1058" s="2"/>
      <c r="G1058" s="17">
        <f t="shared" ref="G1058:I1059" si="202">G1059</f>
        <v>3451.2</v>
      </c>
      <c r="H1058" s="17">
        <f t="shared" si="202"/>
        <v>0</v>
      </c>
      <c r="I1058" s="17">
        <f t="shared" si="202"/>
        <v>0</v>
      </c>
    </row>
    <row r="1059" spans="1:9">
      <c r="A1059" s="80" t="s">
        <v>338</v>
      </c>
      <c r="B1059" s="2"/>
      <c r="C1059" s="2" t="s">
        <v>112</v>
      </c>
      <c r="D1059" s="2" t="s">
        <v>53</v>
      </c>
      <c r="E1059" s="44" t="s">
        <v>771</v>
      </c>
      <c r="F1059" s="2"/>
      <c r="G1059" s="17">
        <f t="shared" si="202"/>
        <v>3451.2</v>
      </c>
      <c r="H1059" s="17">
        <f t="shared" si="202"/>
        <v>0</v>
      </c>
      <c r="I1059" s="17">
        <f t="shared" si="202"/>
        <v>0</v>
      </c>
    </row>
    <row r="1060" spans="1:9" ht="31.5">
      <c r="A1060" s="80" t="s">
        <v>228</v>
      </c>
      <c r="B1060" s="2"/>
      <c r="C1060" s="2" t="s">
        <v>112</v>
      </c>
      <c r="D1060" s="2" t="s">
        <v>53</v>
      </c>
      <c r="E1060" s="44" t="s">
        <v>771</v>
      </c>
      <c r="F1060" s="2" t="s">
        <v>121</v>
      </c>
      <c r="G1060" s="17">
        <v>3451.2</v>
      </c>
      <c r="H1060" s="17"/>
      <c r="I1060" s="17"/>
    </row>
    <row r="1061" spans="1:9" ht="47.25">
      <c r="A1061" s="80" t="s">
        <v>25</v>
      </c>
      <c r="B1061" s="2"/>
      <c r="C1061" s="2" t="s">
        <v>112</v>
      </c>
      <c r="D1061" s="2" t="s">
        <v>53</v>
      </c>
      <c r="E1061" s="26" t="s">
        <v>766</v>
      </c>
      <c r="F1061" s="2"/>
      <c r="G1061" s="17">
        <f>SUM(G1062)</f>
        <v>93576.6</v>
      </c>
      <c r="H1061" s="17">
        <f>SUM(H1062)</f>
        <v>86437.8</v>
      </c>
      <c r="I1061" s="17">
        <f>SUM(I1062)</f>
        <v>86437.8</v>
      </c>
    </row>
    <row r="1062" spans="1:9">
      <c r="A1062" s="80" t="s">
        <v>338</v>
      </c>
      <c r="B1062" s="2"/>
      <c r="C1062" s="2" t="s">
        <v>112</v>
      </c>
      <c r="D1062" s="2" t="s">
        <v>53</v>
      </c>
      <c r="E1062" s="26" t="s">
        <v>769</v>
      </c>
      <c r="F1062" s="2"/>
      <c r="G1062" s="17">
        <f>G1063</f>
        <v>93576.6</v>
      </c>
      <c r="H1062" s="17">
        <f>H1063</f>
        <v>86437.8</v>
      </c>
      <c r="I1062" s="17">
        <f>I1063</f>
        <v>86437.8</v>
      </c>
    </row>
    <row r="1063" spans="1:9" ht="31.5">
      <c r="A1063" s="80" t="s">
        <v>228</v>
      </c>
      <c r="B1063" s="2"/>
      <c r="C1063" s="2" t="s">
        <v>112</v>
      </c>
      <c r="D1063" s="2" t="s">
        <v>53</v>
      </c>
      <c r="E1063" s="26" t="s">
        <v>769</v>
      </c>
      <c r="F1063" s="2" t="s">
        <v>121</v>
      </c>
      <c r="G1063" s="17">
        <v>93576.6</v>
      </c>
      <c r="H1063" s="17">
        <v>86437.8</v>
      </c>
      <c r="I1063" s="17">
        <v>86437.8</v>
      </c>
    </row>
    <row r="1064" spans="1:9" ht="31.5">
      <c r="A1064" s="80" t="s">
        <v>263</v>
      </c>
      <c r="B1064" s="2"/>
      <c r="C1064" s="2" t="s">
        <v>112</v>
      </c>
      <c r="D1064" s="2" t="s">
        <v>53</v>
      </c>
      <c r="E1064" s="26" t="s">
        <v>971</v>
      </c>
      <c r="F1064" s="2"/>
      <c r="G1064" s="17">
        <f>SUM(G1065)</f>
        <v>1022.4</v>
      </c>
      <c r="H1064" s="17">
        <f t="shared" ref="H1064:I1064" si="203">SUM(H1065)</f>
        <v>0</v>
      </c>
      <c r="I1064" s="17">
        <f t="shared" si="203"/>
        <v>0</v>
      </c>
    </row>
    <row r="1065" spans="1:9" ht="31.5">
      <c r="A1065" s="80" t="s">
        <v>970</v>
      </c>
      <c r="B1065" s="2"/>
      <c r="C1065" s="2" t="s">
        <v>112</v>
      </c>
      <c r="D1065" s="2" t="s">
        <v>53</v>
      </c>
      <c r="E1065" s="13" t="s">
        <v>972</v>
      </c>
      <c r="F1065" s="2"/>
      <c r="G1065" s="17">
        <f>SUM(G1066)</f>
        <v>1022.4</v>
      </c>
      <c r="H1065" s="17">
        <f t="shared" ref="H1065:I1065" si="204">SUM(H1066)</f>
        <v>0</v>
      </c>
      <c r="I1065" s="17">
        <f t="shared" si="204"/>
        <v>0</v>
      </c>
    </row>
    <row r="1066" spans="1:9" ht="31.5">
      <c r="A1066" s="80" t="s">
        <v>228</v>
      </c>
      <c r="B1066" s="2"/>
      <c r="C1066" s="2" t="s">
        <v>112</v>
      </c>
      <c r="D1066" s="2" t="s">
        <v>53</v>
      </c>
      <c r="E1066" s="13" t="s">
        <v>972</v>
      </c>
      <c r="F1066" s="2" t="s">
        <v>121</v>
      </c>
      <c r="G1066" s="17">
        <v>1022.4</v>
      </c>
      <c r="H1066" s="17"/>
      <c r="I1066" s="17"/>
    </row>
    <row r="1067" spans="1:9">
      <c r="A1067" s="80" t="s">
        <v>333</v>
      </c>
      <c r="B1067" s="2"/>
      <c r="C1067" s="2" t="s">
        <v>112</v>
      </c>
      <c r="D1067" s="2" t="s">
        <v>53</v>
      </c>
      <c r="E1067" s="13" t="s">
        <v>973</v>
      </c>
      <c r="F1067" s="2"/>
      <c r="G1067" s="17">
        <v>65</v>
      </c>
      <c r="H1067" s="17">
        <v>0</v>
      </c>
      <c r="I1067" s="17">
        <v>0</v>
      </c>
    </row>
    <row r="1068" spans="1:9">
      <c r="A1068" s="80" t="s">
        <v>338</v>
      </c>
      <c r="B1068" s="2"/>
      <c r="C1068" s="2" t="s">
        <v>112</v>
      </c>
      <c r="D1068" s="2" t="s">
        <v>53</v>
      </c>
      <c r="E1068" s="13" t="s">
        <v>995</v>
      </c>
      <c r="F1068" s="2"/>
      <c r="G1068" s="17">
        <v>65</v>
      </c>
      <c r="H1068" s="17">
        <v>0</v>
      </c>
      <c r="I1068" s="17">
        <v>0</v>
      </c>
    </row>
    <row r="1069" spans="1:9" ht="31.5">
      <c r="A1069" s="80" t="s">
        <v>228</v>
      </c>
      <c r="B1069" s="2"/>
      <c r="C1069" s="2" t="s">
        <v>112</v>
      </c>
      <c r="D1069" s="2" t="s">
        <v>53</v>
      </c>
      <c r="E1069" s="13" t="s">
        <v>995</v>
      </c>
      <c r="F1069" s="2" t="s">
        <v>121</v>
      </c>
      <c r="G1069" s="17">
        <v>65</v>
      </c>
      <c r="H1069" s="17">
        <v>0</v>
      </c>
      <c r="I1069" s="17">
        <v>0</v>
      </c>
    </row>
    <row r="1070" spans="1:9">
      <c r="A1070" s="80" t="s">
        <v>920</v>
      </c>
      <c r="B1070" s="2"/>
      <c r="C1070" s="2" t="s">
        <v>112</v>
      </c>
      <c r="D1070" s="2" t="s">
        <v>53</v>
      </c>
      <c r="E1070" s="13" t="s">
        <v>803</v>
      </c>
      <c r="F1070" s="13"/>
      <c r="G1070" s="17">
        <f t="shared" ref="G1070:I1071" si="205">G1071</f>
        <v>3460.8</v>
      </c>
      <c r="H1070" s="17">
        <f t="shared" si="205"/>
        <v>0</v>
      </c>
      <c r="I1070" s="17">
        <f t="shared" si="205"/>
        <v>0</v>
      </c>
    </row>
    <row r="1071" spans="1:9" ht="47.25">
      <c r="A1071" s="80" t="s">
        <v>908</v>
      </c>
      <c r="B1071" s="2"/>
      <c r="C1071" s="2" t="s">
        <v>112</v>
      </c>
      <c r="D1071" s="74" t="s">
        <v>53</v>
      </c>
      <c r="E1071" s="26" t="s">
        <v>804</v>
      </c>
      <c r="F1071" s="2"/>
      <c r="G1071" s="17">
        <f t="shared" si="205"/>
        <v>3460.8</v>
      </c>
      <c r="H1071" s="17">
        <f t="shared" si="205"/>
        <v>0</v>
      </c>
      <c r="I1071" s="17">
        <f t="shared" si="205"/>
        <v>0</v>
      </c>
    </row>
    <row r="1072" spans="1:9" ht="31.5">
      <c r="A1072" s="80" t="s">
        <v>228</v>
      </c>
      <c r="B1072" s="2"/>
      <c r="C1072" s="2" t="s">
        <v>112</v>
      </c>
      <c r="D1072" s="74" t="s">
        <v>53</v>
      </c>
      <c r="E1072" s="26" t="s">
        <v>804</v>
      </c>
      <c r="F1072" s="2" t="s">
        <v>121</v>
      </c>
      <c r="G1072" s="17">
        <v>3460.8</v>
      </c>
      <c r="H1072" s="17">
        <v>0</v>
      </c>
      <c r="I1072" s="17">
        <v>0</v>
      </c>
    </row>
    <row r="1073" spans="1:9" ht="47.25">
      <c r="A1073" s="80" t="s">
        <v>670</v>
      </c>
      <c r="B1073" s="2"/>
      <c r="C1073" s="2" t="s">
        <v>112</v>
      </c>
      <c r="D1073" s="2" t="s">
        <v>53</v>
      </c>
      <c r="E1073" s="22" t="s">
        <v>335</v>
      </c>
      <c r="F1073" s="2"/>
      <c r="G1073" s="17">
        <f>SUM(G1074)+G1076</f>
        <v>210</v>
      </c>
      <c r="H1073" s="17">
        <f t="shared" ref="H1073:I1073" si="206">SUM(H1074)+H1076</f>
        <v>15375.9</v>
      </c>
      <c r="I1073" s="17">
        <f t="shared" si="206"/>
        <v>15304.2</v>
      </c>
    </row>
    <row r="1074" spans="1:9">
      <c r="A1074" s="80" t="s">
        <v>34</v>
      </c>
      <c r="B1074" s="2"/>
      <c r="C1074" s="2" t="s">
        <v>112</v>
      </c>
      <c r="D1074" s="2" t="s">
        <v>53</v>
      </c>
      <c r="E1074" s="22" t="s">
        <v>336</v>
      </c>
      <c r="F1074" s="2"/>
      <c r="G1074" s="17">
        <f t="shared" ref="G1074:I1074" si="207">SUM(G1075)</f>
        <v>210</v>
      </c>
      <c r="H1074" s="17">
        <f t="shared" si="207"/>
        <v>0</v>
      </c>
      <c r="I1074" s="17">
        <f t="shared" si="207"/>
        <v>0</v>
      </c>
    </row>
    <row r="1075" spans="1:9" ht="31.5">
      <c r="A1075" s="80" t="s">
        <v>228</v>
      </c>
      <c r="B1075" s="2"/>
      <c r="C1075" s="2" t="s">
        <v>112</v>
      </c>
      <c r="D1075" s="2" t="s">
        <v>53</v>
      </c>
      <c r="E1075" s="22" t="s">
        <v>336</v>
      </c>
      <c r="F1075" s="2" t="s">
        <v>121</v>
      </c>
      <c r="G1075" s="17">
        <v>210</v>
      </c>
      <c r="H1075" s="17"/>
      <c r="I1075" s="17"/>
    </row>
    <row r="1076" spans="1:9">
      <c r="A1076" s="80" t="s">
        <v>150</v>
      </c>
      <c r="B1076" s="2"/>
      <c r="C1076" s="2" t="s">
        <v>112</v>
      </c>
      <c r="D1076" s="2" t="s">
        <v>53</v>
      </c>
      <c r="E1076" s="13" t="s">
        <v>773</v>
      </c>
      <c r="F1076" s="13"/>
      <c r="G1076" s="17">
        <f>G1078</f>
        <v>0</v>
      </c>
      <c r="H1076" s="17">
        <f>H1078</f>
        <v>15375.9</v>
      </c>
      <c r="I1076" s="17">
        <f>I1078</f>
        <v>15304.2</v>
      </c>
    </row>
    <row r="1077" spans="1:9" ht="31.5">
      <c r="A1077" s="80" t="s">
        <v>775</v>
      </c>
      <c r="B1077" s="2"/>
      <c r="C1077" s="2" t="s">
        <v>112</v>
      </c>
      <c r="D1077" s="2" t="s">
        <v>53</v>
      </c>
      <c r="E1077" s="22" t="s">
        <v>801</v>
      </c>
      <c r="F1077" s="13"/>
      <c r="G1077" s="17">
        <f>SUM(G1078)</f>
        <v>0</v>
      </c>
      <c r="H1077" s="17">
        <f t="shared" ref="H1077:I1078" si="208">SUM(H1078)</f>
        <v>15375.9</v>
      </c>
      <c r="I1077" s="17">
        <f t="shared" si="208"/>
        <v>15304.2</v>
      </c>
    </row>
    <row r="1078" spans="1:9" ht="31.5">
      <c r="A1078" s="40" t="s">
        <v>805</v>
      </c>
      <c r="B1078" s="2"/>
      <c r="C1078" s="2" t="s">
        <v>112</v>
      </c>
      <c r="D1078" s="2" t="s">
        <v>53</v>
      </c>
      <c r="E1078" s="22" t="s">
        <v>806</v>
      </c>
      <c r="F1078" s="41"/>
      <c r="G1078" s="43">
        <f>SUM(G1079)</f>
        <v>0</v>
      </c>
      <c r="H1078" s="43">
        <f t="shared" si="208"/>
        <v>15375.9</v>
      </c>
      <c r="I1078" s="43">
        <f t="shared" si="208"/>
        <v>15304.2</v>
      </c>
    </row>
    <row r="1079" spans="1:9" ht="31.5">
      <c r="A1079" s="80" t="s">
        <v>228</v>
      </c>
      <c r="B1079" s="2"/>
      <c r="C1079" s="2" t="s">
        <v>112</v>
      </c>
      <c r="D1079" s="2" t="s">
        <v>53</v>
      </c>
      <c r="E1079" s="22" t="s">
        <v>806</v>
      </c>
      <c r="F1079" s="41" t="s">
        <v>121</v>
      </c>
      <c r="G1079" s="43">
        <v>0</v>
      </c>
      <c r="H1079" s="43">
        <v>15375.9</v>
      </c>
      <c r="I1079" s="72">
        <v>15304.2</v>
      </c>
    </row>
    <row r="1080" spans="1:9">
      <c r="A1080" s="18" t="s">
        <v>959</v>
      </c>
      <c r="B1080" s="2"/>
      <c r="C1080" s="2" t="s">
        <v>112</v>
      </c>
      <c r="D1080" s="2" t="s">
        <v>168</v>
      </c>
      <c r="E1080" s="22"/>
      <c r="F1080" s="41"/>
      <c r="G1080" s="43">
        <f>SUM(G1081)</f>
        <v>107.2</v>
      </c>
      <c r="H1080" s="43">
        <f t="shared" ref="H1080:I1083" si="209">SUM(H1081)</f>
        <v>0</v>
      </c>
      <c r="I1080" s="43">
        <f t="shared" si="209"/>
        <v>0</v>
      </c>
    </row>
    <row r="1081" spans="1:9" ht="31.5">
      <c r="A1081" s="80" t="s">
        <v>667</v>
      </c>
      <c r="B1081" s="2"/>
      <c r="C1081" s="2" t="s">
        <v>112</v>
      </c>
      <c r="D1081" s="2" t="s">
        <v>168</v>
      </c>
      <c r="E1081" s="22" t="s">
        <v>324</v>
      </c>
      <c r="F1081" s="41"/>
      <c r="G1081" s="43">
        <f>SUM(G1082)</f>
        <v>107.2</v>
      </c>
      <c r="H1081" s="43">
        <f t="shared" si="209"/>
        <v>0</v>
      </c>
      <c r="I1081" s="43">
        <f t="shared" si="209"/>
        <v>0</v>
      </c>
    </row>
    <row r="1082" spans="1:9" ht="47.25">
      <c r="A1082" s="80" t="s">
        <v>909</v>
      </c>
      <c r="B1082" s="2"/>
      <c r="C1082" s="2" t="s">
        <v>112</v>
      </c>
      <c r="D1082" s="2" t="s">
        <v>168</v>
      </c>
      <c r="E1082" s="22" t="s">
        <v>353</v>
      </c>
      <c r="F1082" s="41"/>
      <c r="G1082" s="43">
        <f>SUM(G1083)+G1085</f>
        <v>107.2</v>
      </c>
      <c r="H1082" s="43">
        <f t="shared" ref="H1082:I1082" si="210">SUM(H1083)+H1085</f>
        <v>0</v>
      </c>
      <c r="I1082" s="43">
        <f t="shared" si="210"/>
        <v>0</v>
      </c>
    </row>
    <row r="1083" spans="1:9" ht="31.5">
      <c r="A1083" s="40" t="s">
        <v>538</v>
      </c>
      <c r="B1083" s="2"/>
      <c r="C1083" s="2" t="s">
        <v>112</v>
      </c>
      <c r="D1083" s="2" t="s">
        <v>168</v>
      </c>
      <c r="E1083" s="22" t="s">
        <v>539</v>
      </c>
      <c r="F1083" s="41"/>
      <c r="G1083" s="43">
        <f>SUM(G1084)</f>
        <v>36</v>
      </c>
      <c r="H1083" s="43">
        <f t="shared" si="209"/>
        <v>0</v>
      </c>
      <c r="I1083" s="43">
        <f t="shared" si="209"/>
        <v>0</v>
      </c>
    </row>
    <row r="1084" spans="1:9" ht="31.5">
      <c r="A1084" s="80" t="s">
        <v>51</v>
      </c>
      <c r="B1084" s="2"/>
      <c r="C1084" s="2" t="s">
        <v>112</v>
      </c>
      <c r="D1084" s="2" t="s">
        <v>168</v>
      </c>
      <c r="E1084" s="22" t="s">
        <v>539</v>
      </c>
      <c r="F1084" s="41" t="s">
        <v>90</v>
      </c>
      <c r="G1084" s="43">
        <v>36</v>
      </c>
      <c r="H1084" s="43"/>
      <c r="I1084" s="72"/>
    </row>
    <row r="1085" spans="1:9" ht="31.5">
      <c r="A1085" s="45" t="s">
        <v>44</v>
      </c>
      <c r="B1085" s="2"/>
      <c r="C1085" s="2" t="s">
        <v>112</v>
      </c>
      <c r="D1085" s="2" t="s">
        <v>168</v>
      </c>
      <c r="E1085" s="22" t="s">
        <v>354</v>
      </c>
      <c r="F1085" s="41"/>
      <c r="G1085" s="43">
        <f>SUM(G1086)</f>
        <v>71.2</v>
      </c>
      <c r="H1085" s="43">
        <f t="shared" ref="H1085:I1086" si="211">SUM(H1086)</f>
        <v>0</v>
      </c>
      <c r="I1085" s="43">
        <f t="shared" si="211"/>
        <v>0</v>
      </c>
    </row>
    <row r="1086" spans="1:9">
      <c r="A1086" s="23" t="s">
        <v>812</v>
      </c>
      <c r="B1086" s="2"/>
      <c r="C1086" s="2" t="s">
        <v>112</v>
      </c>
      <c r="D1086" s="2" t="s">
        <v>168</v>
      </c>
      <c r="E1086" s="22" t="s">
        <v>355</v>
      </c>
      <c r="F1086" s="41"/>
      <c r="G1086" s="43">
        <f>SUM(G1087)</f>
        <v>71.2</v>
      </c>
      <c r="H1086" s="43">
        <f t="shared" si="211"/>
        <v>0</v>
      </c>
      <c r="I1086" s="43">
        <f t="shared" si="211"/>
        <v>0</v>
      </c>
    </row>
    <row r="1087" spans="1:9" ht="31.5">
      <c r="A1087" s="80" t="s">
        <v>51</v>
      </c>
      <c r="B1087" s="2"/>
      <c r="C1087" s="2" t="s">
        <v>112</v>
      </c>
      <c r="D1087" s="2" t="s">
        <v>168</v>
      </c>
      <c r="E1087" s="22" t="s">
        <v>355</v>
      </c>
      <c r="F1087" s="41" t="s">
        <v>90</v>
      </c>
      <c r="G1087" s="43">
        <v>71.2</v>
      </c>
      <c r="H1087" s="43"/>
      <c r="I1087" s="72"/>
    </row>
    <row r="1088" spans="1:9">
      <c r="A1088" s="80" t="s">
        <v>339</v>
      </c>
      <c r="B1088" s="2"/>
      <c r="C1088" s="2" t="s">
        <v>112</v>
      </c>
      <c r="D1088" s="2" t="s">
        <v>112</v>
      </c>
      <c r="E1088" s="2"/>
      <c r="F1088" s="2"/>
      <c r="G1088" s="17">
        <f>G1089+G1092+G1095</f>
        <v>5250.9</v>
      </c>
      <c r="H1088" s="17">
        <f>H1089+H1092+H1095</f>
        <v>31266.500000000004</v>
      </c>
      <c r="I1088" s="17">
        <f>I1089+I1092+I1095</f>
        <v>31266.500000000004</v>
      </c>
    </row>
    <row r="1089" spans="1:9" ht="31.5">
      <c r="A1089" s="80" t="s">
        <v>661</v>
      </c>
      <c r="B1089" s="81"/>
      <c r="C1089" s="81" t="s">
        <v>112</v>
      </c>
      <c r="D1089" s="81" t="s">
        <v>112</v>
      </c>
      <c r="E1089" s="81" t="s">
        <v>223</v>
      </c>
      <c r="F1089" s="81"/>
      <c r="G1089" s="72">
        <f>G1090</f>
        <v>78</v>
      </c>
      <c r="H1089" s="72">
        <f>H1090</f>
        <v>78</v>
      </c>
      <c r="I1089" s="72">
        <f>I1090</f>
        <v>78</v>
      </c>
    </row>
    <row r="1090" spans="1:9">
      <c r="A1090" s="80" t="s">
        <v>34</v>
      </c>
      <c r="B1090" s="81"/>
      <c r="C1090" s="81" t="s">
        <v>112</v>
      </c>
      <c r="D1090" s="81" t="s">
        <v>112</v>
      </c>
      <c r="E1090" s="81" t="s">
        <v>340</v>
      </c>
      <c r="F1090" s="81"/>
      <c r="G1090" s="72">
        <f>SUM(G1091)</f>
        <v>78</v>
      </c>
      <c r="H1090" s="72">
        <f>SUM(H1091)</f>
        <v>78</v>
      </c>
      <c r="I1090" s="72">
        <f>SUM(I1091)</f>
        <v>78</v>
      </c>
    </row>
    <row r="1091" spans="1:9" ht="31.5">
      <c r="A1091" s="80" t="s">
        <v>51</v>
      </c>
      <c r="B1091" s="81"/>
      <c r="C1091" s="81" t="s">
        <v>112</v>
      </c>
      <c r="D1091" s="81" t="s">
        <v>112</v>
      </c>
      <c r="E1091" s="81" t="s">
        <v>340</v>
      </c>
      <c r="F1091" s="81" t="s">
        <v>90</v>
      </c>
      <c r="G1091" s="72">
        <v>78</v>
      </c>
      <c r="H1091" s="72">
        <v>78</v>
      </c>
      <c r="I1091" s="72">
        <v>78</v>
      </c>
    </row>
    <row r="1092" spans="1:9" ht="47.25">
      <c r="A1092" s="80" t="s">
        <v>662</v>
      </c>
      <c r="B1092" s="81"/>
      <c r="C1092" s="81" t="s">
        <v>112</v>
      </c>
      <c r="D1092" s="81" t="s">
        <v>112</v>
      </c>
      <c r="E1092" s="81" t="s">
        <v>342</v>
      </c>
      <c r="F1092" s="81"/>
      <c r="G1092" s="72">
        <f>G1093</f>
        <v>78.5</v>
      </c>
      <c r="H1092" s="72">
        <f>H1093</f>
        <v>78.5</v>
      </c>
      <c r="I1092" s="72">
        <f>I1093</f>
        <v>78.5</v>
      </c>
    </row>
    <row r="1093" spans="1:9">
      <c r="A1093" s="80" t="s">
        <v>34</v>
      </c>
      <c r="B1093" s="81"/>
      <c r="C1093" s="81" t="s">
        <v>112</v>
      </c>
      <c r="D1093" s="81" t="s">
        <v>112</v>
      </c>
      <c r="E1093" s="81" t="s">
        <v>343</v>
      </c>
      <c r="F1093" s="81"/>
      <c r="G1093" s="72">
        <f>SUM(G1094)</f>
        <v>78.5</v>
      </c>
      <c r="H1093" s="72">
        <f>SUM(H1094)</f>
        <v>78.5</v>
      </c>
      <c r="I1093" s="72">
        <f>SUM(I1094)</f>
        <v>78.5</v>
      </c>
    </row>
    <row r="1094" spans="1:9" ht="31.5">
      <c r="A1094" s="80" t="s">
        <v>51</v>
      </c>
      <c r="B1094" s="81"/>
      <c r="C1094" s="81" t="s">
        <v>112</v>
      </c>
      <c r="D1094" s="81" t="s">
        <v>112</v>
      </c>
      <c r="E1094" s="81" t="s">
        <v>343</v>
      </c>
      <c r="F1094" s="81" t="s">
        <v>90</v>
      </c>
      <c r="G1094" s="72">
        <v>78.5</v>
      </c>
      <c r="H1094" s="72">
        <v>78.5</v>
      </c>
      <c r="I1094" s="72">
        <v>78.5</v>
      </c>
    </row>
    <row r="1095" spans="1:9" ht="31.5">
      <c r="A1095" s="80" t="s">
        <v>667</v>
      </c>
      <c r="B1095" s="81"/>
      <c r="C1095" s="81" t="s">
        <v>112</v>
      </c>
      <c r="D1095" s="81" t="s">
        <v>112</v>
      </c>
      <c r="E1095" s="22" t="s">
        <v>324</v>
      </c>
      <c r="F1095" s="81"/>
      <c r="G1095" s="72">
        <f>SUM(G1096+G1105)</f>
        <v>5094.3999999999996</v>
      </c>
      <c r="H1095" s="72">
        <f>SUM(H1096+H1105)</f>
        <v>31110.000000000004</v>
      </c>
      <c r="I1095" s="72">
        <f>SUM(I1096+I1105)</f>
        <v>31110.000000000004</v>
      </c>
    </row>
    <row r="1096" spans="1:9" ht="31.5">
      <c r="A1096" s="80" t="s">
        <v>784</v>
      </c>
      <c r="B1096" s="81"/>
      <c r="C1096" s="81" t="s">
        <v>112</v>
      </c>
      <c r="D1096" s="81" t="s">
        <v>112</v>
      </c>
      <c r="E1096" s="22" t="s">
        <v>754</v>
      </c>
      <c r="F1096" s="81"/>
      <c r="G1096" s="72">
        <f>SUM(G1097)</f>
        <v>1987.6000000000001</v>
      </c>
      <c r="H1096" s="72">
        <f t="shared" ref="H1096:I1096" si="212">SUM(H1097)</f>
        <v>27253.100000000002</v>
      </c>
      <c r="I1096" s="72">
        <f t="shared" si="212"/>
        <v>27253.100000000002</v>
      </c>
    </row>
    <row r="1097" spans="1:9">
      <c r="A1097" s="80" t="s">
        <v>34</v>
      </c>
      <c r="B1097" s="81"/>
      <c r="C1097" s="81" t="s">
        <v>112</v>
      </c>
      <c r="D1097" s="81" t="s">
        <v>112</v>
      </c>
      <c r="E1097" s="22" t="s">
        <v>755</v>
      </c>
      <c r="F1097" s="81"/>
      <c r="G1097" s="72">
        <f>SUM(G1098)+G1101</f>
        <v>1987.6000000000001</v>
      </c>
      <c r="H1097" s="72">
        <f t="shared" ref="H1097:I1097" si="213">SUM(H1098)+H1101</f>
        <v>27253.100000000002</v>
      </c>
      <c r="I1097" s="72">
        <f t="shared" si="213"/>
        <v>27253.100000000002</v>
      </c>
    </row>
    <row r="1098" spans="1:9">
      <c r="A1098" s="23" t="s">
        <v>345</v>
      </c>
      <c r="B1098" s="2"/>
      <c r="C1098" s="2" t="s">
        <v>112</v>
      </c>
      <c r="D1098" s="2" t="s">
        <v>112</v>
      </c>
      <c r="E1098" s="2" t="s">
        <v>808</v>
      </c>
      <c r="F1098" s="81"/>
      <c r="G1098" s="72">
        <f>SUM(G1099:G1100)</f>
        <v>152</v>
      </c>
      <c r="H1098" s="72">
        <f>SUM(H1099:H1100)</f>
        <v>2882.7</v>
      </c>
      <c r="I1098" s="72">
        <f>SUM(I1099:I1100)</f>
        <v>2882.7</v>
      </c>
    </row>
    <row r="1099" spans="1:9" ht="31.5">
      <c r="A1099" s="80" t="s">
        <v>51</v>
      </c>
      <c r="B1099" s="81"/>
      <c r="C1099" s="81" t="s">
        <v>112</v>
      </c>
      <c r="D1099" s="81" t="s">
        <v>112</v>
      </c>
      <c r="E1099" s="2" t="s">
        <v>808</v>
      </c>
      <c r="F1099" s="81" t="s">
        <v>90</v>
      </c>
      <c r="G1099" s="72">
        <v>133.19999999999999</v>
      </c>
      <c r="H1099" s="72">
        <v>2882.7</v>
      </c>
      <c r="I1099" s="72">
        <v>2882.7</v>
      </c>
    </row>
    <row r="1100" spans="1:9" ht="31.5">
      <c r="A1100" s="80" t="s">
        <v>228</v>
      </c>
      <c r="B1100" s="81"/>
      <c r="C1100" s="2" t="s">
        <v>112</v>
      </c>
      <c r="D1100" s="2" t="s">
        <v>112</v>
      </c>
      <c r="E1100" s="2" t="s">
        <v>808</v>
      </c>
      <c r="F1100" s="81" t="s">
        <v>121</v>
      </c>
      <c r="G1100" s="72">
        <v>18.8</v>
      </c>
      <c r="H1100" s="72">
        <v>0</v>
      </c>
      <c r="I1100" s="72">
        <v>0</v>
      </c>
    </row>
    <row r="1101" spans="1:9">
      <c r="A1101" s="80" t="s">
        <v>465</v>
      </c>
      <c r="B1101" s="2"/>
      <c r="C1101" s="2" t="s">
        <v>112</v>
      </c>
      <c r="D1101" s="2" t="s">
        <v>112</v>
      </c>
      <c r="E1101" s="2" t="s">
        <v>809</v>
      </c>
      <c r="F1101" s="2"/>
      <c r="G1101" s="17">
        <f>SUM(G1102)+G1103+G1104</f>
        <v>1835.6000000000001</v>
      </c>
      <c r="H1101" s="17">
        <f>SUM(H1102)+H1103+H1104</f>
        <v>24370.400000000001</v>
      </c>
      <c r="I1101" s="17">
        <f>SUM(I1102)+I1103+I1104</f>
        <v>24370.400000000001</v>
      </c>
    </row>
    <row r="1102" spans="1:9" ht="31.5">
      <c r="A1102" s="80" t="s">
        <v>51</v>
      </c>
      <c r="B1102" s="2"/>
      <c r="C1102" s="2" t="s">
        <v>112</v>
      </c>
      <c r="D1102" s="2" t="s">
        <v>112</v>
      </c>
      <c r="E1102" s="2" t="s">
        <v>809</v>
      </c>
      <c r="F1102" s="81" t="s">
        <v>90</v>
      </c>
      <c r="G1102" s="17">
        <v>241.8</v>
      </c>
      <c r="H1102" s="17">
        <v>24370.400000000001</v>
      </c>
      <c r="I1102" s="17">
        <v>24370.400000000001</v>
      </c>
    </row>
    <row r="1103" spans="1:9" ht="31.5">
      <c r="A1103" s="80" t="s">
        <v>228</v>
      </c>
      <c r="B1103" s="2"/>
      <c r="C1103" s="2" t="s">
        <v>112</v>
      </c>
      <c r="D1103" s="2" t="s">
        <v>112</v>
      </c>
      <c r="E1103" s="2" t="s">
        <v>809</v>
      </c>
      <c r="F1103" s="81" t="s">
        <v>121</v>
      </c>
      <c r="G1103" s="17">
        <v>45.9</v>
      </c>
      <c r="H1103" s="17"/>
      <c r="I1103" s="17"/>
    </row>
    <row r="1104" spans="1:9">
      <c r="A1104" s="80" t="s">
        <v>21</v>
      </c>
      <c r="B1104" s="2"/>
      <c r="C1104" s="2" t="s">
        <v>112</v>
      </c>
      <c r="D1104" s="2" t="s">
        <v>112</v>
      </c>
      <c r="E1104" s="2" t="s">
        <v>809</v>
      </c>
      <c r="F1104" s="81" t="s">
        <v>95</v>
      </c>
      <c r="G1104" s="17">
        <v>1547.9</v>
      </c>
      <c r="H1104" s="17"/>
      <c r="I1104" s="17"/>
    </row>
    <row r="1105" spans="1:9" ht="31.5">
      <c r="A1105" s="80" t="s">
        <v>530</v>
      </c>
      <c r="B1105" s="2"/>
      <c r="C1105" s="2" t="s">
        <v>112</v>
      </c>
      <c r="D1105" s="2" t="s">
        <v>112</v>
      </c>
      <c r="E1105" s="2" t="s">
        <v>346</v>
      </c>
      <c r="F1105" s="2"/>
      <c r="G1105" s="17">
        <f>G1106+G1116+G1119</f>
        <v>3106.7999999999997</v>
      </c>
      <c r="H1105" s="17">
        <f>H1106+H1116+H1119</f>
        <v>3856.9</v>
      </c>
      <c r="I1105" s="17">
        <f>I1106+I1116+I1119</f>
        <v>3856.9</v>
      </c>
    </row>
    <row r="1106" spans="1:9">
      <c r="A1106" s="80" t="s">
        <v>34</v>
      </c>
      <c r="B1106" s="2"/>
      <c r="C1106" s="2" t="s">
        <v>112</v>
      </c>
      <c r="D1106" s="2" t="s">
        <v>112</v>
      </c>
      <c r="E1106" s="2" t="s">
        <v>347</v>
      </c>
      <c r="F1106" s="2"/>
      <c r="G1106" s="17">
        <f>G1112+G1107</f>
        <v>2781.8999999999996</v>
      </c>
      <c r="H1106" s="17">
        <f>H1112+H1107</f>
        <v>3532</v>
      </c>
      <c r="I1106" s="17">
        <f>I1112+I1107</f>
        <v>3532</v>
      </c>
    </row>
    <row r="1107" spans="1:9">
      <c r="A1107" s="80" t="s">
        <v>499</v>
      </c>
      <c r="B1107" s="2"/>
      <c r="C1107" s="2" t="s">
        <v>112</v>
      </c>
      <c r="D1107" s="2" t="s">
        <v>112</v>
      </c>
      <c r="E1107" s="26" t="s">
        <v>500</v>
      </c>
      <c r="F1107" s="2"/>
      <c r="G1107" s="17">
        <f>G1109+G1110+G1108+G1111</f>
        <v>532</v>
      </c>
      <c r="H1107" s="17">
        <f>H1109+H1110+H1108+H1111</f>
        <v>532</v>
      </c>
      <c r="I1107" s="17">
        <f>I1109+I1110+I1108+I1111</f>
        <v>532</v>
      </c>
    </row>
    <row r="1108" spans="1:9" ht="47.25" hidden="1">
      <c r="A1108" s="18" t="s">
        <v>50</v>
      </c>
      <c r="B1108" s="2"/>
      <c r="C1108" s="2" t="s">
        <v>112</v>
      </c>
      <c r="D1108" s="2" t="s">
        <v>112</v>
      </c>
      <c r="E1108" s="26" t="s">
        <v>500</v>
      </c>
      <c r="F1108" s="2" t="s">
        <v>88</v>
      </c>
      <c r="G1108" s="17"/>
      <c r="H1108" s="17"/>
      <c r="I1108" s="17"/>
    </row>
    <row r="1109" spans="1:9" ht="31.5">
      <c r="A1109" s="80" t="s">
        <v>51</v>
      </c>
      <c r="B1109" s="2"/>
      <c r="C1109" s="2" t="s">
        <v>112</v>
      </c>
      <c r="D1109" s="2" t="s">
        <v>112</v>
      </c>
      <c r="E1109" s="26" t="s">
        <v>500</v>
      </c>
      <c r="F1109" s="2" t="s">
        <v>90</v>
      </c>
      <c r="G1109" s="17">
        <v>468.5</v>
      </c>
      <c r="H1109" s="17">
        <v>532</v>
      </c>
      <c r="I1109" s="17">
        <v>532</v>
      </c>
    </row>
    <row r="1110" spans="1:9">
      <c r="A1110" s="80" t="s">
        <v>41</v>
      </c>
      <c r="B1110" s="2"/>
      <c r="C1110" s="2" t="s">
        <v>112</v>
      </c>
      <c r="D1110" s="2" t="s">
        <v>112</v>
      </c>
      <c r="E1110" s="26" t="s">
        <v>500</v>
      </c>
      <c r="F1110" s="2" t="s">
        <v>98</v>
      </c>
      <c r="G1110" s="17">
        <v>30</v>
      </c>
      <c r="H1110" s="17"/>
      <c r="I1110" s="17"/>
    </row>
    <row r="1111" spans="1:9" ht="31.5">
      <c r="A1111" s="80" t="s">
        <v>228</v>
      </c>
      <c r="B1111" s="2"/>
      <c r="C1111" s="2" t="s">
        <v>112</v>
      </c>
      <c r="D1111" s="2" t="s">
        <v>112</v>
      </c>
      <c r="E1111" s="26" t="s">
        <v>500</v>
      </c>
      <c r="F1111" s="2" t="s">
        <v>121</v>
      </c>
      <c r="G1111" s="17">
        <v>33.5</v>
      </c>
      <c r="H1111" s="17"/>
      <c r="I1111" s="17"/>
    </row>
    <row r="1112" spans="1:9" ht="31.5">
      <c r="A1112" s="80" t="s">
        <v>348</v>
      </c>
      <c r="B1112" s="22"/>
      <c r="C1112" s="2" t="s">
        <v>112</v>
      </c>
      <c r="D1112" s="2" t="s">
        <v>112</v>
      </c>
      <c r="E1112" s="2" t="s">
        <v>349</v>
      </c>
      <c r="F1112" s="2"/>
      <c r="G1112" s="17">
        <f>SUM(G1113:G1115)</f>
        <v>2249.8999999999996</v>
      </c>
      <c r="H1112" s="17">
        <f>SUM(H1113:H1115)</f>
        <v>3000</v>
      </c>
      <c r="I1112" s="17">
        <f>SUM(I1113:I1115)</f>
        <v>3000</v>
      </c>
    </row>
    <row r="1113" spans="1:9" ht="47.25">
      <c r="A1113" s="18" t="s">
        <v>50</v>
      </c>
      <c r="B1113" s="22"/>
      <c r="C1113" s="2" t="s">
        <v>112</v>
      </c>
      <c r="D1113" s="2" t="s">
        <v>112</v>
      </c>
      <c r="E1113" s="2" t="s">
        <v>349</v>
      </c>
      <c r="F1113" s="2" t="s">
        <v>88</v>
      </c>
      <c r="G1113" s="17">
        <v>869.4</v>
      </c>
      <c r="H1113" s="17">
        <v>3000</v>
      </c>
      <c r="I1113" s="17">
        <v>3000</v>
      </c>
    </row>
    <row r="1114" spans="1:9" ht="31.5">
      <c r="A1114" s="80" t="s">
        <v>51</v>
      </c>
      <c r="B1114" s="22"/>
      <c r="C1114" s="2" t="s">
        <v>112</v>
      </c>
      <c r="D1114" s="2" t="s">
        <v>112</v>
      </c>
      <c r="E1114" s="2" t="s">
        <v>349</v>
      </c>
      <c r="F1114" s="2" t="s">
        <v>90</v>
      </c>
      <c r="G1114" s="17">
        <v>278.7</v>
      </c>
      <c r="H1114" s="17"/>
      <c r="I1114" s="17"/>
    </row>
    <row r="1115" spans="1:9" ht="31.5">
      <c r="A1115" s="80" t="s">
        <v>228</v>
      </c>
      <c r="B1115" s="22"/>
      <c r="C1115" s="2" t="s">
        <v>112</v>
      </c>
      <c r="D1115" s="2" t="s">
        <v>112</v>
      </c>
      <c r="E1115" s="2" t="s">
        <v>349</v>
      </c>
      <c r="F1115" s="2" t="s">
        <v>121</v>
      </c>
      <c r="G1115" s="17">
        <v>1101.8</v>
      </c>
      <c r="H1115" s="17"/>
      <c r="I1115" s="17"/>
    </row>
    <row r="1116" spans="1:9" ht="31.5" hidden="1">
      <c r="A1116" s="80" t="s">
        <v>44</v>
      </c>
      <c r="B1116" s="2"/>
      <c r="C1116" s="2" t="s">
        <v>112</v>
      </c>
      <c r="D1116" s="2" t="s">
        <v>112</v>
      </c>
      <c r="E1116" s="22" t="s">
        <v>350</v>
      </c>
      <c r="F1116" s="2"/>
      <c r="G1116" s="17">
        <f>SUM(G1117)</f>
        <v>0</v>
      </c>
      <c r="H1116" s="17">
        <f>SUM(H1117)</f>
        <v>0</v>
      </c>
      <c r="I1116" s="17">
        <f>SUM(I1117)</f>
        <v>0</v>
      </c>
    </row>
    <row r="1117" spans="1:9" hidden="1">
      <c r="A1117" s="80" t="s">
        <v>351</v>
      </c>
      <c r="B1117" s="2"/>
      <c r="C1117" s="2" t="s">
        <v>112</v>
      </c>
      <c r="D1117" s="2" t="s">
        <v>112</v>
      </c>
      <c r="E1117" s="22" t="s">
        <v>352</v>
      </c>
      <c r="F1117" s="2"/>
      <c r="G1117" s="17">
        <f>G1118</f>
        <v>0</v>
      </c>
      <c r="H1117" s="17">
        <f>H1118</f>
        <v>0</v>
      </c>
      <c r="I1117" s="17">
        <f>I1118</f>
        <v>0</v>
      </c>
    </row>
    <row r="1118" spans="1:9" ht="47.25" hidden="1">
      <c r="A1118" s="18" t="s">
        <v>50</v>
      </c>
      <c r="B1118" s="2"/>
      <c r="C1118" s="2" t="s">
        <v>112</v>
      </c>
      <c r="D1118" s="2" t="s">
        <v>112</v>
      </c>
      <c r="E1118" s="22" t="s">
        <v>352</v>
      </c>
      <c r="F1118" s="2" t="s">
        <v>88</v>
      </c>
      <c r="G1118" s="17"/>
      <c r="H1118" s="17"/>
      <c r="I1118" s="17"/>
    </row>
    <row r="1119" spans="1:9">
      <c r="A1119" s="80" t="s">
        <v>928</v>
      </c>
      <c r="B1119" s="2"/>
      <c r="C1119" s="2" t="s">
        <v>112</v>
      </c>
      <c r="D1119" s="2" t="s">
        <v>112</v>
      </c>
      <c r="E1119" s="2" t="s">
        <v>926</v>
      </c>
      <c r="F1119" s="2"/>
      <c r="G1119" s="17">
        <f>G1120</f>
        <v>324.89999999999998</v>
      </c>
      <c r="H1119" s="17">
        <f>H1120</f>
        <v>324.89999999999998</v>
      </c>
      <c r="I1119" s="17">
        <f>I1120</f>
        <v>324.89999999999998</v>
      </c>
    </row>
    <row r="1120" spans="1:9">
      <c r="A1120" s="80" t="s">
        <v>499</v>
      </c>
      <c r="B1120" s="2"/>
      <c r="C1120" s="2" t="s">
        <v>112</v>
      </c>
      <c r="D1120" s="2" t="s">
        <v>112</v>
      </c>
      <c r="E1120" s="2" t="s">
        <v>927</v>
      </c>
      <c r="F1120" s="2"/>
      <c r="G1120" s="17">
        <f>G1121+G1122+G1123</f>
        <v>324.89999999999998</v>
      </c>
      <c r="H1120" s="17">
        <f>H1121+H1122+H1123</f>
        <v>324.89999999999998</v>
      </c>
      <c r="I1120" s="17">
        <f>I1121+I1122+I1123</f>
        <v>324.89999999999998</v>
      </c>
    </row>
    <row r="1121" spans="1:9" ht="47.25" hidden="1">
      <c r="A1121" s="18" t="s">
        <v>50</v>
      </c>
      <c r="B1121" s="2"/>
      <c r="C1121" s="2" t="s">
        <v>112</v>
      </c>
      <c r="D1121" s="2" t="s">
        <v>112</v>
      </c>
      <c r="E1121" s="2" t="s">
        <v>598</v>
      </c>
      <c r="F1121" s="2" t="s">
        <v>88</v>
      </c>
      <c r="G1121" s="17"/>
      <c r="H1121" s="17"/>
      <c r="I1121" s="17"/>
    </row>
    <row r="1122" spans="1:9" ht="31.5">
      <c r="A1122" s="80" t="s">
        <v>51</v>
      </c>
      <c r="B1122" s="2"/>
      <c r="C1122" s="2" t="s">
        <v>112</v>
      </c>
      <c r="D1122" s="2" t="s">
        <v>112</v>
      </c>
      <c r="E1122" s="2" t="s">
        <v>927</v>
      </c>
      <c r="F1122" s="2" t="s">
        <v>90</v>
      </c>
      <c r="G1122" s="17">
        <v>274.89999999999998</v>
      </c>
      <c r="H1122" s="17">
        <v>324.89999999999998</v>
      </c>
      <c r="I1122" s="17">
        <v>324.89999999999998</v>
      </c>
    </row>
    <row r="1123" spans="1:9">
      <c r="A1123" s="80" t="s">
        <v>41</v>
      </c>
      <c r="B1123" s="2"/>
      <c r="C1123" s="2" t="s">
        <v>112</v>
      </c>
      <c r="D1123" s="2" t="s">
        <v>112</v>
      </c>
      <c r="E1123" s="2" t="s">
        <v>598</v>
      </c>
      <c r="F1123" s="2" t="s">
        <v>98</v>
      </c>
      <c r="G1123" s="17">
        <v>50</v>
      </c>
      <c r="H1123" s="17"/>
      <c r="I1123" s="17"/>
    </row>
    <row r="1124" spans="1:9">
      <c r="A1124" s="80" t="s">
        <v>182</v>
      </c>
      <c r="B1124" s="22"/>
      <c r="C1124" s="2" t="s">
        <v>112</v>
      </c>
      <c r="D1124" s="2" t="s">
        <v>172</v>
      </c>
      <c r="E1124" s="22"/>
      <c r="F1124" s="22"/>
      <c r="G1124" s="72">
        <f>G1125</f>
        <v>65103.3</v>
      </c>
      <c r="H1124" s="72">
        <f>H1125</f>
        <v>57652.800000000003</v>
      </c>
      <c r="I1124" s="72">
        <f>I1125</f>
        <v>57611.199999999997</v>
      </c>
    </row>
    <row r="1125" spans="1:9" ht="31.5">
      <c r="A1125" s="80" t="s">
        <v>667</v>
      </c>
      <c r="B1125" s="81"/>
      <c r="C1125" s="81" t="s">
        <v>112</v>
      </c>
      <c r="D1125" s="81" t="s">
        <v>172</v>
      </c>
      <c r="E1125" s="22" t="s">
        <v>324</v>
      </c>
      <c r="F1125" s="22"/>
      <c r="G1125" s="72">
        <f>SUM(G1126)+G1139+G1142</f>
        <v>65103.3</v>
      </c>
      <c r="H1125" s="72">
        <f>SUM(H1126)+H1139+H1142</f>
        <v>57652.800000000003</v>
      </c>
      <c r="I1125" s="72">
        <f>SUM(I1126)+I1139+I1142</f>
        <v>57611.199999999997</v>
      </c>
    </row>
    <row r="1126" spans="1:9" ht="31.5">
      <c r="A1126" s="80" t="s">
        <v>784</v>
      </c>
      <c r="B1126" s="81"/>
      <c r="C1126" s="81" t="s">
        <v>112</v>
      </c>
      <c r="D1126" s="81" t="s">
        <v>172</v>
      </c>
      <c r="E1126" s="22" t="s">
        <v>754</v>
      </c>
      <c r="F1126" s="22"/>
      <c r="G1126" s="72">
        <f>SUM(G1127)+G1132</f>
        <v>6843.5</v>
      </c>
      <c r="H1126" s="72">
        <f t="shared" ref="H1126:I1126" si="214">SUM(H1127)+H1132</f>
        <v>8317.7999999999993</v>
      </c>
      <c r="I1126" s="72">
        <f t="shared" si="214"/>
        <v>8276.2000000000007</v>
      </c>
    </row>
    <row r="1127" spans="1:9">
      <c r="A1127" s="80" t="s">
        <v>34</v>
      </c>
      <c r="B1127" s="2"/>
      <c r="C1127" s="2" t="s">
        <v>112</v>
      </c>
      <c r="D1127" s="2" t="s">
        <v>172</v>
      </c>
      <c r="E1127" s="26" t="s">
        <v>755</v>
      </c>
      <c r="F1127" s="13"/>
      <c r="G1127" s="17">
        <f>SUM(G1131:G1131)+G1128</f>
        <v>2185.1999999999998</v>
      </c>
      <c r="H1127" s="17">
        <f t="shared" ref="H1127:I1127" si="215">SUM(H1131:H1131)+H1128</f>
        <v>3539.1</v>
      </c>
      <c r="I1127" s="17">
        <f t="shared" si="215"/>
        <v>3497.5</v>
      </c>
    </row>
    <row r="1128" spans="1:9" hidden="1">
      <c r="A1128" s="80" t="s">
        <v>152</v>
      </c>
      <c r="B1128" s="81"/>
      <c r="C1128" s="2" t="s">
        <v>112</v>
      </c>
      <c r="D1128" s="2" t="s">
        <v>172</v>
      </c>
      <c r="E1128" s="26" t="s">
        <v>866</v>
      </c>
      <c r="F1128" s="22"/>
      <c r="G1128" s="72">
        <f>SUM(G1129)</f>
        <v>0</v>
      </c>
      <c r="H1128" s="72"/>
      <c r="I1128" s="72"/>
    </row>
    <row r="1129" spans="1:9" ht="31.5" hidden="1">
      <c r="A1129" s="80" t="s">
        <v>51</v>
      </c>
      <c r="B1129" s="81"/>
      <c r="C1129" s="2" t="s">
        <v>112</v>
      </c>
      <c r="D1129" s="2" t="s">
        <v>172</v>
      </c>
      <c r="E1129" s="26" t="s">
        <v>866</v>
      </c>
      <c r="F1129" s="22">
        <v>200</v>
      </c>
      <c r="G1129" s="72"/>
      <c r="H1129" s="72"/>
      <c r="I1129" s="72"/>
    </row>
    <row r="1130" spans="1:9">
      <c r="A1130" s="80" t="s">
        <v>466</v>
      </c>
      <c r="B1130" s="2"/>
      <c r="C1130" s="2" t="s">
        <v>112</v>
      </c>
      <c r="D1130" s="2" t="s">
        <v>172</v>
      </c>
      <c r="E1130" s="26" t="s">
        <v>813</v>
      </c>
      <c r="F1130" s="13"/>
      <c r="G1130" s="17">
        <f>SUM(G1131)</f>
        <v>2185.1999999999998</v>
      </c>
      <c r="H1130" s="17">
        <f t="shared" ref="H1130:I1130" si="216">SUM(H1131)</f>
        <v>3539.1</v>
      </c>
      <c r="I1130" s="17">
        <f t="shared" si="216"/>
        <v>3497.5</v>
      </c>
    </row>
    <row r="1131" spans="1:9" ht="31.5">
      <c r="A1131" s="80" t="s">
        <v>51</v>
      </c>
      <c r="B1131" s="2"/>
      <c r="C1131" s="2" t="s">
        <v>112</v>
      </c>
      <c r="D1131" s="2" t="s">
        <v>172</v>
      </c>
      <c r="E1131" s="26" t="s">
        <v>813</v>
      </c>
      <c r="F1131" s="13">
        <v>200</v>
      </c>
      <c r="G1131" s="17">
        <v>2185.1999999999998</v>
      </c>
      <c r="H1131" s="17">
        <v>3539.1</v>
      </c>
      <c r="I1131" s="17">
        <v>3497.5</v>
      </c>
    </row>
    <row r="1132" spans="1:9" ht="31.5">
      <c r="A1132" s="45" t="s">
        <v>44</v>
      </c>
      <c r="B1132" s="41"/>
      <c r="C1132" s="41" t="s">
        <v>112</v>
      </c>
      <c r="D1132" s="41" t="s">
        <v>172</v>
      </c>
      <c r="E1132" s="46" t="s">
        <v>763</v>
      </c>
      <c r="F1132" s="41"/>
      <c r="G1132" s="43">
        <f>G1133+G1136</f>
        <v>4658.3</v>
      </c>
      <c r="H1132" s="43">
        <f>H1133+H1136</f>
        <v>4778.7</v>
      </c>
      <c r="I1132" s="43">
        <f>I1133+I1136</f>
        <v>4778.7</v>
      </c>
    </row>
    <row r="1133" spans="1:9" ht="63">
      <c r="A1133" s="80" t="s">
        <v>403</v>
      </c>
      <c r="B1133" s="2"/>
      <c r="C1133" s="2" t="s">
        <v>112</v>
      </c>
      <c r="D1133" s="2" t="s">
        <v>172</v>
      </c>
      <c r="E1133" s="26" t="s">
        <v>797</v>
      </c>
      <c r="F1133" s="2"/>
      <c r="G1133" s="72">
        <f>G1134+G1135</f>
        <v>3309</v>
      </c>
      <c r="H1133" s="72">
        <f>H1134+H1135</f>
        <v>3482.8</v>
      </c>
      <c r="I1133" s="72">
        <f>I1134+I1135</f>
        <v>3482.8</v>
      </c>
    </row>
    <row r="1134" spans="1:9" ht="47.25">
      <c r="A1134" s="80" t="s">
        <v>50</v>
      </c>
      <c r="B1134" s="2"/>
      <c r="C1134" s="2" t="s">
        <v>112</v>
      </c>
      <c r="D1134" s="2" t="s">
        <v>172</v>
      </c>
      <c r="E1134" s="26" t="s">
        <v>797</v>
      </c>
      <c r="F1134" s="2" t="s">
        <v>88</v>
      </c>
      <c r="G1134" s="72">
        <v>3006.6</v>
      </c>
      <c r="H1134" s="72">
        <v>3080.3</v>
      </c>
      <c r="I1134" s="72">
        <v>3080.3</v>
      </c>
    </row>
    <row r="1135" spans="1:9" ht="31.5">
      <c r="A1135" s="80" t="s">
        <v>51</v>
      </c>
      <c r="B1135" s="2"/>
      <c r="C1135" s="2" t="s">
        <v>112</v>
      </c>
      <c r="D1135" s="2" t="s">
        <v>172</v>
      </c>
      <c r="E1135" s="26" t="s">
        <v>797</v>
      </c>
      <c r="F1135" s="2" t="s">
        <v>90</v>
      </c>
      <c r="G1135" s="72">
        <v>302.39999999999998</v>
      </c>
      <c r="H1135" s="72">
        <v>402.5</v>
      </c>
      <c r="I1135" s="72">
        <v>402.5</v>
      </c>
    </row>
    <row r="1136" spans="1:9">
      <c r="A1136" s="45" t="s">
        <v>599</v>
      </c>
      <c r="B1136" s="41"/>
      <c r="C1136" s="41" t="s">
        <v>112</v>
      </c>
      <c r="D1136" s="41" t="s">
        <v>172</v>
      </c>
      <c r="E1136" s="46" t="s">
        <v>807</v>
      </c>
      <c r="F1136" s="41"/>
      <c r="G1136" s="43">
        <f>G1137+G1138</f>
        <v>1349.3000000000002</v>
      </c>
      <c r="H1136" s="43">
        <f>H1137+H1138</f>
        <v>1295.8999999999999</v>
      </c>
      <c r="I1136" s="43">
        <f>I1137+I1138</f>
        <v>1295.8999999999999</v>
      </c>
    </row>
    <row r="1137" spans="1:9" ht="47.25">
      <c r="A1137" s="45" t="s">
        <v>50</v>
      </c>
      <c r="B1137" s="41"/>
      <c r="C1137" s="41" t="s">
        <v>112</v>
      </c>
      <c r="D1137" s="41" t="s">
        <v>172</v>
      </c>
      <c r="E1137" s="46" t="s">
        <v>807</v>
      </c>
      <c r="F1137" s="41" t="s">
        <v>88</v>
      </c>
      <c r="G1137" s="43">
        <f>1106.9+43</f>
        <v>1149.9000000000001</v>
      </c>
      <c r="H1137" s="43">
        <v>1141.3</v>
      </c>
      <c r="I1137" s="43">
        <v>1141.3</v>
      </c>
    </row>
    <row r="1138" spans="1:9" ht="31.5">
      <c r="A1138" s="40" t="s">
        <v>51</v>
      </c>
      <c r="B1138" s="41"/>
      <c r="C1138" s="41" t="s">
        <v>112</v>
      </c>
      <c r="D1138" s="41" t="s">
        <v>172</v>
      </c>
      <c r="E1138" s="46" t="s">
        <v>807</v>
      </c>
      <c r="F1138" s="41" t="s">
        <v>90</v>
      </c>
      <c r="G1138" s="43">
        <v>199.4</v>
      </c>
      <c r="H1138" s="43">
        <v>154.6</v>
      </c>
      <c r="I1138" s="43">
        <v>154.6</v>
      </c>
    </row>
    <row r="1139" spans="1:9" ht="47.25">
      <c r="A1139" s="80" t="s">
        <v>670</v>
      </c>
      <c r="B1139" s="2"/>
      <c r="C1139" s="2" t="s">
        <v>112</v>
      </c>
      <c r="D1139" s="2" t="s">
        <v>172</v>
      </c>
      <c r="E1139" s="22" t="s">
        <v>335</v>
      </c>
      <c r="F1139" s="13"/>
      <c r="G1139" s="17">
        <f t="shared" ref="G1139:I1140" si="217">SUM(G1140)</f>
        <v>5.0999999999999996</v>
      </c>
      <c r="H1139" s="17">
        <f t="shared" si="217"/>
        <v>0</v>
      </c>
      <c r="I1139" s="17">
        <f t="shared" si="217"/>
        <v>0</v>
      </c>
    </row>
    <row r="1140" spans="1:9">
      <c r="A1140" s="80" t="s">
        <v>34</v>
      </c>
      <c r="B1140" s="2"/>
      <c r="C1140" s="2" t="s">
        <v>112</v>
      </c>
      <c r="D1140" s="2" t="s">
        <v>172</v>
      </c>
      <c r="E1140" s="22" t="s">
        <v>336</v>
      </c>
      <c r="F1140" s="13"/>
      <c r="G1140" s="17">
        <f t="shared" si="217"/>
        <v>5.0999999999999996</v>
      </c>
      <c r="H1140" s="17">
        <f t="shared" si="217"/>
        <v>0</v>
      </c>
      <c r="I1140" s="17">
        <f t="shared" si="217"/>
        <v>0</v>
      </c>
    </row>
    <row r="1141" spans="1:9" ht="31.5">
      <c r="A1141" s="80" t="s">
        <v>51</v>
      </c>
      <c r="B1141" s="2"/>
      <c r="C1141" s="2" t="s">
        <v>112</v>
      </c>
      <c r="D1141" s="2" t="s">
        <v>172</v>
      </c>
      <c r="E1141" s="22" t="s">
        <v>336</v>
      </c>
      <c r="F1141" s="13">
        <v>200</v>
      </c>
      <c r="G1141" s="17">
        <v>5.0999999999999996</v>
      </c>
      <c r="H1141" s="17">
        <v>0</v>
      </c>
      <c r="I1141" s="17">
        <v>0</v>
      </c>
    </row>
    <row r="1142" spans="1:9" ht="47.25">
      <c r="A1142" s="80" t="s">
        <v>909</v>
      </c>
      <c r="B1142" s="2"/>
      <c r="C1142" s="2" t="s">
        <v>112</v>
      </c>
      <c r="D1142" s="2" t="s">
        <v>172</v>
      </c>
      <c r="E1142" s="44" t="s">
        <v>353</v>
      </c>
      <c r="F1142" s="2"/>
      <c r="G1142" s="17">
        <f>SUM(G1143+G1146+G1148+G1150)+G1156+G1153</f>
        <v>58254.700000000004</v>
      </c>
      <c r="H1142" s="17">
        <f t="shared" ref="H1142:I1142" si="218">SUM(H1143+H1146+H1148+H1150)+H1156+H1153</f>
        <v>49335</v>
      </c>
      <c r="I1142" s="17">
        <f t="shared" si="218"/>
        <v>49335</v>
      </c>
    </row>
    <row r="1143" spans="1:9">
      <c r="A1143" s="40" t="s">
        <v>79</v>
      </c>
      <c r="B1143" s="41"/>
      <c r="C1143" s="41" t="s">
        <v>112</v>
      </c>
      <c r="D1143" s="41" t="s">
        <v>172</v>
      </c>
      <c r="E1143" s="47" t="s">
        <v>527</v>
      </c>
      <c r="F1143" s="41"/>
      <c r="G1143" s="43">
        <f>+G1144+G1145</f>
        <v>14073.300000000001</v>
      </c>
      <c r="H1143" s="43">
        <f>+H1144+H1145</f>
        <v>13969.1</v>
      </c>
      <c r="I1143" s="43">
        <f>+I1144+I1145</f>
        <v>13969.1</v>
      </c>
    </row>
    <row r="1144" spans="1:9" ht="47.25">
      <c r="A1144" s="40" t="s">
        <v>50</v>
      </c>
      <c r="B1144" s="41"/>
      <c r="C1144" s="41" t="s">
        <v>112</v>
      </c>
      <c r="D1144" s="41" t="s">
        <v>172</v>
      </c>
      <c r="E1144" s="47" t="s">
        <v>527</v>
      </c>
      <c r="F1144" s="41" t="s">
        <v>88</v>
      </c>
      <c r="G1144" s="43">
        <v>14073.1</v>
      </c>
      <c r="H1144" s="43">
        <v>13968.9</v>
      </c>
      <c r="I1144" s="43">
        <v>13968.9</v>
      </c>
    </row>
    <row r="1145" spans="1:9" ht="31.5">
      <c r="A1145" s="40" t="s">
        <v>51</v>
      </c>
      <c r="B1145" s="41"/>
      <c r="C1145" s="41" t="s">
        <v>112</v>
      </c>
      <c r="D1145" s="41" t="s">
        <v>172</v>
      </c>
      <c r="E1145" s="47" t="s">
        <v>527</v>
      </c>
      <c r="F1145" s="41" t="s">
        <v>90</v>
      </c>
      <c r="G1145" s="43">
        <v>0.2</v>
      </c>
      <c r="H1145" s="43">
        <v>0.2</v>
      </c>
      <c r="I1145" s="43">
        <v>0.2</v>
      </c>
    </row>
    <row r="1146" spans="1:9">
      <c r="A1146" s="40" t="s">
        <v>94</v>
      </c>
      <c r="B1146" s="41"/>
      <c r="C1146" s="41" t="s">
        <v>112</v>
      </c>
      <c r="D1146" s="41" t="s">
        <v>172</v>
      </c>
      <c r="E1146" s="47" t="s">
        <v>810</v>
      </c>
      <c r="F1146" s="41"/>
      <c r="G1146" s="17">
        <f>SUM(G1147)</f>
        <v>282.2</v>
      </c>
      <c r="H1146" s="17">
        <f>SUM(H1147)</f>
        <v>0</v>
      </c>
      <c r="I1146" s="17">
        <f>SUM(I1147)</f>
        <v>0</v>
      </c>
    </row>
    <row r="1147" spans="1:9" ht="31.5">
      <c r="A1147" s="40" t="s">
        <v>51</v>
      </c>
      <c r="B1147" s="41"/>
      <c r="C1147" s="41" t="s">
        <v>112</v>
      </c>
      <c r="D1147" s="41" t="s">
        <v>172</v>
      </c>
      <c r="E1147" s="47" t="s">
        <v>810</v>
      </c>
      <c r="F1147" s="41" t="s">
        <v>90</v>
      </c>
      <c r="G1147" s="17">
        <v>282.2</v>
      </c>
      <c r="H1147" s="17">
        <v>0</v>
      </c>
      <c r="I1147" s="17">
        <v>0</v>
      </c>
    </row>
    <row r="1148" spans="1:9" ht="31.5">
      <c r="A1148" s="40" t="s">
        <v>96</v>
      </c>
      <c r="B1148" s="41"/>
      <c r="C1148" s="41" t="s">
        <v>112</v>
      </c>
      <c r="D1148" s="41" t="s">
        <v>172</v>
      </c>
      <c r="E1148" s="47" t="s">
        <v>614</v>
      </c>
      <c r="F1148" s="41"/>
      <c r="G1148" s="43">
        <f>SUM(G1149)</f>
        <v>1468.4</v>
      </c>
      <c r="H1148" s="43">
        <f>SUM(H1149)</f>
        <v>694.8</v>
      </c>
      <c r="I1148" s="43">
        <f>SUM(I1149)</f>
        <v>694.8</v>
      </c>
    </row>
    <row r="1149" spans="1:9" ht="31.5">
      <c r="A1149" s="40" t="s">
        <v>51</v>
      </c>
      <c r="B1149" s="41"/>
      <c r="C1149" s="41" t="s">
        <v>112</v>
      </c>
      <c r="D1149" s="41" t="s">
        <v>172</v>
      </c>
      <c r="E1149" s="47" t="s">
        <v>614</v>
      </c>
      <c r="F1149" s="41" t="s">
        <v>90</v>
      </c>
      <c r="G1149" s="43">
        <v>1468.4</v>
      </c>
      <c r="H1149" s="43">
        <v>694.8</v>
      </c>
      <c r="I1149" s="43">
        <v>694.8</v>
      </c>
    </row>
    <row r="1150" spans="1:9" ht="31.5">
      <c r="A1150" s="40" t="s">
        <v>538</v>
      </c>
      <c r="B1150" s="41"/>
      <c r="C1150" s="41" t="s">
        <v>112</v>
      </c>
      <c r="D1150" s="41" t="s">
        <v>172</v>
      </c>
      <c r="E1150" s="47" t="s">
        <v>539</v>
      </c>
      <c r="F1150" s="41"/>
      <c r="G1150" s="43">
        <f>SUM(G1151:G1152)</f>
        <v>759.9</v>
      </c>
      <c r="H1150" s="43">
        <f>SUM(H1151:H1152)</f>
        <v>49.5</v>
      </c>
      <c r="I1150" s="43">
        <f>SUM(I1151:I1152)</f>
        <v>49.5</v>
      </c>
    </row>
    <row r="1151" spans="1:9" ht="31.5">
      <c r="A1151" s="40" t="s">
        <v>51</v>
      </c>
      <c r="B1151" s="41"/>
      <c r="C1151" s="41" t="s">
        <v>112</v>
      </c>
      <c r="D1151" s="41" t="s">
        <v>172</v>
      </c>
      <c r="E1151" s="47" t="s">
        <v>539</v>
      </c>
      <c r="F1151" s="41" t="s">
        <v>90</v>
      </c>
      <c r="G1151" s="43">
        <v>685.5</v>
      </c>
      <c r="H1151" s="43"/>
      <c r="I1151" s="43"/>
    </row>
    <row r="1152" spans="1:9">
      <c r="A1152" s="80" t="s">
        <v>21</v>
      </c>
      <c r="B1152" s="41"/>
      <c r="C1152" s="41" t="s">
        <v>112</v>
      </c>
      <c r="D1152" s="41" t="s">
        <v>172</v>
      </c>
      <c r="E1152" s="47" t="s">
        <v>539</v>
      </c>
      <c r="F1152" s="41" t="s">
        <v>95</v>
      </c>
      <c r="G1152" s="43">
        <v>74.400000000000006</v>
      </c>
      <c r="H1152" s="43">
        <v>49.5</v>
      </c>
      <c r="I1152" s="43">
        <v>49.5</v>
      </c>
    </row>
    <row r="1153" spans="1:9">
      <c r="A1153" s="80" t="s">
        <v>34</v>
      </c>
      <c r="B1153" s="2"/>
      <c r="C1153" s="2" t="s">
        <v>112</v>
      </c>
      <c r="D1153" s="2" t="s">
        <v>172</v>
      </c>
      <c r="E1153" s="13" t="s">
        <v>811</v>
      </c>
      <c r="F1153" s="13"/>
      <c r="G1153" s="17">
        <f>SUM(G1154)</f>
        <v>1080.9000000000001</v>
      </c>
      <c r="H1153" s="17">
        <f>SUM(H1154)</f>
        <v>0</v>
      </c>
      <c r="I1153" s="17">
        <f>SUM(I1154)</f>
        <v>0</v>
      </c>
    </row>
    <row r="1154" spans="1:9">
      <c r="A1154" s="23" t="s">
        <v>812</v>
      </c>
      <c r="B1154" s="2"/>
      <c r="C1154" s="2" t="s">
        <v>112</v>
      </c>
      <c r="D1154" s="81" t="s">
        <v>172</v>
      </c>
      <c r="E1154" s="2" t="s">
        <v>772</v>
      </c>
      <c r="F1154" s="81"/>
      <c r="G1154" s="17">
        <f>G1155</f>
        <v>1080.9000000000001</v>
      </c>
      <c r="H1154" s="17">
        <f>H1155</f>
        <v>0</v>
      </c>
      <c r="I1154" s="17">
        <f>I1155</f>
        <v>0</v>
      </c>
    </row>
    <row r="1155" spans="1:9" ht="31.5">
      <c r="A1155" s="80" t="s">
        <v>51</v>
      </c>
      <c r="B1155" s="81"/>
      <c r="C1155" s="81" t="s">
        <v>112</v>
      </c>
      <c r="D1155" s="81" t="s">
        <v>172</v>
      </c>
      <c r="E1155" s="2" t="s">
        <v>772</v>
      </c>
      <c r="F1155" s="81" t="s">
        <v>90</v>
      </c>
      <c r="G1155" s="17">
        <v>1080.9000000000001</v>
      </c>
      <c r="H1155" s="17">
        <v>0</v>
      </c>
      <c r="I1155" s="17">
        <v>0</v>
      </c>
    </row>
    <row r="1156" spans="1:9" ht="31.5">
      <c r="A1156" s="80" t="s">
        <v>44</v>
      </c>
      <c r="B1156" s="2"/>
      <c r="C1156" s="2" t="s">
        <v>112</v>
      </c>
      <c r="D1156" s="2" t="s">
        <v>172</v>
      </c>
      <c r="E1156" s="13" t="s">
        <v>354</v>
      </c>
      <c r="F1156" s="2"/>
      <c r="G1156" s="17">
        <f>SUM(G1157)</f>
        <v>40590</v>
      </c>
      <c r="H1156" s="17">
        <f>SUM(H1157)</f>
        <v>34621.599999999999</v>
      </c>
      <c r="I1156" s="17">
        <f>SUM(I1157)</f>
        <v>34621.599999999999</v>
      </c>
    </row>
    <row r="1157" spans="1:9">
      <c r="A1157" s="23" t="s">
        <v>812</v>
      </c>
      <c r="B1157" s="2"/>
      <c r="C1157" s="2" t="s">
        <v>112</v>
      </c>
      <c r="D1157" s="2" t="s">
        <v>172</v>
      </c>
      <c r="E1157" s="13" t="s">
        <v>355</v>
      </c>
      <c r="F1157" s="2"/>
      <c r="G1157" s="17">
        <f>G1158+G1159+G1160</f>
        <v>40590</v>
      </c>
      <c r="H1157" s="17">
        <f>H1158+H1159+H1160</f>
        <v>34621.599999999999</v>
      </c>
      <c r="I1157" s="17">
        <f>I1158+I1159+I1160</f>
        <v>34621.599999999999</v>
      </c>
    </row>
    <row r="1158" spans="1:9" ht="47.25">
      <c r="A1158" s="18" t="s">
        <v>50</v>
      </c>
      <c r="B1158" s="2"/>
      <c r="C1158" s="2" t="s">
        <v>112</v>
      </c>
      <c r="D1158" s="2" t="s">
        <v>172</v>
      </c>
      <c r="E1158" s="13" t="s">
        <v>355</v>
      </c>
      <c r="F1158" s="2" t="s">
        <v>88</v>
      </c>
      <c r="G1158" s="17">
        <f>32583.4+2331.1</f>
        <v>34914.5</v>
      </c>
      <c r="H1158" s="17">
        <v>33506</v>
      </c>
      <c r="I1158" s="17">
        <v>33506</v>
      </c>
    </row>
    <row r="1159" spans="1:9" ht="31.5">
      <c r="A1159" s="80" t="s">
        <v>51</v>
      </c>
      <c r="B1159" s="2"/>
      <c r="C1159" s="2" t="s">
        <v>112</v>
      </c>
      <c r="D1159" s="2" t="s">
        <v>172</v>
      </c>
      <c r="E1159" s="13" t="s">
        <v>355</v>
      </c>
      <c r="F1159" s="2" t="s">
        <v>90</v>
      </c>
      <c r="G1159" s="17">
        <v>5495.7</v>
      </c>
      <c r="H1159" s="17">
        <v>935.7</v>
      </c>
      <c r="I1159" s="17">
        <v>935.7</v>
      </c>
    </row>
    <row r="1160" spans="1:9">
      <c r="A1160" s="80" t="s">
        <v>21</v>
      </c>
      <c r="B1160" s="2"/>
      <c r="C1160" s="2" t="s">
        <v>112</v>
      </c>
      <c r="D1160" s="2" t="s">
        <v>172</v>
      </c>
      <c r="E1160" s="13" t="s">
        <v>355</v>
      </c>
      <c r="F1160" s="2" t="s">
        <v>95</v>
      </c>
      <c r="G1160" s="17">
        <v>179.8</v>
      </c>
      <c r="H1160" s="17">
        <v>179.9</v>
      </c>
      <c r="I1160" s="17">
        <v>179.9</v>
      </c>
    </row>
    <row r="1161" spans="1:9">
      <c r="A1161" s="80" t="s">
        <v>29</v>
      </c>
      <c r="B1161" s="2"/>
      <c r="C1161" s="2" t="s">
        <v>30</v>
      </c>
      <c r="D1161" s="2" t="s">
        <v>31</v>
      </c>
      <c r="E1161" s="26"/>
      <c r="F1161" s="2"/>
      <c r="G1161" s="17">
        <f>SUM(G1162+G1172)</f>
        <v>67175.600000000006</v>
      </c>
      <c r="H1161" s="17">
        <f>SUM(H1162+H1172)</f>
        <v>67159.3</v>
      </c>
      <c r="I1161" s="17">
        <f>SUM(I1162+I1172)</f>
        <v>67372</v>
      </c>
    </row>
    <row r="1162" spans="1:9">
      <c r="A1162" s="80" t="s">
        <v>52</v>
      </c>
      <c r="B1162" s="2"/>
      <c r="C1162" s="2" t="s">
        <v>30</v>
      </c>
      <c r="D1162" s="2" t="s">
        <v>53</v>
      </c>
      <c r="E1162" s="26"/>
      <c r="F1162" s="2"/>
      <c r="G1162" s="17">
        <f>G1167+G1163</f>
        <v>34183.300000000003</v>
      </c>
      <c r="H1162" s="17">
        <f>H1167+H1163</f>
        <v>28741.5</v>
      </c>
      <c r="I1162" s="17">
        <f>I1167+I1163</f>
        <v>28954.2</v>
      </c>
    </row>
    <row r="1163" spans="1:9" ht="31.5">
      <c r="A1163" s="80" t="s">
        <v>532</v>
      </c>
      <c r="B1163" s="2"/>
      <c r="C1163" s="2" t="s">
        <v>30</v>
      </c>
      <c r="D1163" s="2" t="s">
        <v>53</v>
      </c>
      <c r="E1163" s="44" t="s">
        <v>209</v>
      </c>
      <c r="F1163" s="2"/>
      <c r="G1163" s="72">
        <f>SUM(G1164)</f>
        <v>29070.3</v>
      </c>
      <c r="H1163" s="72">
        <f t="shared" ref="H1163:I1163" si="219">SUM(H1164)</f>
        <v>23424</v>
      </c>
      <c r="I1163" s="72">
        <f t="shared" si="219"/>
        <v>23424</v>
      </c>
    </row>
    <row r="1164" spans="1:9" ht="31.5">
      <c r="A1164" s="80" t="s">
        <v>869</v>
      </c>
      <c r="B1164" s="2"/>
      <c r="C1164" s="2" t="s">
        <v>30</v>
      </c>
      <c r="D1164" s="2" t="s">
        <v>53</v>
      </c>
      <c r="E1164" s="44" t="s">
        <v>867</v>
      </c>
      <c r="F1164" s="2"/>
      <c r="G1164" s="72">
        <f>SUM(G1165)</f>
        <v>29070.3</v>
      </c>
      <c r="H1164" s="72">
        <f t="shared" ref="H1164:I1164" si="220">SUM(H1165)</f>
        <v>23424</v>
      </c>
      <c r="I1164" s="72">
        <f t="shared" si="220"/>
        <v>23424</v>
      </c>
    </row>
    <row r="1165" spans="1:9" ht="47.25">
      <c r="A1165" s="80" t="s">
        <v>404</v>
      </c>
      <c r="B1165" s="2"/>
      <c r="C1165" s="2" t="s">
        <v>30</v>
      </c>
      <c r="D1165" s="2" t="s">
        <v>53</v>
      </c>
      <c r="E1165" s="44" t="s">
        <v>868</v>
      </c>
      <c r="F1165" s="2"/>
      <c r="G1165" s="72">
        <f t="shared" ref="G1165:I1165" si="221">G1166</f>
        <v>29070.3</v>
      </c>
      <c r="H1165" s="72">
        <f t="shared" si="221"/>
        <v>23424</v>
      </c>
      <c r="I1165" s="72">
        <f t="shared" si="221"/>
        <v>23424</v>
      </c>
    </row>
    <row r="1166" spans="1:9">
      <c r="A1166" s="80" t="s">
        <v>41</v>
      </c>
      <c r="B1166" s="2"/>
      <c r="C1166" s="2" t="s">
        <v>30</v>
      </c>
      <c r="D1166" s="2" t="s">
        <v>53</v>
      </c>
      <c r="E1166" s="44" t="s">
        <v>868</v>
      </c>
      <c r="F1166" s="2" t="s">
        <v>98</v>
      </c>
      <c r="G1166" s="72">
        <v>29070.3</v>
      </c>
      <c r="H1166" s="72">
        <v>23424</v>
      </c>
      <c r="I1166" s="72">
        <v>23424</v>
      </c>
    </row>
    <row r="1167" spans="1:9" ht="31.5">
      <c r="A1167" s="37" t="s">
        <v>509</v>
      </c>
      <c r="B1167" s="81"/>
      <c r="C1167" s="81" t="s">
        <v>30</v>
      </c>
      <c r="D1167" s="81" t="s">
        <v>53</v>
      </c>
      <c r="E1167" s="44" t="s">
        <v>363</v>
      </c>
      <c r="F1167" s="2"/>
      <c r="G1167" s="17">
        <f t="shared" ref="G1167:I1168" si="222">G1168</f>
        <v>5113</v>
      </c>
      <c r="H1167" s="17">
        <f t="shared" si="222"/>
        <v>5317.5</v>
      </c>
      <c r="I1167" s="17">
        <f t="shared" si="222"/>
        <v>5530.2</v>
      </c>
    </row>
    <row r="1168" spans="1:9" ht="31.5">
      <c r="A1168" s="48" t="s">
        <v>374</v>
      </c>
      <c r="B1168" s="81"/>
      <c r="C1168" s="81" t="s">
        <v>30</v>
      </c>
      <c r="D1168" s="81" t="s">
        <v>53</v>
      </c>
      <c r="E1168" s="44" t="s">
        <v>375</v>
      </c>
      <c r="F1168" s="2"/>
      <c r="G1168" s="17">
        <f t="shared" si="222"/>
        <v>5113</v>
      </c>
      <c r="H1168" s="17">
        <f t="shared" si="222"/>
        <v>5317.5</v>
      </c>
      <c r="I1168" s="17">
        <f t="shared" si="222"/>
        <v>5530.2</v>
      </c>
    </row>
    <row r="1169" spans="1:9" ht="47.25">
      <c r="A1169" s="48" t="s">
        <v>386</v>
      </c>
      <c r="B1169" s="81"/>
      <c r="C1169" s="81" t="s">
        <v>30</v>
      </c>
      <c r="D1169" s="81" t="s">
        <v>53</v>
      </c>
      <c r="E1169" s="44" t="s">
        <v>571</v>
      </c>
      <c r="F1169" s="2"/>
      <c r="G1169" s="17">
        <f>G1170+G1171</f>
        <v>5113</v>
      </c>
      <c r="H1169" s="17">
        <f>H1170+H1171</f>
        <v>5317.5</v>
      </c>
      <c r="I1169" s="17">
        <f>I1170+I1171</f>
        <v>5530.2</v>
      </c>
    </row>
    <row r="1170" spans="1:9">
      <c r="A1170" s="80" t="s">
        <v>41</v>
      </c>
      <c r="B1170" s="81"/>
      <c r="C1170" s="81" t="s">
        <v>30</v>
      </c>
      <c r="D1170" s="81" t="s">
        <v>53</v>
      </c>
      <c r="E1170" s="44" t="s">
        <v>571</v>
      </c>
      <c r="F1170" s="81" t="s">
        <v>98</v>
      </c>
      <c r="G1170" s="17">
        <v>4738.3</v>
      </c>
      <c r="H1170" s="17">
        <v>4842.2</v>
      </c>
      <c r="I1170" s="17">
        <v>5035.8999999999996</v>
      </c>
    </row>
    <row r="1171" spans="1:9" ht="31.5">
      <c r="A1171" s="80" t="s">
        <v>120</v>
      </c>
      <c r="B1171" s="2"/>
      <c r="C1171" s="81" t="s">
        <v>30</v>
      </c>
      <c r="D1171" s="81" t="s">
        <v>53</v>
      </c>
      <c r="E1171" s="44" t="s">
        <v>571</v>
      </c>
      <c r="F1171" s="2" t="s">
        <v>121</v>
      </c>
      <c r="G1171" s="17">
        <v>374.7</v>
      </c>
      <c r="H1171" s="17">
        <v>475.3</v>
      </c>
      <c r="I1171" s="17">
        <v>494.3</v>
      </c>
    </row>
    <row r="1172" spans="1:9">
      <c r="A1172" s="80" t="s">
        <v>185</v>
      </c>
      <c r="B1172" s="22"/>
      <c r="C1172" s="2" t="s">
        <v>30</v>
      </c>
      <c r="D1172" s="2" t="s">
        <v>12</v>
      </c>
      <c r="E1172" s="44"/>
      <c r="F1172" s="22"/>
      <c r="G1172" s="72">
        <f>G1173+G1177</f>
        <v>32992.300000000003</v>
      </c>
      <c r="H1172" s="72">
        <f>H1173+H1177</f>
        <v>38417.800000000003</v>
      </c>
      <c r="I1172" s="72">
        <f>I1173+I1177</f>
        <v>38417.800000000003</v>
      </c>
    </row>
    <row r="1173" spans="1:9" ht="31.5">
      <c r="A1173" s="80" t="s">
        <v>531</v>
      </c>
      <c r="B1173" s="2"/>
      <c r="C1173" s="2" t="s">
        <v>30</v>
      </c>
      <c r="D1173" s="2" t="s">
        <v>12</v>
      </c>
      <c r="E1173" s="26" t="s">
        <v>399</v>
      </c>
      <c r="F1173" s="2"/>
      <c r="G1173" s="72">
        <f>SUM(G1174)</f>
        <v>23718.3</v>
      </c>
      <c r="H1173" s="72">
        <f t="shared" ref="H1173:I1173" si="223">SUM(H1174)</f>
        <v>29718.3</v>
      </c>
      <c r="I1173" s="72">
        <f t="shared" si="223"/>
        <v>29718.3</v>
      </c>
    </row>
    <row r="1174" spans="1:9">
      <c r="A1174" s="80" t="s">
        <v>872</v>
      </c>
      <c r="B1174" s="2"/>
      <c r="C1174" s="2" t="s">
        <v>30</v>
      </c>
      <c r="D1174" s="2" t="s">
        <v>12</v>
      </c>
      <c r="E1174" s="26" t="s">
        <v>870</v>
      </c>
      <c r="F1174" s="2"/>
      <c r="G1174" s="72">
        <f>SUM(G1175)</f>
        <v>23718.3</v>
      </c>
      <c r="H1174" s="72">
        <f t="shared" ref="H1174:I1174" si="224">SUM(H1175)</f>
        <v>29718.3</v>
      </c>
      <c r="I1174" s="72">
        <f t="shared" si="224"/>
        <v>29718.3</v>
      </c>
    </row>
    <row r="1175" spans="1:9" ht="63">
      <c r="A1175" s="80" t="s">
        <v>405</v>
      </c>
      <c r="B1175" s="2"/>
      <c r="C1175" s="2" t="s">
        <v>30</v>
      </c>
      <c r="D1175" s="2" t="s">
        <v>12</v>
      </c>
      <c r="E1175" s="44" t="s">
        <v>871</v>
      </c>
      <c r="F1175" s="2"/>
      <c r="G1175" s="72">
        <f t="shared" ref="G1175:I1175" si="225">G1176</f>
        <v>23718.3</v>
      </c>
      <c r="H1175" s="72">
        <f t="shared" si="225"/>
        <v>29718.3</v>
      </c>
      <c r="I1175" s="72">
        <f t="shared" si="225"/>
        <v>29718.3</v>
      </c>
    </row>
    <row r="1176" spans="1:9">
      <c r="A1176" s="80" t="s">
        <v>41</v>
      </c>
      <c r="B1176" s="81"/>
      <c r="C1176" s="2" t="s">
        <v>30</v>
      </c>
      <c r="D1176" s="2" t="s">
        <v>12</v>
      </c>
      <c r="E1176" s="44" t="s">
        <v>871</v>
      </c>
      <c r="F1176" s="2">
        <v>300</v>
      </c>
      <c r="G1176" s="72">
        <v>23718.3</v>
      </c>
      <c r="H1176" s="72">
        <v>29718.3</v>
      </c>
      <c r="I1176" s="72">
        <v>29718.3</v>
      </c>
    </row>
    <row r="1177" spans="1:9" ht="31.5">
      <c r="A1177" s="80" t="s">
        <v>667</v>
      </c>
      <c r="B1177" s="22"/>
      <c r="C1177" s="2" t="s">
        <v>30</v>
      </c>
      <c r="D1177" s="2" t="s">
        <v>12</v>
      </c>
      <c r="E1177" s="22" t="s">
        <v>324</v>
      </c>
      <c r="F1177" s="22"/>
      <c r="G1177" s="72">
        <f>SUM(G1178)</f>
        <v>9274</v>
      </c>
      <c r="H1177" s="72">
        <f t="shared" ref="H1177:I1177" si="226">SUM(H1178)</f>
        <v>8699.5</v>
      </c>
      <c r="I1177" s="72">
        <f t="shared" si="226"/>
        <v>8699.5</v>
      </c>
    </row>
    <row r="1178" spans="1:9" ht="31.5">
      <c r="A1178" s="80" t="s">
        <v>784</v>
      </c>
      <c r="B1178" s="22"/>
      <c r="C1178" s="2" t="s">
        <v>30</v>
      </c>
      <c r="D1178" s="2" t="s">
        <v>12</v>
      </c>
      <c r="E1178" s="22" t="s">
        <v>754</v>
      </c>
      <c r="F1178" s="22"/>
      <c r="G1178" s="72">
        <f>SUM(G1180)+G1182</f>
        <v>9274</v>
      </c>
      <c r="H1178" s="72">
        <f t="shared" ref="H1178:I1178" si="227">SUM(H1180)+H1182</f>
        <v>8699.5</v>
      </c>
      <c r="I1178" s="72">
        <f t="shared" si="227"/>
        <v>8699.5</v>
      </c>
    </row>
    <row r="1179" spans="1:9">
      <c r="A1179" s="80" t="s">
        <v>34</v>
      </c>
      <c r="B1179" s="22"/>
      <c r="C1179" s="2" t="s">
        <v>30</v>
      </c>
      <c r="D1179" s="2" t="s">
        <v>12</v>
      </c>
      <c r="E1179" s="22" t="s">
        <v>755</v>
      </c>
      <c r="F1179" s="22"/>
      <c r="G1179" s="72">
        <f>SUM(G1180)</f>
        <v>8699.5</v>
      </c>
      <c r="H1179" s="72">
        <f t="shared" ref="H1179:I1179" si="228">SUM(H1180)</f>
        <v>8699.5</v>
      </c>
      <c r="I1179" s="72">
        <f t="shared" si="228"/>
        <v>8699.5</v>
      </c>
    </row>
    <row r="1180" spans="1:9" ht="94.5">
      <c r="A1180" s="80" t="s">
        <v>600</v>
      </c>
      <c r="B1180" s="2"/>
      <c r="C1180" s="2" t="s">
        <v>30</v>
      </c>
      <c r="D1180" s="2" t="s">
        <v>12</v>
      </c>
      <c r="E1180" s="22" t="s">
        <v>891</v>
      </c>
      <c r="F1180" s="2"/>
      <c r="G1180" s="17">
        <f t="shared" ref="G1180:I1180" si="229">G1181</f>
        <v>8699.5</v>
      </c>
      <c r="H1180" s="17">
        <f t="shared" si="229"/>
        <v>8699.5</v>
      </c>
      <c r="I1180" s="17">
        <f t="shared" si="229"/>
        <v>8699.5</v>
      </c>
    </row>
    <row r="1181" spans="1:9">
      <c r="A1181" s="80" t="s">
        <v>41</v>
      </c>
      <c r="B1181" s="2"/>
      <c r="C1181" s="2" t="s">
        <v>30</v>
      </c>
      <c r="D1181" s="2" t="s">
        <v>12</v>
      </c>
      <c r="E1181" s="22" t="s">
        <v>891</v>
      </c>
      <c r="F1181" s="2" t="s">
        <v>98</v>
      </c>
      <c r="G1181" s="17">
        <v>8699.5</v>
      </c>
      <c r="H1181" s="17">
        <v>8699.5</v>
      </c>
      <c r="I1181" s="17">
        <v>8699.5</v>
      </c>
    </row>
    <row r="1182" spans="1:9" ht="31.5">
      <c r="A1182" s="80" t="s">
        <v>44</v>
      </c>
      <c r="B1182" s="2"/>
      <c r="C1182" s="2" t="s">
        <v>30</v>
      </c>
      <c r="D1182" s="2" t="s">
        <v>12</v>
      </c>
      <c r="E1182" s="22" t="s">
        <v>763</v>
      </c>
      <c r="F1182" s="2"/>
      <c r="G1182" s="17">
        <f>SUM(G1183)</f>
        <v>574.5</v>
      </c>
      <c r="H1182" s="17">
        <f t="shared" ref="H1182:I1183" si="230">SUM(H1183)</f>
        <v>0</v>
      </c>
      <c r="I1182" s="17">
        <f t="shared" si="230"/>
        <v>0</v>
      </c>
    </row>
    <row r="1183" spans="1:9" ht="78.75">
      <c r="A1183" s="80" t="s">
        <v>401</v>
      </c>
      <c r="B1183" s="2"/>
      <c r="C1183" s="2" t="s">
        <v>30</v>
      </c>
      <c r="D1183" s="2" t="s">
        <v>12</v>
      </c>
      <c r="E1183" s="22" t="s">
        <v>790</v>
      </c>
      <c r="F1183" s="2"/>
      <c r="G1183" s="17">
        <f>SUM(G1184)</f>
        <v>574.5</v>
      </c>
      <c r="H1183" s="17">
        <f t="shared" si="230"/>
        <v>0</v>
      </c>
      <c r="I1183" s="17">
        <f t="shared" si="230"/>
        <v>0</v>
      </c>
    </row>
    <row r="1184" spans="1:9">
      <c r="A1184" s="80" t="s">
        <v>41</v>
      </c>
      <c r="B1184" s="2"/>
      <c r="C1184" s="2" t="s">
        <v>30</v>
      </c>
      <c r="D1184" s="2" t="s">
        <v>12</v>
      </c>
      <c r="E1184" s="22" t="s">
        <v>790</v>
      </c>
      <c r="F1184" s="2" t="s">
        <v>98</v>
      </c>
      <c r="G1184" s="17">
        <v>574.5</v>
      </c>
      <c r="H1184" s="17"/>
      <c r="I1184" s="17"/>
    </row>
    <row r="1185" spans="1:11" hidden="1">
      <c r="A1185" s="80" t="s">
        <v>76</v>
      </c>
      <c r="B1185" s="30"/>
      <c r="C1185" s="81" t="s">
        <v>30</v>
      </c>
      <c r="D1185" s="81" t="s">
        <v>77</v>
      </c>
      <c r="E1185" s="81"/>
      <c r="F1185" s="22"/>
      <c r="G1185" s="72">
        <f t="shared" ref="G1185:I1186" si="231">G1186</f>
        <v>0</v>
      </c>
      <c r="H1185" s="72">
        <f t="shared" si="231"/>
        <v>0</v>
      </c>
      <c r="I1185" s="72">
        <f t="shared" si="231"/>
        <v>0</v>
      </c>
    </row>
    <row r="1186" spans="1:11" ht="31.5" hidden="1">
      <c r="A1186" s="80" t="s">
        <v>506</v>
      </c>
      <c r="B1186" s="30"/>
      <c r="C1186" s="81" t="s">
        <v>30</v>
      </c>
      <c r="D1186" s="81" t="s">
        <v>77</v>
      </c>
      <c r="E1186" s="22" t="s">
        <v>15</v>
      </c>
      <c r="F1186" s="22"/>
      <c r="G1186" s="72">
        <f t="shared" si="231"/>
        <v>0</v>
      </c>
      <c r="H1186" s="72">
        <f t="shared" si="231"/>
        <v>0</v>
      </c>
      <c r="I1186" s="72">
        <f t="shared" si="231"/>
        <v>0</v>
      </c>
    </row>
    <row r="1187" spans="1:11" hidden="1">
      <c r="A1187" s="80" t="s">
        <v>83</v>
      </c>
      <c r="B1187" s="30"/>
      <c r="C1187" s="81" t="s">
        <v>30</v>
      </c>
      <c r="D1187" s="81" t="s">
        <v>77</v>
      </c>
      <c r="E1187" s="22" t="s">
        <v>67</v>
      </c>
      <c r="F1187" s="22"/>
      <c r="G1187" s="72">
        <f>SUM(G1189)</f>
        <v>0</v>
      </c>
      <c r="H1187" s="72">
        <f>SUM(H1189)</f>
        <v>0</v>
      </c>
      <c r="I1187" s="72">
        <f>SUM(I1189)</f>
        <v>0</v>
      </c>
    </row>
    <row r="1188" spans="1:11" hidden="1">
      <c r="A1188" s="80" t="s">
        <v>34</v>
      </c>
      <c r="B1188" s="30"/>
      <c r="C1188" s="81" t="s">
        <v>30</v>
      </c>
      <c r="D1188" s="81" t="s">
        <v>77</v>
      </c>
      <c r="E1188" s="22" t="s">
        <v>425</v>
      </c>
      <c r="F1188" s="22"/>
      <c r="G1188" s="72">
        <f t="shared" ref="G1188:I1189" si="232">G1189</f>
        <v>0</v>
      </c>
      <c r="H1188" s="72">
        <f t="shared" si="232"/>
        <v>0</v>
      </c>
      <c r="I1188" s="72">
        <f t="shared" si="232"/>
        <v>0</v>
      </c>
    </row>
    <row r="1189" spans="1:11" hidden="1">
      <c r="A1189" s="80" t="s">
        <v>36</v>
      </c>
      <c r="B1189" s="30"/>
      <c r="C1189" s="81" t="s">
        <v>30</v>
      </c>
      <c r="D1189" s="81" t="s">
        <v>77</v>
      </c>
      <c r="E1189" s="22" t="s">
        <v>426</v>
      </c>
      <c r="F1189" s="22"/>
      <c r="G1189" s="72">
        <f t="shared" si="232"/>
        <v>0</v>
      </c>
      <c r="H1189" s="72">
        <f t="shared" si="232"/>
        <v>0</v>
      </c>
      <c r="I1189" s="72">
        <f t="shared" si="232"/>
        <v>0</v>
      </c>
    </row>
    <row r="1190" spans="1:11" ht="31.5" hidden="1">
      <c r="A1190" s="80" t="s">
        <v>120</v>
      </c>
      <c r="B1190" s="30"/>
      <c r="C1190" s="81" t="s">
        <v>30</v>
      </c>
      <c r="D1190" s="81" t="s">
        <v>77</v>
      </c>
      <c r="E1190" s="22" t="s">
        <v>426</v>
      </c>
      <c r="F1190" s="22">
        <v>600</v>
      </c>
      <c r="G1190" s="72"/>
      <c r="H1190" s="72"/>
      <c r="I1190" s="72"/>
    </row>
    <row r="1191" spans="1:11">
      <c r="A1191" s="80" t="s">
        <v>254</v>
      </c>
      <c r="B1191" s="30"/>
      <c r="C1191" s="81" t="s">
        <v>169</v>
      </c>
      <c r="D1191" s="81"/>
      <c r="E1191" s="22"/>
      <c r="F1191" s="22"/>
      <c r="G1191" s="72">
        <f t="shared" ref="G1191:I1196" si="233">SUM(G1192)</f>
        <v>2634.2999999999997</v>
      </c>
      <c r="H1191" s="72">
        <f t="shared" si="233"/>
        <v>2614.6999999999998</v>
      </c>
      <c r="I1191" s="72">
        <f t="shared" si="233"/>
        <v>2614.6999999999998</v>
      </c>
    </row>
    <row r="1192" spans="1:11">
      <c r="A1192" s="80" t="s">
        <v>189</v>
      </c>
      <c r="B1192" s="30"/>
      <c r="C1192" s="81" t="s">
        <v>169</v>
      </c>
      <c r="D1192" s="81" t="s">
        <v>168</v>
      </c>
      <c r="E1192" s="22"/>
      <c r="F1192" s="22"/>
      <c r="G1192" s="72">
        <f t="shared" si="233"/>
        <v>2634.2999999999997</v>
      </c>
      <c r="H1192" s="72">
        <f t="shared" si="233"/>
        <v>2614.6999999999998</v>
      </c>
      <c r="I1192" s="72">
        <f t="shared" si="233"/>
        <v>2614.6999999999998</v>
      </c>
    </row>
    <row r="1193" spans="1:11" ht="31.5">
      <c r="A1193" s="80" t="s">
        <v>667</v>
      </c>
      <c r="B1193" s="30"/>
      <c r="C1193" s="81" t="s">
        <v>169</v>
      </c>
      <c r="D1193" s="81" t="s">
        <v>168</v>
      </c>
      <c r="E1193" s="22" t="s">
        <v>324</v>
      </c>
      <c r="F1193" s="22"/>
      <c r="G1193" s="72">
        <f t="shared" si="233"/>
        <v>2634.2999999999997</v>
      </c>
      <c r="H1193" s="72">
        <f t="shared" si="233"/>
        <v>2614.6999999999998</v>
      </c>
      <c r="I1193" s="72">
        <f t="shared" si="233"/>
        <v>2614.6999999999998</v>
      </c>
    </row>
    <row r="1194" spans="1:11" ht="47.25">
      <c r="A1194" s="80" t="s">
        <v>909</v>
      </c>
      <c r="B1194" s="30"/>
      <c r="C1194" s="81" t="s">
        <v>169</v>
      </c>
      <c r="D1194" s="81" t="s">
        <v>168</v>
      </c>
      <c r="E1194" s="22" t="s">
        <v>353</v>
      </c>
      <c r="F1194" s="22"/>
      <c r="G1194" s="72">
        <f t="shared" si="233"/>
        <v>2634.2999999999997</v>
      </c>
      <c r="H1194" s="72">
        <f t="shared" si="233"/>
        <v>2614.6999999999998</v>
      </c>
      <c r="I1194" s="72">
        <f t="shared" si="233"/>
        <v>2614.6999999999998</v>
      </c>
    </row>
    <row r="1195" spans="1:11" ht="31.5">
      <c r="A1195" s="80" t="s">
        <v>44</v>
      </c>
      <c r="B1195" s="30"/>
      <c r="C1195" s="81" t="s">
        <v>169</v>
      </c>
      <c r="D1195" s="81" t="s">
        <v>168</v>
      </c>
      <c r="E1195" s="22" t="s">
        <v>354</v>
      </c>
      <c r="F1195" s="22"/>
      <c r="G1195" s="72">
        <f t="shared" si="233"/>
        <v>2634.2999999999997</v>
      </c>
      <c r="H1195" s="72">
        <f t="shared" si="233"/>
        <v>2614.6999999999998</v>
      </c>
      <c r="I1195" s="72">
        <f t="shared" si="233"/>
        <v>2614.6999999999998</v>
      </c>
    </row>
    <row r="1196" spans="1:11">
      <c r="A1196" s="80" t="s">
        <v>812</v>
      </c>
      <c r="B1196" s="30"/>
      <c r="C1196" s="81" t="s">
        <v>169</v>
      </c>
      <c r="D1196" s="81" t="s">
        <v>168</v>
      </c>
      <c r="E1196" s="22" t="s">
        <v>355</v>
      </c>
      <c r="F1196" s="22"/>
      <c r="G1196" s="72">
        <f t="shared" si="233"/>
        <v>2634.2999999999997</v>
      </c>
      <c r="H1196" s="72">
        <f t="shared" si="233"/>
        <v>2614.6999999999998</v>
      </c>
      <c r="I1196" s="72">
        <f t="shared" si="233"/>
        <v>2614.6999999999998</v>
      </c>
    </row>
    <row r="1197" spans="1:11" ht="47.25">
      <c r="A1197" s="18" t="s">
        <v>50</v>
      </c>
      <c r="B1197" s="30"/>
      <c r="C1197" s="81" t="s">
        <v>169</v>
      </c>
      <c r="D1197" s="81" t="s">
        <v>168</v>
      </c>
      <c r="E1197" s="22" t="s">
        <v>355</v>
      </c>
      <c r="F1197" s="22">
        <v>100</v>
      </c>
      <c r="G1197" s="72">
        <f>2614.7+19.6</f>
        <v>2634.2999999999997</v>
      </c>
      <c r="H1197" s="72">
        <v>2614.6999999999998</v>
      </c>
      <c r="I1197" s="72">
        <v>2614.6999999999998</v>
      </c>
    </row>
    <row r="1198" spans="1:11">
      <c r="A1198" s="35" t="s">
        <v>537</v>
      </c>
      <c r="B1198" s="15" t="s">
        <v>110</v>
      </c>
      <c r="C1198" s="15"/>
      <c r="D1198" s="15"/>
      <c r="E1198" s="15"/>
      <c r="F1198" s="15"/>
      <c r="G1198" s="19">
        <f>G1199+G1229+G1345</f>
        <v>268282.8</v>
      </c>
      <c r="H1198" s="19">
        <f>H1199+H1229+H1345</f>
        <v>250377</v>
      </c>
      <c r="I1198" s="19">
        <f>I1199+I1229+I1345</f>
        <v>243884.40000000002</v>
      </c>
      <c r="J1198" s="91">
        <v>262639.3</v>
      </c>
      <c r="K1198" s="89">
        <f>SUM(J1198-G1198)</f>
        <v>-5643.5</v>
      </c>
    </row>
    <row r="1199" spans="1:11">
      <c r="A1199" s="80" t="s">
        <v>111</v>
      </c>
      <c r="B1199" s="2"/>
      <c r="C1199" s="2" t="s">
        <v>112</v>
      </c>
      <c r="D1199" s="2"/>
      <c r="E1199" s="2"/>
      <c r="F1199" s="2"/>
      <c r="G1199" s="17">
        <f>G1200+G1223</f>
        <v>100429.99999999999</v>
      </c>
      <c r="H1199" s="17">
        <f>H1200+H1223</f>
        <v>98573.3</v>
      </c>
      <c r="I1199" s="17">
        <f>I1200+I1223</f>
        <v>87013.6</v>
      </c>
      <c r="J1199" s="91">
        <v>246116.1</v>
      </c>
      <c r="K1199" s="89">
        <f>SUM(J1199-H1198)</f>
        <v>-4260.8999999999942</v>
      </c>
    </row>
    <row r="1200" spans="1:11">
      <c r="A1200" s="80" t="s">
        <v>113</v>
      </c>
      <c r="B1200" s="2"/>
      <c r="C1200" s="2" t="s">
        <v>112</v>
      </c>
      <c r="D1200" s="2" t="s">
        <v>53</v>
      </c>
      <c r="E1200" s="2"/>
      <c r="F1200" s="2"/>
      <c r="G1200" s="17">
        <f>SUM(G1201)</f>
        <v>100220.09999999999</v>
      </c>
      <c r="H1200" s="17">
        <f>SUM(H1201)</f>
        <v>98573.3</v>
      </c>
      <c r="I1200" s="17">
        <f>SUM(I1201)</f>
        <v>87013.6</v>
      </c>
      <c r="J1200" s="91">
        <v>243884.40000000002</v>
      </c>
      <c r="K1200" s="89">
        <f>SUM(J1200-I1198)</f>
        <v>0</v>
      </c>
    </row>
    <row r="1201" spans="1:9">
      <c r="A1201" s="80" t="s">
        <v>672</v>
      </c>
      <c r="B1201" s="2"/>
      <c r="C1201" s="2" t="s">
        <v>112</v>
      </c>
      <c r="D1201" s="2" t="s">
        <v>53</v>
      </c>
      <c r="E1201" s="2" t="s">
        <v>114</v>
      </c>
      <c r="F1201" s="2"/>
      <c r="G1201" s="17">
        <f>SUM(G1202)+G1210+G1206</f>
        <v>100220.09999999999</v>
      </c>
      <c r="H1201" s="17">
        <f>SUM(H1202)+H1210+H1206</f>
        <v>98573.3</v>
      </c>
      <c r="I1201" s="17">
        <f>SUM(I1202)+I1210+I1206</f>
        <v>87013.6</v>
      </c>
    </row>
    <row r="1202" spans="1:9">
      <c r="A1202" s="80" t="s">
        <v>115</v>
      </c>
      <c r="B1202" s="2"/>
      <c r="C1202" s="2" t="s">
        <v>112</v>
      </c>
      <c r="D1202" s="2" t="s">
        <v>53</v>
      </c>
      <c r="E1202" s="2" t="s">
        <v>116</v>
      </c>
      <c r="F1202" s="2"/>
      <c r="G1202" s="17">
        <f t="shared" ref="G1202:I1204" si="234">G1203</f>
        <v>94043.099999999991</v>
      </c>
      <c r="H1202" s="17">
        <f t="shared" si="234"/>
        <v>87013.6</v>
      </c>
      <c r="I1202" s="17">
        <f t="shared" si="234"/>
        <v>87013.6</v>
      </c>
    </row>
    <row r="1203" spans="1:9" ht="47.25">
      <c r="A1203" s="80" t="s">
        <v>25</v>
      </c>
      <c r="B1203" s="2"/>
      <c r="C1203" s="2" t="s">
        <v>112</v>
      </c>
      <c r="D1203" s="2" t="s">
        <v>53</v>
      </c>
      <c r="E1203" s="2" t="s">
        <v>117</v>
      </c>
      <c r="F1203" s="2"/>
      <c r="G1203" s="17">
        <f>G1204</f>
        <v>94043.099999999991</v>
      </c>
      <c r="H1203" s="17">
        <f>H1204</f>
        <v>87013.6</v>
      </c>
      <c r="I1203" s="17">
        <f>I1204</f>
        <v>87013.6</v>
      </c>
    </row>
    <row r="1204" spans="1:9">
      <c r="A1204" s="80" t="s">
        <v>118</v>
      </c>
      <c r="B1204" s="2"/>
      <c r="C1204" s="2" t="s">
        <v>112</v>
      </c>
      <c r="D1204" s="2" t="s">
        <v>53</v>
      </c>
      <c r="E1204" s="2" t="s">
        <v>119</v>
      </c>
      <c r="F1204" s="2"/>
      <c r="G1204" s="17">
        <f t="shared" si="234"/>
        <v>94043.099999999991</v>
      </c>
      <c r="H1204" s="17">
        <f t="shared" si="234"/>
        <v>87013.6</v>
      </c>
      <c r="I1204" s="17">
        <f t="shared" si="234"/>
        <v>87013.6</v>
      </c>
    </row>
    <row r="1205" spans="1:9" ht="31.5">
      <c r="A1205" s="80" t="s">
        <v>120</v>
      </c>
      <c r="B1205" s="2"/>
      <c r="C1205" s="2" t="s">
        <v>112</v>
      </c>
      <c r="D1205" s="2" t="s">
        <v>53</v>
      </c>
      <c r="E1205" s="2" t="s">
        <v>119</v>
      </c>
      <c r="F1205" s="2" t="s">
        <v>121</v>
      </c>
      <c r="G1205" s="17">
        <f>91595.2+2447.9</f>
        <v>94043.099999999991</v>
      </c>
      <c r="H1205" s="17">
        <v>87013.6</v>
      </c>
      <c r="I1205" s="17">
        <v>87013.6</v>
      </c>
    </row>
    <row r="1206" spans="1:9">
      <c r="A1206" s="80" t="s">
        <v>153</v>
      </c>
      <c r="B1206" s="2"/>
      <c r="C1206" s="2" t="s">
        <v>112</v>
      </c>
      <c r="D1206" s="2" t="s">
        <v>53</v>
      </c>
      <c r="E1206" s="2" t="s">
        <v>154</v>
      </c>
      <c r="F1206" s="2"/>
      <c r="G1206" s="17">
        <f>SUM(G1207)</f>
        <v>168.8</v>
      </c>
      <c r="H1206" s="17">
        <f t="shared" ref="H1206:I1208" si="235">SUM(H1207)</f>
        <v>0</v>
      </c>
      <c r="I1206" s="17">
        <f t="shared" si="235"/>
        <v>0</v>
      </c>
    </row>
    <row r="1207" spans="1:9">
      <c r="A1207" s="80" t="s">
        <v>34</v>
      </c>
      <c r="B1207" s="2"/>
      <c r="C1207" s="2" t="s">
        <v>112</v>
      </c>
      <c r="D1207" s="2" t="s">
        <v>53</v>
      </c>
      <c r="E1207" s="2" t="s">
        <v>414</v>
      </c>
      <c r="F1207" s="2"/>
      <c r="G1207" s="17">
        <f>SUM(G1208)</f>
        <v>168.8</v>
      </c>
      <c r="H1207" s="17">
        <f t="shared" si="235"/>
        <v>0</v>
      </c>
      <c r="I1207" s="17">
        <f t="shared" si="235"/>
        <v>0</v>
      </c>
    </row>
    <row r="1208" spans="1:9">
      <c r="A1208" s="80" t="s">
        <v>118</v>
      </c>
      <c r="B1208" s="2"/>
      <c r="C1208" s="2" t="s">
        <v>112</v>
      </c>
      <c r="D1208" s="2" t="s">
        <v>53</v>
      </c>
      <c r="E1208" s="2" t="s">
        <v>929</v>
      </c>
      <c r="F1208" s="2"/>
      <c r="G1208" s="17">
        <f>SUM(G1209)</f>
        <v>168.8</v>
      </c>
      <c r="H1208" s="17">
        <f t="shared" si="235"/>
        <v>0</v>
      </c>
      <c r="I1208" s="17">
        <f t="shared" si="235"/>
        <v>0</v>
      </c>
    </row>
    <row r="1209" spans="1:9" ht="31.5">
      <c r="A1209" s="80" t="s">
        <v>120</v>
      </c>
      <c r="B1209" s="2"/>
      <c r="C1209" s="2" t="s">
        <v>112</v>
      </c>
      <c r="D1209" s="2" t="s">
        <v>53</v>
      </c>
      <c r="E1209" s="2" t="s">
        <v>929</v>
      </c>
      <c r="F1209" s="2" t="s">
        <v>121</v>
      </c>
      <c r="G1209" s="17">
        <v>168.8</v>
      </c>
      <c r="H1209" s="17"/>
      <c r="I1209" s="17"/>
    </row>
    <row r="1210" spans="1:9" ht="31.5">
      <c r="A1210" s="80" t="s">
        <v>155</v>
      </c>
      <c r="B1210" s="3"/>
      <c r="C1210" s="2" t="s">
        <v>112</v>
      </c>
      <c r="D1210" s="2" t="s">
        <v>53</v>
      </c>
      <c r="E1210" s="2" t="s">
        <v>156</v>
      </c>
      <c r="F1210" s="4"/>
      <c r="G1210" s="17">
        <f>G1211+G1220</f>
        <v>6008.2000000000007</v>
      </c>
      <c r="H1210" s="17">
        <f>H1211+H1220</f>
        <v>11559.7</v>
      </c>
      <c r="I1210" s="17">
        <f>I1211+I1220</f>
        <v>0</v>
      </c>
    </row>
    <row r="1211" spans="1:9">
      <c r="A1211" s="80" t="s">
        <v>150</v>
      </c>
      <c r="B1211" s="3"/>
      <c r="C1211" s="2" t="s">
        <v>112</v>
      </c>
      <c r="D1211" s="2" t="s">
        <v>53</v>
      </c>
      <c r="E1211" s="2" t="s">
        <v>157</v>
      </c>
      <c r="F1211" s="4"/>
      <c r="G1211" s="17">
        <f>SUM(G1212+G1215+G1217)</f>
        <v>6008.2000000000007</v>
      </c>
      <c r="H1211" s="17">
        <f>SUM(H1212+H1215+H1217)</f>
        <v>0</v>
      </c>
      <c r="I1211" s="17">
        <f>SUM(I1212+I1215+I1217)</f>
        <v>0</v>
      </c>
    </row>
    <row r="1212" spans="1:9">
      <c r="A1212" s="80" t="s">
        <v>420</v>
      </c>
      <c r="B1212" s="3"/>
      <c r="C1212" s="2" t="s">
        <v>112</v>
      </c>
      <c r="D1212" s="2" t="s">
        <v>53</v>
      </c>
      <c r="E1212" s="2" t="s">
        <v>421</v>
      </c>
      <c r="F1212" s="2"/>
      <c r="G1212" s="17">
        <f>G1213</f>
        <v>4354</v>
      </c>
      <c r="H1212" s="17">
        <f>H1213</f>
        <v>0</v>
      </c>
      <c r="I1212" s="17">
        <f>I1213</f>
        <v>0</v>
      </c>
    </row>
    <row r="1213" spans="1:9">
      <c r="A1213" s="80" t="s">
        <v>118</v>
      </c>
      <c r="B1213" s="3"/>
      <c r="C1213" s="2" t="s">
        <v>112</v>
      </c>
      <c r="D1213" s="2" t="s">
        <v>53</v>
      </c>
      <c r="E1213" s="2" t="s">
        <v>422</v>
      </c>
      <c r="F1213" s="2"/>
      <c r="G1213" s="17">
        <f t="shared" ref="G1213:I1213" si="236">G1214</f>
        <v>4354</v>
      </c>
      <c r="H1213" s="17">
        <f t="shared" si="236"/>
        <v>0</v>
      </c>
      <c r="I1213" s="17">
        <f t="shared" si="236"/>
        <v>0</v>
      </c>
    </row>
    <row r="1214" spans="1:9" ht="31.5">
      <c r="A1214" s="80" t="s">
        <v>120</v>
      </c>
      <c r="B1214" s="3"/>
      <c r="C1214" s="2" t="s">
        <v>112</v>
      </c>
      <c r="D1214" s="2" t="s">
        <v>53</v>
      </c>
      <c r="E1214" s="2" t="s">
        <v>422</v>
      </c>
      <c r="F1214" s="2" t="s">
        <v>121</v>
      </c>
      <c r="G1214" s="17">
        <v>4354</v>
      </c>
      <c r="H1214" s="17"/>
      <c r="I1214" s="17"/>
    </row>
    <row r="1215" spans="1:9" ht="31.5">
      <c r="A1215" s="80" t="s">
        <v>263</v>
      </c>
      <c r="B1215" s="3"/>
      <c r="C1215" s="2" t="s">
        <v>112</v>
      </c>
      <c r="D1215" s="2" t="s">
        <v>53</v>
      </c>
      <c r="E1215" s="2" t="s">
        <v>439</v>
      </c>
      <c r="F1215" s="2"/>
      <c r="G1215" s="17">
        <f>SUM(G1216)</f>
        <v>908.1</v>
      </c>
      <c r="H1215" s="17">
        <f>SUM(H1216)</f>
        <v>0</v>
      </c>
      <c r="I1215" s="17">
        <f>SUM(I1216)</f>
        <v>0</v>
      </c>
    </row>
    <row r="1216" spans="1:9" ht="31.5">
      <c r="A1216" s="80" t="s">
        <v>120</v>
      </c>
      <c r="B1216" s="3"/>
      <c r="C1216" s="2" t="s">
        <v>112</v>
      </c>
      <c r="D1216" s="2" t="s">
        <v>53</v>
      </c>
      <c r="E1216" s="2" t="s">
        <v>440</v>
      </c>
      <c r="F1216" s="2" t="s">
        <v>121</v>
      </c>
      <c r="G1216" s="17">
        <v>908.1</v>
      </c>
      <c r="H1216" s="17"/>
      <c r="I1216" s="17"/>
    </row>
    <row r="1217" spans="1:9">
      <c r="A1217" s="80" t="s">
        <v>333</v>
      </c>
      <c r="B1217" s="3"/>
      <c r="C1217" s="2" t="s">
        <v>112</v>
      </c>
      <c r="D1217" s="2" t="s">
        <v>53</v>
      </c>
      <c r="E1217" s="2" t="s">
        <v>423</v>
      </c>
      <c r="F1217" s="2"/>
      <c r="G1217" s="17">
        <f>SUM(G1218)</f>
        <v>746.1</v>
      </c>
      <c r="H1217" s="17">
        <f>SUM(H1218)</f>
        <v>0</v>
      </c>
      <c r="I1217" s="17">
        <f>SUM(I1218)</f>
        <v>0</v>
      </c>
    </row>
    <row r="1218" spans="1:9">
      <c r="A1218" s="80" t="s">
        <v>333</v>
      </c>
      <c r="B1218" s="3"/>
      <c r="C1218" s="2" t="s">
        <v>112</v>
      </c>
      <c r="D1218" s="2" t="s">
        <v>53</v>
      </c>
      <c r="E1218" s="2" t="s">
        <v>424</v>
      </c>
      <c r="F1218" s="2"/>
      <c r="G1218" s="17">
        <f>G1219</f>
        <v>746.1</v>
      </c>
      <c r="H1218" s="17">
        <f>H1219</f>
        <v>0</v>
      </c>
      <c r="I1218" s="17">
        <f>I1219</f>
        <v>0</v>
      </c>
    </row>
    <row r="1219" spans="1:9" ht="31.5">
      <c r="A1219" s="80" t="s">
        <v>120</v>
      </c>
      <c r="B1219" s="3"/>
      <c r="C1219" s="2" t="s">
        <v>112</v>
      </c>
      <c r="D1219" s="2" t="s">
        <v>53</v>
      </c>
      <c r="E1219" s="2" t="s">
        <v>424</v>
      </c>
      <c r="F1219" s="2" t="s">
        <v>121</v>
      </c>
      <c r="G1219" s="17">
        <v>746.1</v>
      </c>
      <c r="H1219" s="17"/>
      <c r="I1219" s="17"/>
    </row>
    <row r="1220" spans="1:9">
      <c r="A1220" s="80" t="s">
        <v>925</v>
      </c>
      <c r="B1220" s="3"/>
      <c r="C1220" s="2" t="s">
        <v>112</v>
      </c>
      <c r="D1220" s="2" t="s">
        <v>53</v>
      </c>
      <c r="E1220" s="2" t="s">
        <v>595</v>
      </c>
      <c r="F1220" s="2"/>
      <c r="G1220" s="17">
        <f t="shared" ref="G1220:I1221" si="237">G1221</f>
        <v>0</v>
      </c>
      <c r="H1220" s="17">
        <f t="shared" si="237"/>
        <v>11559.7</v>
      </c>
      <c r="I1220" s="17">
        <f t="shared" si="237"/>
        <v>0</v>
      </c>
    </row>
    <row r="1221" spans="1:9" ht="63">
      <c r="A1221" s="80" t="s">
        <v>744</v>
      </c>
      <c r="B1221" s="3"/>
      <c r="C1221" s="2" t="s">
        <v>112</v>
      </c>
      <c r="D1221" s="2" t="s">
        <v>53</v>
      </c>
      <c r="E1221" s="2" t="s">
        <v>743</v>
      </c>
      <c r="F1221" s="2"/>
      <c r="G1221" s="17">
        <f t="shared" si="237"/>
        <v>0</v>
      </c>
      <c r="H1221" s="17">
        <f t="shared" si="237"/>
        <v>11559.7</v>
      </c>
      <c r="I1221" s="17">
        <f t="shared" si="237"/>
        <v>0</v>
      </c>
    </row>
    <row r="1222" spans="1:9" ht="31.5">
      <c r="A1222" s="80" t="s">
        <v>120</v>
      </c>
      <c r="B1222" s="3"/>
      <c r="C1222" s="2" t="s">
        <v>112</v>
      </c>
      <c r="D1222" s="2" t="s">
        <v>53</v>
      </c>
      <c r="E1222" s="2" t="s">
        <v>743</v>
      </c>
      <c r="F1222" s="2" t="s">
        <v>121</v>
      </c>
      <c r="G1222" s="17"/>
      <c r="H1222" s="17">
        <v>11559.7</v>
      </c>
      <c r="I1222" s="17"/>
    </row>
    <row r="1223" spans="1:9">
      <c r="A1223" s="80" t="s">
        <v>339</v>
      </c>
      <c r="B1223" s="2"/>
      <c r="C1223" s="2" t="s">
        <v>112</v>
      </c>
      <c r="D1223" s="2" t="s">
        <v>112</v>
      </c>
      <c r="E1223" s="22"/>
      <c r="F1223" s="22"/>
      <c r="G1223" s="17">
        <f t="shared" ref="G1223:I1227" si="238">SUM(G1224)</f>
        <v>209.9</v>
      </c>
      <c r="H1223" s="17">
        <f t="shared" si="238"/>
        <v>0</v>
      </c>
      <c r="I1223" s="17">
        <f t="shared" si="238"/>
        <v>0</v>
      </c>
    </row>
    <row r="1224" spans="1:9" ht="31.5">
      <c r="A1224" s="80" t="s">
        <v>667</v>
      </c>
      <c r="B1224" s="81"/>
      <c r="C1224" s="81" t="s">
        <v>112</v>
      </c>
      <c r="D1224" s="81" t="s">
        <v>112</v>
      </c>
      <c r="E1224" s="22" t="s">
        <v>324</v>
      </c>
      <c r="F1224" s="22"/>
      <c r="G1224" s="17">
        <f t="shared" si="238"/>
        <v>209.9</v>
      </c>
      <c r="H1224" s="17">
        <f t="shared" si="238"/>
        <v>0</v>
      </c>
      <c r="I1224" s="17">
        <f t="shared" si="238"/>
        <v>0</v>
      </c>
    </row>
    <row r="1225" spans="1:9" ht="31.5">
      <c r="A1225" s="80" t="s">
        <v>530</v>
      </c>
      <c r="B1225" s="2"/>
      <c r="C1225" s="2" t="s">
        <v>112</v>
      </c>
      <c r="D1225" s="2" t="s">
        <v>112</v>
      </c>
      <c r="E1225" s="2" t="s">
        <v>346</v>
      </c>
      <c r="F1225" s="2"/>
      <c r="G1225" s="17">
        <f t="shared" si="238"/>
        <v>209.9</v>
      </c>
      <c r="H1225" s="17">
        <f t="shared" si="238"/>
        <v>0</v>
      </c>
      <c r="I1225" s="17">
        <f t="shared" si="238"/>
        <v>0</v>
      </c>
    </row>
    <row r="1226" spans="1:9">
      <c r="A1226" s="80" t="s">
        <v>34</v>
      </c>
      <c r="B1226" s="2"/>
      <c r="C1226" s="2" t="s">
        <v>112</v>
      </c>
      <c r="D1226" s="2" t="s">
        <v>112</v>
      </c>
      <c r="E1226" s="2" t="s">
        <v>347</v>
      </c>
      <c r="F1226" s="2"/>
      <c r="G1226" s="17">
        <f t="shared" si="238"/>
        <v>209.9</v>
      </c>
      <c r="H1226" s="17">
        <f t="shared" si="238"/>
        <v>0</v>
      </c>
      <c r="I1226" s="17">
        <f t="shared" si="238"/>
        <v>0</v>
      </c>
    </row>
    <row r="1227" spans="1:9" ht="31.5">
      <c r="A1227" s="80" t="s">
        <v>348</v>
      </c>
      <c r="B1227" s="22"/>
      <c r="C1227" s="2" t="s">
        <v>112</v>
      </c>
      <c r="D1227" s="2" t="s">
        <v>112</v>
      </c>
      <c r="E1227" s="2" t="s">
        <v>349</v>
      </c>
      <c r="F1227" s="2"/>
      <c r="G1227" s="17">
        <f t="shared" si="238"/>
        <v>209.9</v>
      </c>
      <c r="H1227" s="17">
        <f t="shared" si="238"/>
        <v>0</v>
      </c>
      <c r="I1227" s="17">
        <f t="shared" si="238"/>
        <v>0</v>
      </c>
    </row>
    <row r="1228" spans="1:9" ht="31.5">
      <c r="A1228" s="80" t="s">
        <v>228</v>
      </c>
      <c r="B1228" s="2"/>
      <c r="C1228" s="2" t="s">
        <v>112</v>
      </c>
      <c r="D1228" s="2" t="s">
        <v>112</v>
      </c>
      <c r="E1228" s="2" t="s">
        <v>349</v>
      </c>
      <c r="F1228" s="13">
        <v>600</v>
      </c>
      <c r="G1228" s="17">
        <v>209.9</v>
      </c>
      <c r="H1228" s="17"/>
      <c r="I1228" s="17"/>
    </row>
    <row r="1229" spans="1:9">
      <c r="A1229" s="80" t="s">
        <v>122</v>
      </c>
      <c r="B1229" s="2"/>
      <c r="C1229" s="2" t="s">
        <v>14</v>
      </c>
      <c r="D1229" s="2"/>
      <c r="E1229" s="2"/>
      <c r="F1229" s="2"/>
      <c r="G1229" s="17">
        <f>SUM(G1230+G1294)</f>
        <v>167397.79999999999</v>
      </c>
      <c r="H1229" s="17">
        <f>SUM(H1230+H1294)</f>
        <v>151398.70000000001</v>
      </c>
      <c r="I1229" s="17">
        <f>SUM(I1230+I1294)</f>
        <v>156449.60000000001</v>
      </c>
    </row>
    <row r="1230" spans="1:9">
      <c r="A1230" s="80" t="s">
        <v>123</v>
      </c>
      <c r="B1230" s="2"/>
      <c r="C1230" s="2" t="s">
        <v>14</v>
      </c>
      <c r="D1230" s="2" t="s">
        <v>33</v>
      </c>
      <c r="E1230" s="2"/>
      <c r="F1230" s="2"/>
      <c r="G1230" s="17">
        <f>G1234+G1289+G1242</f>
        <v>131830.9</v>
      </c>
      <c r="H1230" s="17">
        <f>H1234+H1289+H1242</f>
        <v>119142</v>
      </c>
      <c r="I1230" s="17">
        <f>I1234+I1289+I1242</f>
        <v>125228.20000000001</v>
      </c>
    </row>
    <row r="1231" spans="1:9" hidden="1">
      <c r="A1231" s="80" t="s">
        <v>473</v>
      </c>
      <c r="B1231" s="2"/>
      <c r="C1231" s="2" t="s">
        <v>14</v>
      </c>
      <c r="D1231" s="2" t="s">
        <v>33</v>
      </c>
      <c r="E1231" s="2" t="s">
        <v>474</v>
      </c>
      <c r="F1231" s="2"/>
      <c r="G1231" s="17">
        <f t="shared" ref="G1231:I1232" si="239">G1232</f>
        <v>0</v>
      </c>
      <c r="H1231" s="17">
        <f t="shared" si="239"/>
        <v>0</v>
      </c>
      <c r="I1231" s="17">
        <f t="shared" si="239"/>
        <v>0</v>
      </c>
    </row>
    <row r="1232" spans="1:9" hidden="1">
      <c r="A1232" s="80" t="s">
        <v>475</v>
      </c>
      <c r="B1232" s="2"/>
      <c r="C1232" s="2" t="s">
        <v>14</v>
      </c>
      <c r="D1232" s="2" t="s">
        <v>33</v>
      </c>
      <c r="E1232" s="2" t="s">
        <v>476</v>
      </c>
      <c r="F1232" s="2"/>
      <c r="G1232" s="17">
        <f t="shared" si="239"/>
        <v>0</v>
      </c>
      <c r="H1232" s="17">
        <f t="shared" si="239"/>
        <v>0</v>
      </c>
      <c r="I1232" s="17">
        <f t="shared" si="239"/>
        <v>0</v>
      </c>
    </row>
    <row r="1233" spans="1:9" ht="47.25" hidden="1">
      <c r="A1233" s="80" t="s">
        <v>50</v>
      </c>
      <c r="B1233" s="2"/>
      <c r="C1233" s="2" t="s">
        <v>14</v>
      </c>
      <c r="D1233" s="2" t="s">
        <v>33</v>
      </c>
      <c r="E1233" s="2" t="s">
        <v>476</v>
      </c>
      <c r="F1233" s="2" t="s">
        <v>88</v>
      </c>
      <c r="G1233" s="17"/>
      <c r="H1233" s="17"/>
      <c r="I1233" s="17"/>
    </row>
    <row r="1234" spans="1:9" ht="47.25" customHeight="1">
      <c r="A1234" s="80" t="s">
        <v>728</v>
      </c>
      <c r="B1234" s="2"/>
      <c r="C1234" s="2" t="s">
        <v>14</v>
      </c>
      <c r="D1234" s="2" t="s">
        <v>33</v>
      </c>
      <c r="E1234" s="2" t="s">
        <v>727</v>
      </c>
      <c r="F1234" s="2"/>
      <c r="G1234" s="17">
        <f>SUM(G1235)+G1238</f>
        <v>499.5</v>
      </c>
      <c r="H1234" s="17">
        <f>SUM(H1235)+H1238</f>
        <v>0</v>
      </c>
      <c r="I1234" s="17">
        <f>SUM(I1235)+I1238</f>
        <v>0</v>
      </c>
    </row>
    <row r="1235" spans="1:9">
      <c r="A1235" s="80" t="s">
        <v>34</v>
      </c>
      <c r="B1235" s="2"/>
      <c r="C1235" s="2" t="s">
        <v>14</v>
      </c>
      <c r="D1235" s="2" t="s">
        <v>33</v>
      </c>
      <c r="E1235" s="2" t="s">
        <v>729</v>
      </c>
      <c r="F1235" s="2"/>
      <c r="G1235" s="17">
        <f>SUM(G1236)</f>
        <v>499.5</v>
      </c>
      <c r="H1235" s="17">
        <f t="shared" ref="H1235:I1235" si="240">SUM(H1236)</f>
        <v>0</v>
      </c>
      <c r="I1235" s="17">
        <f t="shared" si="240"/>
        <v>0</v>
      </c>
    </row>
    <row r="1236" spans="1:9">
      <c r="A1236" s="80" t="s">
        <v>127</v>
      </c>
      <c r="B1236" s="2"/>
      <c r="C1236" s="2" t="s">
        <v>14</v>
      </c>
      <c r="D1236" s="2" t="s">
        <v>33</v>
      </c>
      <c r="E1236" s="2" t="s">
        <v>731</v>
      </c>
      <c r="F1236" s="2"/>
      <c r="G1236" s="17">
        <f t="shared" ref="G1236:I1236" si="241">SUM(G1237)</f>
        <v>499.5</v>
      </c>
      <c r="H1236" s="17">
        <f t="shared" si="241"/>
        <v>0</v>
      </c>
      <c r="I1236" s="17">
        <f t="shared" si="241"/>
        <v>0</v>
      </c>
    </row>
    <row r="1237" spans="1:9" ht="31.5">
      <c r="A1237" s="80" t="s">
        <v>51</v>
      </c>
      <c r="B1237" s="2"/>
      <c r="C1237" s="2" t="s">
        <v>14</v>
      </c>
      <c r="D1237" s="2" t="s">
        <v>33</v>
      </c>
      <c r="E1237" s="2" t="s">
        <v>731</v>
      </c>
      <c r="F1237" s="2" t="s">
        <v>90</v>
      </c>
      <c r="G1237" s="17">
        <v>499.5</v>
      </c>
      <c r="H1237" s="17"/>
      <c r="I1237" s="17"/>
    </row>
    <row r="1238" spans="1:9" hidden="1">
      <c r="A1238" s="80" t="s">
        <v>150</v>
      </c>
      <c r="B1238" s="2"/>
      <c r="C1238" s="2" t="s">
        <v>14</v>
      </c>
      <c r="D1238" s="2" t="s">
        <v>33</v>
      </c>
      <c r="E1238" s="2" t="s">
        <v>732</v>
      </c>
      <c r="F1238" s="2"/>
      <c r="G1238" s="17">
        <f t="shared" ref="G1238:I1240" si="242">SUM(G1239)</f>
        <v>0</v>
      </c>
      <c r="H1238" s="17">
        <f t="shared" si="242"/>
        <v>0</v>
      </c>
      <c r="I1238" s="17">
        <f t="shared" si="242"/>
        <v>0</v>
      </c>
    </row>
    <row r="1239" spans="1:9" hidden="1">
      <c r="A1239" s="80" t="s">
        <v>262</v>
      </c>
      <c r="B1239" s="2"/>
      <c r="C1239" s="2" t="s">
        <v>14</v>
      </c>
      <c r="D1239" s="2" t="s">
        <v>33</v>
      </c>
      <c r="E1239" s="2" t="s">
        <v>733</v>
      </c>
      <c r="F1239" s="2"/>
      <c r="G1239" s="17">
        <f>SUM(G1240)</f>
        <v>0</v>
      </c>
      <c r="H1239" s="17">
        <f>SUM(H1240)</f>
        <v>0</v>
      </c>
      <c r="I1239" s="17">
        <f>SUM(I1240)</f>
        <v>0</v>
      </c>
    </row>
    <row r="1240" spans="1:9" hidden="1">
      <c r="A1240" s="80" t="s">
        <v>140</v>
      </c>
      <c r="B1240" s="2"/>
      <c r="C1240" s="2" t="s">
        <v>14</v>
      </c>
      <c r="D1240" s="2" t="s">
        <v>33</v>
      </c>
      <c r="E1240" s="2" t="s">
        <v>734</v>
      </c>
      <c r="F1240" s="2"/>
      <c r="G1240" s="17">
        <f t="shared" si="242"/>
        <v>0</v>
      </c>
      <c r="H1240" s="17">
        <f t="shared" si="242"/>
        <v>0</v>
      </c>
      <c r="I1240" s="17">
        <f t="shared" si="242"/>
        <v>0</v>
      </c>
    </row>
    <row r="1241" spans="1:9" ht="31.5" hidden="1">
      <c r="A1241" s="80" t="s">
        <v>120</v>
      </c>
      <c r="B1241" s="2"/>
      <c r="C1241" s="2" t="s">
        <v>14</v>
      </c>
      <c r="D1241" s="2" t="s">
        <v>33</v>
      </c>
      <c r="E1241" s="2" t="s">
        <v>734</v>
      </c>
      <c r="F1241" s="2" t="s">
        <v>121</v>
      </c>
      <c r="G1241" s="17"/>
      <c r="H1241" s="17"/>
      <c r="I1241" s="17"/>
    </row>
    <row r="1242" spans="1:9">
      <c r="A1242" s="80" t="s">
        <v>672</v>
      </c>
      <c r="B1242" s="2"/>
      <c r="C1242" s="2" t="s">
        <v>14</v>
      </c>
      <c r="D1242" s="2" t="s">
        <v>33</v>
      </c>
      <c r="E1242" s="2" t="s">
        <v>114</v>
      </c>
      <c r="F1242" s="2"/>
      <c r="G1242" s="17">
        <f>SUM(G1243+G1256+G1262+G1266)</f>
        <v>131331.4</v>
      </c>
      <c r="H1242" s="17">
        <f>SUM(H1243+H1256+H1262+H1266)</f>
        <v>119142</v>
      </c>
      <c r="I1242" s="17">
        <f>SUM(I1243+I1256+I1262+I1266)</f>
        <v>125228.20000000001</v>
      </c>
    </row>
    <row r="1243" spans="1:9">
      <c r="A1243" s="80" t="s">
        <v>124</v>
      </c>
      <c r="B1243" s="2"/>
      <c r="C1243" s="2" t="s">
        <v>14</v>
      </c>
      <c r="D1243" s="2" t="s">
        <v>33</v>
      </c>
      <c r="E1243" s="2" t="s">
        <v>125</v>
      </c>
      <c r="F1243" s="2"/>
      <c r="G1243" s="17">
        <f>SUM(G1244+G1247+G1251)</f>
        <v>62567.199999999997</v>
      </c>
      <c r="H1243" s="17">
        <f>SUM(H1244+H1247+H1251)</f>
        <v>58882.600000000006</v>
      </c>
      <c r="I1243" s="17">
        <f>SUM(I1244+I1247+I1251)</f>
        <v>60968.800000000003</v>
      </c>
    </row>
    <row r="1244" spans="1:9" ht="47.25">
      <c r="A1244" s="80" t="s">
        <v>25</v>
      </c>
      <c r="B1244" s="2"/>
      <c r="C1244" s="2" t="s">
        <v>14</v>
      </c>
      <c r="D1244" s="2" t="s">
        <v>33</v>
      </c>
      <c r="E1244" s="2" t="s">
        <v>126</v>
      </c>
      <c r="F1244" s="2"/>
      <c r="G1244" s="17">
        <f>G1245</f>
        <v>42465.2</v>
      </c>
      <c r="H1244" s="17">
        <f>H1245</f>
        <v>40252.9</v>
      </c>
      <c r="I1244" s="17">
        <f>I1245</f>
        <v>42339.1</v>
      </c>
    </row>
    <row r="1245" spans="1:9">
      <c r="A1245" s="80" t="s">
        <v>127</v>
      </c>
      <c r="B1245" s="2"/>
      <c r="C1245" s="2" t="s">
        <v>14</v>
      </c>
      <c r="D1245" s="2" t="s">
        <v>33</v>
      </c>
      <c r="E1245" s="2" t="s">
        <v>128</v>
      </c>
      <c r="F1245" s="2"/>
      <c r="G1245" s="17">
        <f t="shared" ref="G1245:I1245" si="243">G1246</f>
        <v>42465.2</v>
      </c>
      <c r="H1245" s="17">
        <f t="shared" si="243"/>
        <v>40252.9</v>
      </c>
      <c r="I1245" s="17">
        <f t="shared" si="243"/>
        <v>42339.1</v>
      </c>
    </row>
    <row r="1246" spans="1:9" ht="31.5">
      <c r="A1246" s="80" t="s">
        <v>120</v>
      </c>
      <c r="B1246" s="2"/>
      <c r="C1246" s="2" t="s">
        <v>14</v>
      </c>
      <c r="D1246" s="2" t="s">
        <v>33</v>
      </c>
      <c r="E1246" s="2" t="s">
        <v>128</v>
      </c>
      <c r="F1246" s="2" t="s">
        <v>121</v>
      </c>
      <c r="G1246" s="17">
        <v>42465.2</v>
      </c>
      <c r="H1246" s="17">
        <v>40252.9</v>
      </c>
      <c r="I1246" s="17">
        <v>42339.1</v>
      </c>
    </row>
    <row r="1247" spans="1:9" hidden="1">
      <c r="A1247" s="80" t="s">
        <v>150</v>
      </c>
      <c r="B1247" s="2"/>
      <c r="C1247" s="2" t="s">
        <v>14</v>
      </c>
      <c r="D1247" s="2" t="s">
        <v>33</v>
      </c>
      <c r="E1247" s="2" t="s">
        <v>603</v>
      </c>
      <c r="F1247" s="2"/>
      <c r="G1247" s="17">
        <f t="shared" ref="G1247:I1249" si="244">SUM(G1248)</f>
        <v>0</v>
      </c>
      <c r="H1247" s="17">
        <f t="shared" si="244"/>
        <v>0</v>
      </c>
      <c r="I1247" s="17">
        <f t="shared" si="244"/>
        <v>0</v>
      </c>
    </row>
    <row r="1248" spans="1:9" hidden="1">
      <c r="A1248" s="80" t="s">
        <v>127</v>
      </c>
      <c r="B1248" s="2"/>
      <c r="C1248" s="2" t="s">
        <v>14</v>
      </c>
      <c r="D1248" s="2" t="s">
        <v>33</v>
      </c>
      <c r="E1248" s="2" t="s">
        <v>604</v>
      </c>
      <c r="F1248" s="2"/>
      <c r="G1248" s="17">
        <f t="shared" si="244"/>
        <v>0</v>
      </c>
      <c r="H1248" s="17">
        <f t="shared" si="244"/>
        <v>0</v>
      </c>
      <c r="I1248" s="17">
        <f t="shared" si="244"/>
        <v>0</v>
      </c>
    </row>
    <row r="1249" spans="1:9" hidden="1">
      <c r="A1249" s="80" t="s">
        <v>333</v>
      </c>
      <c r="B1249" s="2"/>
      <c r="C1249" s="2" t="s">
        <v>14</v>
      </c>
      <c r="D1249" s="2" t="s">
        <v>33</v>
      </c>
      <c r="E1249" s="2" t="s">
        <v>605</v>
      </c>
      <c r="F1249" s="2"/>
      <c r="G1249" s="17">
        <f t="shared" si="244"/>
        <v>0</v>
      </c>
      <c r="H1249" s="17">
        <f t="shared" si="244"/>
        <v>0</v>
      </c>
      <c r="I1249" s="17">
        <f t="shared" si="244"/>
        <v>0</v>
      </c>
    </row>
    <row r="1250" spans="1:9" ht="31.5" hidden="1">
      <c r="A1250" s="80" t="s">
        <v>120</v>
      </c>
      <c r="B1250" s="2"/>
      <c r="C1250" s="2" t="s">
        <v>14</v>
      </c>
      <c r="D1250" s="2" t="s">
        <v>33</v>
      </c>
      <c r="E1250" s="2" t="s">
        <v>605</v>
      </c>
      <c r="F1250" s="2" t="s">
        <v>121</v>
      </c>
      <c r="G1250" s="17"/>
      <c r="H1250" s="17"/>
      <c r="I1250" s="17"/>
    </row>
    <row r="1251" spans="1:9" ht="31.5">
      <c r="A1251" s="80" t="s">
        <v>44</v>
      </c>
      <c r="B1251" s="2"/>
      <c r="C1251" s="2" t="s">
        <v>14</v>
      </c>
      <c r="D1251" s="2" t="s">
        <v>33</v>
      </c>
      <c r="E1251" s="2" t="s">
        <v>129</v>
      </c>
      <c r="F1251" s="2"/>
      <c r="G1251" s="17">
        <f>G1252</f>
        <v>20102</v>
      </c>
      <c r="H1251" s="17">
        <f>H1252</f>
        <v>18629.7</v>
      </c>
      <c r="I1251" s="17">
        <f>I1252</f>
        <v>18629.7</v>
      </c>
    </row>
    <row r="1252" spans="1:9">
      <c r="A1252" s="80" t="s">
        <v>127</v>
      </c>
      <c r="B1252" s="2"/>
      <c r="C1252" s="2" t="s">
        <v>14</v>
      </c>
      <c r="D1252" s="2" t="s">
        <v>33</v>
      </c>
      <c r="E1252" s="2" t="s">
        <v>130</v>
      </c>
      <c r="F1252" s="2"/>
      <c r="G1252" s="17">
        <f>G1253+G1254+G1255</f>
        <v>20102</v>
      </c>
      <c r="H1252" s="17">
        <f>H1253+H1254+H1255</f>
        <v>18629.7</v>
      </c>
      <c r="I1252" s="17">
        <f>I1253+I1254+I1255</f>
        <v>18629.7</v>
      </c>
    </row>
    <row r="1253" spans="1:9" ht="47.25">
      <c r="A1253" s="80" t="s">
        <v>50</v>
      </c>
      <c r="B1253" s="2"/>
      <c r="C1253" s="2" t="s">
        <v>14</v>
      </c>
      <c r="D1253" s="2" t="s">
        <v>33</v>
      </c>
      <c r="E1253" s="2" t="s">
        <v>130</v>
      </c>
      <c r="F1253" s="2" t="s">
        <v>88</v>
      </c>
      <c r="G1253" s="17">
        <v>17148.3</v>
      </c>
      <c r="H1253" s="17">
        <v>15974.2</v>
      </c>
      <c r="I1253" s="17">
        <v>15974.2</v>
      </c>
    </row>
    <row r="1254" spans="1:9" ht="31.5">
      <c r="A1254" s="80" t="s">
        <v>51</v>
      </c>
      <c r="B1254" s="2"/>
      <c r="C1254" s="2" t="s">
        <v>14</v>
      </c>
      <c r="D1254" s="2" t="s">
        <v>33</v>
      </c>
      <c r="E1254" s="2" t="s">
        <v>130</v>
      </c>
      <c r="F1254" s="2" t="s">
        <v>90</v>
      </c>
      <c r="G1254" s="72">
        <v>2592.9</v>
      </c>
      <c r="H1254" s="72">
        <v>2277</v>
      </c>
      <c r="I1254" s="72">
        <v>2283.4</v>
      </c>
    </row>
    <row r="1255" spans="1:9">
      <c r="A1255" s="80" t="s">
        <v>21</v>
      </c>
      <c r="B1255" s="2"/>
      <c r="C1255" s="2" t="s">
        <v>14</v>
      </c>
      <c r="D1255" s="2" t="s">
        <v>33</v>
      </c>
      <c r="E1255" s="2" t="s">
        <v>130</v>
      </c>
      <c r="F1255" s="2" t="s">
        <v>95</v>
      </c>
      <c r="G1255" s="17">
        <v>360.8</v>
      </c>
      <c r="H1255" s="17">
        <v>378.5</v>
      </c>
      <c r="I1255" s="17">
        <v>372.1</v>
      </c>
    </row>
    <row r="1256" spans="1:9">
      <c r="A1256" s="80" t="s">
        <v>132</v>
      </c>
      <c r="B1256" s="2"/>
      <c r="C1256" s="2" t="s">
        <v>14</v>
      </c>
      <c r="D1256" s="2" t="s">
        <v>33</v>
      </c>
      <c r="E1256" s="2" t="s">
        <v>133</v>
      </c>
      <c r="F1256" s="2"/>
      <c r="G1256" s="17">
        <f t="shared" ref="G1256:I1256" si="245">G1257</f>
        <v>52283.5</v>
      </c>
      <c r="H1256" s="17">
        <f t="shared" si="245"/>
        <v>49339.000000000007</v>
      </c>
      <c r="I1256" s="17">
        <f t="shared" si="245"/>
        <v>50339.000000000007</v>
      </c>
    </row>
    <row r="1257" spans="1:9" ht="31.5">
      <c r="A1257" s="80" t="s">
        <v>44</v>
      </c>
      <c r="B1257" s="2"/>
      <c r="C1257" s="2" t="s">
        <v>14</v>
      </c>
      <c r="D1257" s="2" t="s">
        <v>33</v>
      </c>
      <c r="E1257" s="2" t="s">
        <v>134</v>
      </c>
      <c r="F1257" s="2"/>
      <c r="G1257" s="17">
        <f>G1258</f>
        <v>52283.5</v>
      </c>
      <c r="H1257" s="17">
        <f>H1258</f>
        <v>49339.000000000007</v>
      </c>
      <c r="I1257" s="17">
        <f>I1258</f>
        <v>50339.000000000007</v>
      </c>
    </row>
    <row r="1258" spans="1:9">
      <c r="A1258" s="80" t="s">
        <v>135</v>
      </c>
      <c r="B1258" s="2"/>
      <c r="C1258" s="2" t="s">
        <v>14</v>
      </c>
      <c r="D1258" s="2" t="s">
        <v>33</v>
      </c>
      <c r="E1258" s="2" t="s">
        <v>136</v>
      </c>
      <c r="F1258" s="2"/>
      <c r="G1258" s="17">
        <f>G1259+G1260+G1261</f>
        <v>52283.5</v>
      </c>
      <c r="H1258" s="17">
        <f>H1259+H1260+H1261</f>
        <v>49339.000000000007</v>
      </c>
      <c r="I1258" s="17">
        <f>I1259+I1260+I1261</f>
        <v>50339.000000000007</v>
      </c>
    </row>
    <row r="1259" spans="1:9" ht="47.25">
      <c r="A1259" s="80" t="s">
        <v>50</v>
      </c>
      <c r="B1259" s="2"/>
      <c r="C1259" s="2" t="s">
        <v>14</v>
      </c>
      <c r="D1259" s="2" t="s">
        <v>33</v>
      </c>
      <c r="E1259" s="2" t="s">
        <v>136</v>
      </c>
      <c r="F1259" s="2" t="s">
        <v>88</v>
      </c>
      <c r="G1259" s="17">
        <v>46367.4</v>
      </c>
      <c r="H1259" s="17">
        <v>45217.8</v>
      </c>
      <c r="I1259" s="17">
        <v>45217.8</v>
      </c>
    </row>
    <row r="1260" spans="1:9" ht="31.5">
      <c r="A1260" s="80" t="s">
        <v>51</v>
      </c>
      <c r="B1260" s="2"/>
      <c r="C1260" s="2" t="s">
        <v>14</v>
      </c>
      <c r="D1260" s="2" t="s">
        <v>33</v>
      </c>
      <c r="E1260" s="2" t="s">
        <v>136</v>
      </c>
      <c r="F1260" s="2" t="s">
        <v>90</v>
      </c>
      <c r="G1260" s="72">
        <v>5451.1</v>
      </c>
      <c r="H1260" s="72">
        <v>3663.3</v>
      </c>
      <c r="I1260" s="72">
        <v>4674.8999999999996</v>
      </c>
    </row>
    <row r="1261" spans="1:9">
      <c r="A1261" s="80" t="s">
        <v>21</v>
      </c>
      <c r="B1261" s="2"/>
      <c r="C1261" s="2" t="s">
        <v>14</v>
      </c>
      <c r="D1261" s="2" t="s">
        <v>33</v>
      </c>
      <c r="E1261" s="2" t="s">
        <v>136</v>
      </c>
      <c r="F1261" s="2" t="s">
        <v>95</v>
      </c>
      <c r="G1261" s="17">
        <v>465</v>
      </c>
      <c r="H1261" s="17">
        <v>457.9</v>
      </c>
      <c r="I1261" s="17">
        <v>446.3</v>
      </c>
    </row>
    <row r="1262" spans="1:9">
      <c r="A1262" s="80" t="s">
        <v>137</v>
      </c>
      <c r="B1262" s="2"/>
      <c r="C1262" s="2" t="s">
        <v>14</v>
      </c>
      <c r="D1262" s="2" t="s">
        <v>33</v>
      </c>
      <c r="E1262" s="2" t="s">
        <v>138</v>
      </c>
      <c r="F1262" s="2"/>
      <c r="G1262" s="17">
        <f t="shared" ref="G1262:I1264" si="246">G1263</f>
        <v>10256.299999999999</v>
      </c>
      <c r="H1262" s="17">
        <f t="shared" si="246"/>
        <v>10920.4</v>
      </c>
      <c r="I1262" s="17">
        <f t="shared" si="246"/>
        <v>10920.4</v>
      </c>
    </row>
    <row r="1263" spans="1:9" ht="47.25">
      <c r="A1263" s="80" t="s">
        <v>25</v>
      </c>
      <c r="B1263" s="2"/>
      <c r="C1263" s="2" t="s">
        <v>14</v>
      </c>
      <c r="D1263" s="2" t="s">
        <v>33</v>
      </c>
      <c r="E1263" s="2" t="s">
        <v>139</v>
      </c>
      <c r="F1263" s="2"/>
      <c r="G1263" s="17">
        <f>G1264</f>
        <v>10256.299999999999</v>
      </c>
      <c r="H1263" s="17">
        <f>H1264</f>
        <v>10920.4</v>
      </c>
      <c r="I1263" s="17">
        <f>I1264</f>
        <v>10920.4</v>
      </c>
    </row>
    <row r="1264" spans="1:9">
      <c r="A1264" s="80" t="s">
        <v>140</v>
      </c>
      <c r="B1264" s="2"/>
      <c r="C1264" s="2" t="s">
        <v>14</v>
      </c>
      <c r="D1264" s="2" t="s">
        <v>33</v>
      </c>
      <c r="E1264" s="2" t="s">
        <v>141</v>
      </c>
      <c r="F1264" s="2"/>
      <c r="G1264" s="17">
        <f t="shared" si="246"/>
        <v>10256.299999999999</v>
      </c>
      <c r="H1264" s="17">
        <f t="shared" si="246"/>
        <v>10920.4</v>
      </c>
      <c r="I1264" s="17">
        <f t="shared" si="246"/>
        <v>10920.4</v>
      </c>
    </row>
    <row r="1265" spans="1:9" ht="31.5">
      <c r="A1265" s="80" t="s">
        <v>120</v>
      </c>
      <c r="B1265" s="2"/>
      <c r="C1265" s="2" t="s">
        <v>14</v>
      </c>
      <c r="D1265" s="2" t="s">
        <v>33</v>
      </c>
      <c r="E1265" s="2" t="s">
        <v>141</v>
      </c>
      <c r="F1265" s="2" t="s">
        <v>121</v>
      </c>
      <c r="G1265" s="17">
        <v>10256.299999999999</v>
      </c>
      <c r="H1265" s="17">
        <v>10920.4</v>
      </c>
      <c r="I1265" s="17">
        <v>10920.4</v>
      </c>
    </row>
    <row r="1266" spans="1:9" ht="31.5">
      <c r="A1266" s="80" t="s">
        <v>155</v>
      </c>
      <c r="B1266" s="4"/>
      <c r="C1266" s="2" t="s">
        <v>14</v>
      </c>
      <c r="D1266" s="2" t="s">
        <v>33</v>
      </c>
      <c r="E1266" s="2" t="s">
        <v>156</v>
      </c>
      <c r="F1266" s="2"/>
      <c r="G1266" s="17">
        <f>SUM(G1267)+G1274+G1286</f>
        <v>6224.4</v>
      </c>
      <c r="H1266" s="17">
        <f t="shared" ref="H1266:I1266" si="247">SUM(H1267)+H1274+H1286</f>
        <v>0</v>
      </c>
      <c r="I1266" s="17">
        <f t="shared" si="247"/>
        <v>3000</v>
      </c>
    </row>
    <row r="1267" spans="1:9">
      <c r="A1267" s="80" t="s">
        <v>34</v>
      </c>
      <c r="B1267" s="4"/>
      <c r="C1267" s="2" t="s">
        <v>14</v>
      </c>
      <c r="D1267" s="2" t="s">
        <v>33</v>
      </c>
      <c r="E1267" s="2" t="s">
        <v>416</v>
      </c>
      <c r="F1267" s="2"/>
      <c r="G1267" s="17">
        <f>SUM(G1268)+G1270</f>
        <v>2684.7999999999997</v>
      </c>
      <c r="H1267" s="17">
        <f t="shared" ref="H1267:I1267" si="248">SUM(H1268)</f>
        <v>0</v>
      </c>
      <c r="I1267" s="17">
        <f t="shared" si="248"/>
        <v>0</v>
      </c>
    </row>
    <row r="1268" spans="1:9">
      <c r="A1268" s="80" t="s">
        <v>127</v>
      </c>
      <c r="B1268" s="3"/>
      <c r="C1268" s="2" t="s">
        <v>14</v>
      </c>
      <c r="D1268" s="2" t="s">
        <v>33</v>
      </c>
      <c r="E1268" s="2" t="s">
        <v>417</v>
      </c>
      <c r="F1268" s="2"/>
      <c r="G1268" s="17">
        <f>G1269</f>
        <v>403.6</v>
      </c>
      <c r="H1268" s="17">
        <f>H1269</f>
        <v>0</v>
      </c>
      <c r="I1268" s="17">
        <f>I1269</f>
        <v>0</v>
      </c>
    </row>
    <row r="1269" spans="1:9" ht="31.5">
      <c r="A1269" s="80" t="s">
        <v>51</v>
      </c>
      <c r="B1269" s="3"/>
      <c r="C1269" s="2" t="s">
        <v>14</v>
      </c>
      <c r="D1269" s="2" t="s">
        <v>33</v>
      </c>
      <c r="E1269" s="2" t="s">
        <v>417</v>
      </c>
      <c r="F1269" s="2" t="s">
        <v>90</v>
      </c>
      <c r="G1269" s="17">
        <v>403.6</v>
      </c>
      <c r="H1269" s="17"/>
      <c r="I1269" s="17"/>
    </row>
    <row r="1270" spans="1:9">
      <c r="A1270" s="80" t="s">
        <v>135</v>
      </c>
      <c r="B1270" s="4"/>
      <c r="C1270" s="2" t="s">
        <v>14</v>
      </c>
      <c r="D1270" s="2" t="s">
        <v>33</v>
      </c>
      <c r="E1270" s="2" t="s">
        <v>418</v>
      </c>
      <c r="F1270" s="2"/>
      <c r="G1270" s="17">
        <f>SUM(G1271)</f>
        <v>2281.1999999999998</v>
      </c>
      <c r="H1270" s="17">
        <f>SUM(H1271)</f>
        <v>0</v>
      </c>
      <c r="I1270" s="17">
        <f>SUM(I1271)</f>
        <v>0</v>
      </c>
    </row>
    <row r="1271" spans="1:9" ht="31.5">
      <c r="A1271" s="80" t="s">
        <v>51</v>
      </c>
      <c r="B1271" s="4"/>
      <c r="C1271" s="2" t="s">
        <v>14</v>
      </c>
      <c r="D1271" s="2" t="s">
        <v>33</v>
      </c>
      <c r="E1271" s="2" t="s">
        <v>418</v>
      </c>
      <c r="F1271" s="2" t="s">
        <v>90</v>
      </c>
      <c r="G1271" s="17">
        <v>2281.1999999999998</v>
      </c>
      <c r="H1271" s="17"/>
      <c r="I1271" s="17"/>
    </row>
    <row r="1272" spans="1:9" hidden="1">
      <c r="A1272" s="80" t="s">
        <v>523</v>
      </c>
      <c r="B1272" s="3"/>
      <c r="C1272" s="2" t="s">
        <v>14</v>
      </c>
      <c r="D1272" s="2" t="s">
        <v>33</v>
      </c>
      <c r="E1272" s="2" t="s">
        <v>419</v>
      </c>
      <c r="F1272" s="2"/>
      <c r="G1272" s="17">
        <f>G1273</f>
        <v>0</v>
      </c>
      <c r="H1272" s="17">
        <f>H1273</f>
        <v>0</v>
      </c>
      <c r="I1272" s="17">
        <f>I1273</f>
        <v>0</v>
      </c>
    </row>
    <row r="1273" spans="1:9" ht="31.5" hidden="1">
      <c r="A1273" s="80" t="s">
        <v>51</v>
      </c>
      <c r="B1273" s="3"/>
      <c r="C1273" s="2" t="s">
        <v>14</v>
      </c>
      <c r="D1273" s="2" t="s">
        <v>33</v>
      </c>
      <c r="E1273" s="2" t="s">
        <v>419</v>
      </c>
      <c r="F1273" s="2" t="s">
        <v>90</v>
      </c>
      <c r="G1273" s="17"/>
      <c r="H1273" s="17"/>
      <c r="I1273" s="17"/>
    </row>
    <row r="1274" spans="1:9">
      <c r="A1274" s="80" t="s">
        <v>150</v>
      </c>
      <c r="B1274" s="4"/>
      <c r="C1274" s="2" t="s">
        <v>14</v>
      </c>
      <c r="D1274" s="2" t="s">
        <v>33</v>
      </c>
      <c r="E1274" s="2" t="s">
        <v>157</v>
      </c>
      <c r="F1274" s="2"/>
      <c r="G1274" s="17">
        <f>G1275+G1278+G1281</f>
        <v>3539.6</v>
      </c>
      <c r="H1274" s="17">
        <f>H1275+H1278+H1281</f>
        <v>0</v>
      </c>
      <c r="I1274" s="17">
        <f>I1275+I1278+I1281</f>
        <v>0</v>
      </c>
    </row>
    <row r="1275" spans="1:9">
      <c r="A1275" s="80" t="s">
        <v>420</v>
      </c>
      <c r="B1275" s="4"/>
      <c r="C1275" s="2" t="s">
        <v>14</v>
      </c>
      <c r="D1275" s="2" t="s">
        <v>33</v>
      </c>
      <c r="E1275" s="2" t="s">
        <v>421</v>
      </c>
      <c r="F1275" s="2"/>
      <c r="G1275" s="17">
        <f>G1276</f>
        <v>770.7</v>
      </c>
      <c r="H1275" s="17">
        <f>H1276</f>
        <v>0</v>
      </c>
      <c r="I1275" s="17">
        <f>I1276</f>
        <v>0</v>
      </c>
    </row>
    <row r="1276" spans="1:9">
      <c r="A1276" s="80" t="s">
        <v>127</v>
      </c>
      <c r="B1276" s="4"/>
      <c r="C1276" s="2" t="s">
        <v>14</v>
      </c>
      <c r="D1276" s="2" t="s">
        <v>33</v>
      </c>
      <c r="E1276" s="2" t="s">
        <v>438</v>
      </c>
      <c r="F1276" s="2"/>
      <c r="G1276" s="17">
        <f t="shared" ref="G1276:I1276" si="249">G1277</f>
        <v>770.7</v>
      </c>
      <c r="H1276" s="17">
        <f t="shared" si="249"/>
        <v>0</v>
      </c>
      <c r="I1276" s="17">
        <f t="shared" si="249"/>
        <v>0</v>
      </c>
    </row>
    <row r="1277" spans="1:9" ht="27" customHeight="1">
      <c r="A1277" s="80" t="s">
        <v>120</v>
      </c>
      <c r="B1277" s="4"/>
      <c r="C1277" s="2" t="s">
        <v>14</v>
      </c>
      <c r="D1277" s="2" t="s">
        <v>33</v>
      </c>
      <c r="E1277" s="2" t="s">
        <v>438</v>
      </c>
      <c r="F1277" s="2" t="s">
        <v>121</v>
      </c>
      <c r="G1277" s="17">
        <v>770.7</v>
      </c>
      <c r="H1277" s="17"/>
      <c r="I1277" s="17"/>
    </row>
    <row r="1278" spans="1:9" ht="31.5">
      <c r="A1278" s="80" t="s">
        <v>263</v>
      </c>
      <c r="B1278" s="4"/>
      <c r="C1278" s="2" t="s">
        <v>14</v>
      </c>
      <c r="D1278" s="2" t="s">
        <v>33</v>
      </c>
      <c r="E1278" s="2" t="s">
        <v>439</v>
      </c>
      <c r="F1278" s="2"/>
      <c r="G1278" s="17">
        <f t="shared" ref="G1278:I1279" si="250">G1279</f>
        <v>1607</v>
      </c>
      <c r="H1278" s="17">
        <f t="shared" si="250"/>
        <v>0</v>
      </c>
      <c r="I1278" s="17">
        <f t="shared" si="250"/>
        <v>0</v>
      </c>
    </row>
    <row r="1279" spans="1:9">
      <c r="A1279" s="80" t="s">
        <v>127</v>
      </c>
      <c r="B1279" s="4"/>
      <c r="C1279" s="2" t="s">
        <v>14</v>
      </c>
      <c r="D1279" s="2" t="s">
        <v>33</v>
      </c>
      <c r="E1279" s="2" t="s">
        <v>441</v>
      </c>
      <c r="F1279" s="2"/>
      <c r="G1279" s="17">
        <f t="shared" si="250"/>
        <v>1607</v>
      </c>
      <c r="H1279" s="17">
        <f t="shared" si="250"/>
        <v>0</v>
      </c>
      <c r="I1279" s="17">
        <f t="shared" si="250"/>
        <v>0</v>
      </c>
    </row>
    <row r="1280" spans="1:9" ht="31.5">
      <c r="A1280" s="80" t="s">
        <v>120</v>
      </c>
      <c r="B1280" s="4"/>
      <c r="C1280" s="2" t="s">
        <v>14</v>
      </c>
      <c r="D1280" s="2" t="s">
        <v>33</v>
      </c>
      <c r="E1280" s="2" t="s">
        <v>441</v>
      </c>
      <c r="F1280" s="2" t="s">
        <v>121</v>
      </c>
      <c r="G1280" s="17">
        <v>1607</v>
      </c>
      <c r="H1280" s="17"/>
      <c r="I1280" s="17"/>
    </row>
    <row r="1281" spans="1:9" ht="14.25" customHeight="1">
      <c r="A1281" s="80" t="s">
        <v>333</v>
      </c>
      <c r="B1281" s="4"/>
      <c r="C1281" s="2" t="s">
        <v>14</v>
      </c>
      <c r="D1281" s="2" t="s">
        <v>33</v>
      </c>
      <c r="E1281" s="2" t="s">
        <v>423</v>
      </c>
      <c r="F1281" s="2"/>
      <c r="G1281" s="17">
        <f>G1282+G1284</f>
        <v>1161.9000000000001</v>
      </c>
      <c r="H1281" s="17">
        <f>H1282+H1284</f>
        <v>0</v>
      </c>
      <c r="I1281" s="17">
        <f>I1282+I1284</f>
        <v>0</v>
      </c>
    </row>
    <row r="1282" spans="1:9">
      <c r="A1282" s="80" t="s">
        <v>127</v>
      </c>
      <c r="B1282" s="4"/>
      <c r="C1282" s="2" t="s">
        <v>14</v>
      </c>
      <c r="D1282" s="2" t="s">
        <v>33</v>
      </c>
      <c r="E1282" s="2" t="s">
        <v>477</v>
      </c>
      <c r="F1282" s="2"/>
      <c r="G1282" s="17">
        <f>G1283</f>
        <v>1161.9000000000001</v>
      </c>
      <c r="H1282" s="17">
        <f>H1283</f>
        <v>0</v>
      </c>
      <c r="I1282" s="17">
        <f>I1283</f>
        <v>0</v>
      </c>
    </row>
    <row r="1283" spans="1:9" ht="31.5">
      <c r="A1283" s="80" t="s">
        <v>120</v>
      </c>
      <c r="B1283" s="4"/>
      <c r="C1283" s="2" t="s">
        <v>14</v>
      </c>
      <c r="D1283" s="2" t="s">
        <v>33</v>
      </c>
      <c r="E1283" s="2" t="s">
        <v>477</v>
      </c>
      <c r="F1283" s="2" t="s">
        <v>121</v>
      </c>
      <c r="G1283" s="17">
        <v>1161.9000000000001</v>
      </c>
      <c r="H1283" s="17"/>
      <c r="I1283" s="17"/>
    </row>
    <row r="1284" spans="1:9" hidden="1">
      <c r="A1284" s="80" t="s">
        <v>140</v>
      </c>
      <c r="B1284" s="4"/>
      <c r="C1284" s="2" t="s">
        <v>14</v>
      </c>
      <c r="D1284" s="2" t="s">
        <v>33</v>
      </c>
      <c r="E1284" s="2" t="s">
        <v>619</v>
      </c>
      <c r="F1284" s="2"/>
      <c r="G1284" s="17">
        <f>G1285</f>
        <v>0</v>
      </c>
      <c r="H1284" s="17">
        <f>H1285</f>
        <v>0</v>
      </c>
      <c r="I1284" s="17">
        <f>I1285</f>
        <v>0</v>
      </c>
    </row>
    <row r="1285" spans="1:9" ht="31.5" hidden="1">
      <c r="A1285" s="80" t="s">
        <v>120</v>
      </c>
      <c r="B1285" s="4"/>
      <c r="C1285" s="2" t="s">
        <v>14</v>
      </c>
      <c r="D1285" s="2" t="s">
        <v>33</v>
      </c>
      <c r="E1285" s="2" t="s">
        <v>619</v>
      </c>
      <c r="F1285" s="2" t="s">
        <v>121</v>
      </c>
      <c r="G1285" s="17"/>
      <c r="H1285" s="17"/>
      <c r="I1285" s="17"/>
    </row>
    <row r="1286" spans="1:9">
      <c r="A1286" s="80" t="s">
        <v>925</v>
      </c>
      <c r="B1286" s="4"/>
      <c r="C1286" s="2" t="s">
        <v>14</v>
      </c>
      <c r="D1286" s="2" t="s">
        <v>33</v>
      </c>
      <c r="E1286" s="2" t="s">
        <v>746</v>
      </c>
      <c r="F1286" s="2"/>
      <c r="G1286" s="17"/>
      <c r="H1286" s="17">
        <f>SUM(H1287)</f>
        <v>0</v>
      </c>
      <c r="I1286" s="17">
        <f>SUM(I1287)</f>
        <v>3000</v>
      </c>
    </row>
    <row r="1287" spans="1:9" ht="31.5">
      <c r="A1287" s="80" t="s">
        <v>896</v>
      </c>
      <c r="B1287" s="4"/>
      <c r="C1287" s="2" t="s">
        <v>14</v>
      </c>
      <c r="D1287" s="2" t="s">
        <v>33</v>
      </c>
      <c r="E1287" s="2" t="s">
        <v>895</v>
      </c>
      <c r="F1287" s="2"/>
      <c r="G1287" s="17"/>
      <c r="H1287" s="17">
        <f>SUM(H1288)</f>
        <v>0</v>
      </c>
      <c r="I1287" s="17">
        <f>SUM(I1288)</f>
        <v>3000</v>
      </c>
    </row>
    <row r="1288" spans="1:9" ht="31.5">
      <c r="A1288" s="80" t="s">
        <v>51</v>
      </c>
      <c r="B1288" s="4"/>
      <c r="C1288" s="2" t="s">
        <v>14</v>
      </c>
      <c r="D1288" s="2" t="s">
        <v>33</v>
      </c>
      <c r="E1288" s="2" t="s">
        <v>895</v>
      </c>
      <c r="F1288" s="2" t="s">
        <v>90</v>
      </c>
      <c r="G1288" s="17"/>
      <c r="H1288" s="17">
        <v>0</v>
      </c>
      <c r="I1288" s="17">
        <v>3000</v>
      </c>
    </row>
    <row r="1289" spans="1:9" ht="31.5" hidden="1">
      <c r="A1289" s="80" t="s">
        <v>506</v>
      </c>
      <c r="B1289" s="31"/>
      <c r="C1289" s="32" t="s">
        <v>14</v>
      </c>
      <c r="D1289" s="32" t="s">
        <v>33</v>
      </c>
      <c r="E1289" s="33" t="s">
        <v>15</v>
      </c>
      <c r="F1289" s="33"/>
      <c r="G1289" s="34">
        <f t="shared" ref="G1289:I1292" si="251">G1290</f>
        <v>0</v>
      </c>
      <c r="H1289" s="34">
        <f t="shared" si="251"/>
        <v>0</v>
      </c>
      <c r="I1289" s="34">
        <f t="shared" si="251"/>
        <v>0</v>
      </c>
    </row>
    <row r="1290" spans="1:9" hidden="1">
      <c r="A1290" s="80" t="s">
        <v>83</v>
      </c>
      <c r="B1290" s="31"/>
      <c r="C1290" s="32" t="s">
        <v>14</v>
      </c>
      <c r="D1290" s="32" t="s">
        <v>33</v>
      </c>
      <c r="E1290" s="33" t="s">
        <v>67</v>
      </c>
      <c r="F1290" s="33"/>
      <c r="G1290" s="34">
        <f t="shared" si="251"/>
        <v>0</v>
      </c>
      <c r="H1290" s="34">
        <f t="shared" si="251"/>
        <v>0</v>
      </c>
      <c r="I1290" s="34">
        <f t="shared" si="251"/>
        <v>0</v>
      </c>
    </row>
    <row r="1291" spans="1:9" hidden="1">
      <c r="A1291" s="80" t="s">
        <v>34</v>
      </c>
      <c r="B1291" s="31"/>
      <c r="C1291" s="32" t="s">
        <v>14</v>
      </c>
      <c r="D1291" s="32" t="s">
        <v>33</v>
      </c>
      <c r="E1291" s="33" t="s">
        <v>425</v>
      </c>
      <c r="F1291" s="33"/>
      <c r="G1291" s="34">
        <f t="shared" si="251"/>
        <v>0</v>
      </c>
      <c r="H1291" s="34">
        <f t="shared" si="251"/>
        <v>0</v>
      </c>
      <c r="I1291" s="34">
        <f t="shared" si="251"/>
        <v>0</v>
      </c>
    </row>
    <row r="1292" spans="1:9" hidden="1">
      <c r="A1292" s="80" t="s">
        <v>36</v>
      </c>
      <c r="B1292" s="31"/>
      <c r="C1292" s="32" t="s">
        <v>14</v>
      </c>
      <c r="D1292" s="32" t="s">
        <v>33</v>
      </c>
      <c r="E1292" s="33" t="s">
        <v>426</v>
      </c>
      <c r="F1292" s="33"/>
      <c r="G1292" s="34">
        <f t="shared" si="251"/>
        <v>0</v>
      </c>
      <c r="H1292" s="34">
        <f t="shared" si="251"/>
        <v>0</v>
      </c>
      <c r="I1292" s="34">
        <f t="shared" si="251"/>
        <v>0</v>
      </c>
    </row>
    <row r="1293" spans="1:9" ht="31.5" hidden="1">
      <c r="A1293" s="80" t="s">
        <v>120</v>
      </c>
      <c r="B1293" s="31"/>
      <c r="C1293" s="32" t="s">
        <v>14</v>
      </c>
      <c r="D1293" s="32" t="s">
        <v>33</v>
      </c>
      <c r="E1293" s="33" t="s">
        <v>426</v>
      </c>
      <c r="F1293" s="33">
        <v>600</v>
      </c>
      <c r="G1293" s="34"/>
      <c r="H1293" s="34"/>
      <c r="I1293" s="34"/>
    </row>
    <row r="1294" spans="1:9">
      <c r="A1294" s="80" t="s">
        <v>142</v>
      </c>
      <c r="B1294" s="4"/>
      <c r="C1294" s="2" t="s">
        <v>14</v>
      </c>
      <c r="D1294" s="2" t="s">
        <v>12</v>
      </c>
      <c r="E1294" s="2"/>
      <c r="F1294" s="4"/>
      <c r="G1294" s="17">
        <f>G1298+G1295</f>
        <v>35566.9</v>
      </c>
      <c r="H1294" s="17">
        <f t="shared" ref="H1294:I1294" si="252">H1298+H1295</f>
        <v>32256.7</v>
      </c>
      <c r="I1294" s="17">
        <f t="shared" si="252"/>
        <v>31221.4</v>
      </c>
    </row>
    <row r="1295" spans="1:9" ht="31.5">
      <c r="A1295" s="138" t="s">
        <v>642</v>
      </c>
      <c r="B1295" s="4"/>
      <c r="C1295" s="2" t="s">
        <v>14</v>
      </c>
      <c r="D1295" s="2" t="s">
        <v>12</v>
      </c>
      <c r="E1295" s="2" t="s">
        <v>231</v>
      </c>
      <c r="F1295" s="4"/>
      <c r="G1295" s="17">
        <f>SUM(G1296)</f>
        <v>82</v>
      </c>
      <c r="H1295" s="17">
        <f t="shared" ref="H1295:I1295" si="253">SUM(H1296)</f>
        <v>0</v>
      </c>
      <c r="I1295" s="17">
        <f t="shared" si="253"/>
        <v>0</v>
      </c>
    </row>
    <row r="1296" spans="1:9" ht="31.5">
      <c r="A1296" s="138" t="s">
        <v>97</v>
      </c>
      <c r="B1296" s="4"/>
      <c r="C1296" s="2" t="s">
        <v>14</v>
      </c>
      <c r="D1296" s="2" t="s">
        <v>12</v>
      </c>
      <c r="E1296" s="2" t="s">
        <v>709</v>
      </c>
      <c r="F1296" s="4"/>
      <c r="G1296" s="17">
        <f>SUM(G1297)</f>
        <v>82</v>
      </c>
      <c r="H1296" s="17">
        <f t="shared" ref="H1296:I1296" si="254">SUM(H1297)</f>
        <v>0</v>
      </c>
      <c r="I1296" s="17">
        <f t="shared" si="254"/>
        <v>0</v>
      </c>
    </row>
    <row r="1297" spans="1:9" ht="31.5">
      <c r="A1297" s="1" t="s">
        <v>51</v>
      </c>
      <c r="B1297" s="4"/>
      <c r="C1297" s="2" t="s">
        <v>14</v>
      </c>
      <c r="D1297" s="2" t="s">
        <v>12</v>
      </c>
      <c r="E1297" s="2" t="s">
        <v>709</v>
      </c>
      <c r="F1297" s="2" t="s">
        <v>90</v>
      </c>
      <c r="G1297" s="17">
        <v>82</v>
      </c>
      <c r="H1297" s="17"/>
      <c r="I1297" s="17"/>
    </row>
    <row r="1298" spans="1:9">
      <c r="A1298" s="80" t="s">
        <v>672</v>
      </c>
      <c r="B1298" s="4"/>
      <c r="C1298" s="2" t="s">
        <v>14</v>
      </c>
      <c r="D1298" s="2" t="s">
        <v>12</v>
      </c>
      <c r="E1298" s="2" t="s">
        <v>114</v>
      </c>
      <c r="F1298" s="4"/>
      <c r="G1298" s="17">
        <f>G1299+G1307+G1323+G1334</f>
        <v>35484.9</v>
      </c>
      <c r="H1298" s="17">
        <f>H1299+H1307+H1323+H1334</f>
        <v>32256.7</v>
      </c>
      <c r="I1298" s="17">
        <f>I1299+I1307+I1323+I1334</f>
        <v>31221.4</v>
      </c>
    </row>
    <row r="1299" spans="1:9" ht="31.5" hidden="1">
      <c r="A1299" s="80" t="s">
        <v>148</v>
      </c>
      <c r="B1299" s="4"/>
      <c r="C1299" s="2" t="s">
        <v>14</v>
      </c>
      <c r="D1299" s="2" t="s">
        <v>12</v>
      </c>
      <c r="E1299" s="2" t="s">
        <v>149</v>
      </c>
      <c r="F1299" s="4"/>
      <c r="G1299" s="17">
        <f>G1303+G1300</f>
        <v>0</v>
      </c>
      <c r="H1299" s="17">
        <f>H1303+H1300</f>
        <v>0</v>
      </c>
      <c r="I1299" s="17">
        <f>I1303+I1300</f>
        <v>0</v>
      </c>
    </row>
    <row r="1300" spans="1:9" hidden="1">
      <c r="A1300" s="80" t="s">
        <v>34</v>
      </c>
      <c r="B1300" s="4"/>
      <c r="C1300" s="2" t="s">
        <v>14</v>
      </c>
      <c r="D1300" s="2" t="s">
        <v>12</v>
      </c>
      <c r="E1300" s="2" t="s">
        <v>412</v>
      </c>
      <c r="F1300" s="4"/>
      <c r="G1300" s="17">
        <f t="shared" ref="G1300:I1301" si="255">G1301</f>
        <v>0</v>
      </c>
      <c r="H1300" s="17">
        <f t="shared" si="255"/>
        <v>0</v>
      </c>
      <c r="I1300" s="17">
        <f t="shared" si="255"/>
        <v>0</v>
      </c>
    </row>
    <row r="1301" spans="1:9" hidden="1">
      <c r="A1301" s="80" t="s">
        <v>127</v>
      </c>
      <c r="B1301" s="4"/>
      <c r="C1301" s="2" t="s">
        <v>14</v>
      </c>
      <c r="D1301" s="2" t="s">
        <v>12</v>
      </c>
      <c r="E1301" s="2" t="s">
        <v>413</v>
      </c>
      <c r="F1301" s="4"/>
      <c r="G1301" s="17">
        <f t="shared" si="255"/>
        <v>0</v>
      </c>
      <c r="H1301" s="17">
        <f t="shared" si="255"/>
        <v>0</v>
      </c>
      <c r="I1301" s="17">
        <f t="shared" si="255"/>
        <v>0</v>
      </c>
    </row>
    <row r="1302" spans="1:9" ht="31.5" hidden="1">
      <c r="A1302" s="80" t="s">
        <v>51</v>
      </c>
      <c r="B1302" s="4"/>
      <c r="C1302" s="2" t="s">
        <v>14</v>
      </c>
      <c r="D1302" s="2" t="s">
        <v>12</v>
      </c>
      <c r="E1302" s="2" t="s">
        <v>413</v>
      </c>
      <c r="F1302" s="2" t="s">
        <v>90</v>
      </c>
      <c r="G1302" s="17"/>
      <c r="H1302" s="17"/>
      <c r="I1302" s="17"/>
    </row>
    <row r="1303" spans="1:9" hidden="1">
      <c r="A1303" s="80" t="s">
        <v>150</v>
      </c>
      <c r="B1303" s="4"/>
      <c r="C1303" s="2" t="s">
        <v>14</v>
      </c>
      <c r="D1303" s="2" t="s">
        <v>12</v>
      </c>
      <c r="E1303" s="2" t="s">
        <v>151</v>
      </c>
      <c r="F1303" s="2"/>
      <c r="G1303" s="17">
        <f t="shared" ref="G1303:I1305" si="256">G1304</f>
        <v>0</v>
      </c>
      <c r="H1303" s="17">
        <f t="shared" si="256"/>
        <v>0</v>
      </c>
      <c r="I1303" s="17">
        <f t="shared" si="256"/>
        <v>0</v>
      </c>
    </row>
    <row r="1304" spans="1:9" hidden="1">
      <c r="A1304" s="80" t="s">
        <v>140</v>
      </c>
      <c r="B1304" s="4"/>
      <c r="C1304" s="2" t="s">
        <v>14</v>
      </c>
      <c r="D1304" s="2" t="s">
        <v>12</v>
      </c>
      <c r="E1304" s="2" t="s">
        <v>410</v>
      </c>
      <c r="F1304" s="2"/>
      <c r="G1304" s="17">
        <f t="shared" si="256"/>
        <v>0</v>
      </c>
      <c r="H1304" s="17">
        <f t="shared" si="256"/>
        <v>0</v>
      </c>
      <c r="I1304" s="17">
        <f t="shared" si="256"/>
        <v>0</v>
      </c>
    </row>
    <row r="1305" spans="1:9" hidden="1">
      <c r="A1305" s="80" t="s">
        <v>333</v>
      </c>
      <c r="B1305" s="4"/>
      <c r="C1305" s="2" t="s">
        <v>14</v>
      </c>
      <c r="D1305" s="2" t="s">
        <v>12</v>
      </c>
      <c r="E1305" s="2" t="s">
        <v>411</v>
      </c>
      <c r="F1305" s="2"/>
      <c r="G1305" s="17">
        <f t="shared" si="256"/>
        <v>0</v>
      </c>
      <c r="H1305" s="17">
        <f t="shared" si="256"/>
        <v>0</v>
      </c>
      <c r="I1305" s="17">
        <f t="shared" si="256"/>
        <v>0</v>
      </c>
    </row>
    <row r="1306" spans="1:9" ht="31.5" hidden="1">
      <c r="A1306" s="80" t="s">
        <v>71</v>
      </c>
      <c r="B1306" s="4"/>
      <c r="C1306" s="2" t="s">
        <v>14</v>
      </c>
      <c r="D1306" s="2" t="s">
        <v>12</v>
      </c>
      <c r="E1306" s="2" t="s">
        <v>411</v>
      </c>
      <c r="F1306" s="2" t="s">
        <v>121</v>
      </c>
      <c r="G1306" s="17"/>
      <c r="H1306" s="17"/>
      <c r="I1306" s="17"/>
    </row>
    <row r="1307" spans="1:9">
      <c r="A1307" s="80" t="s">
        <v>153</v>
      </c>
      <c r="B1307" s="4"/>
      <c r="C1307" s="2" t="s">
        <v>14</v>
      </c>
      <c r="D1307" s="2" t="s">
        <v>12</v>
      </c>
      <c r="E1307" s="2" t="s">
        <v>154</v>
      </c>
      <c r="F1307" s="2"/>
      <c r="G1307" s="17">
        <f>G1308+G1312</f>
        <v>2619.4</v>
      </c>
      <c r="H1307" s="17">
        <f>H1308+H1312</f>
        <v>1035.3</v>
      </c>
      <c r="I1307" s="17">
        <f>I1308+I1312</f>
        <v>0</v>
      </c>
    </row>
    <row r="1308" spans="1:9">
      <c r="A1308" s="80" t="s">
        <v>34</v>
      </c>
      <c r="B1308" s="4"/>
      <c r="C1308" s="2" t="s">
        <v>14</v>
      </c>
      <c r="D1308" s="2" t="s">
        <v>12</v>
      </c>
      <c r="E1308" s="2" t="s">
        <v>414</v>
      </c>
      <c r="F1308" s="2"/>
      <c r="G1308" s="17">
        <f>G1309</f>
        <v>880.5</v>
      </c>
      <c r="H1308" s="17">
        <f>H1309</f>
        <v>0</v>
      </c>
      <c r="I1308" s="17">
        <f>I1309</f>
        <v>0</v>
      </c>
    </row>
    <row r="1309" spans="1:9" s="92" customFormat="1" ht="14.25" customHeight="1">
      <c r="A1309" s="80" t="s">
        <v>152</v>
      </c>
      <c r="B1309" s="4"/>
      <c r="C1309" s="2" t="s">
        <v>14</v>
      </c>
      <c r="D1309" s="2" t="s">
        <v>12</v>
      </c>
      <c r="E1309" s="2" t="s">
        <v>415</v>
      </c>
      <c r="F1309" s="2"/>
      <c r="G1309" s="17">
        <f>G1310+G1311</f>
        <v>880.5</v>
      </c>
      <c r="H1309" s="17">
        <f>H1310+H1311</f>
        <v>0</v>
      </c>
      <c r="I1309" s="17">
        <f>I1310+I1311</f>
        <v>0</v>
      </c>
    </row>
    <row r="1310" spans="1:9" ht="18.75" hidden="1" customHeight="1">
      <c r="A1310" s="80" t="s">
        <v>131</v>
      </c>
      <c r="B1310" s="4"/>
      <c r="C1310" s="2" t="s">
        <v>14</v>
      </c>
      <c r="D1310" s="2" t="s">
        <v>12</v>
      </c>
      <c r="E1310" s="2" t="s">
        <v>415</v>
      </c>
      <c r="F1310" s="2" t="s">
        <v>88</v>
      </c>
      <c r="G1310" s="17"/>
      <c r="H1310" s="17"/>
      <c r="I1310" s="17"/>
    </row>
    <row r="1311" spans="1:9" ht="30.75" customHeight="1">
      <c r="A1311" s="80" t="s">
        <v>51</v>
      </c>
      <c r="B1311" s="4"/>
      <c r="C1311" s="2" t="s">
        <v>14</v>
      </c>
      <c r="D1311" s="2" t="s">
        <v>12</v>
      </c>
      <c r="E1311" s="2" t="s">
        <v>415</v>
      </c>
      <c r="F1311" s="2" t="s">
        <v>90</v>
      </c>
      <c r="G1311" s="17">
        <v>880.5</v>
      </c>
      <c r="H1311" s="17"/>
      <c r="I1311" s="17"/>
    </row>
    <row r="1312" spans="1:9">
      <c r="A1312" s="80" t="s">
        <v>150</v>
      </c>
      <c r="B1312" s="2"/>
      <c r="C1312" s="2" t="s">
        <v>14</v>
      </c>
      <c r="D1312" s="2" t="s">
        <v>12</v>
      </c>
      <c r="E1312" s="2" t="s">
        <v>540</v>
      </c>
      <c r="F1312" s="4"/>
      <c r="G1312" s="17">
        <f>SUM(G1313+G1318)</f>
        <v>1738.9</v>
      </c>
      <c r="H1312" s="17">
        <f t="shared" ref="H1312:I1312" si="257">SUM(H1313+H1318)</f>
        <v>1035.3</v>
      </c>
      <c r="I1312" s="17">
        <f t="shared" si="257"/>
        <v>0</v>
      </c>
    </row>
    <row r="1313" spans="1:9" ht="31.5">
      <c r="A1313" s="80" t="s">
        <v>263</v>
      </c>
      <c r="B1313" s="3"/>
      <c r="C1313" s="2" t="s">
        <v>14</v>
      </c>
      <c r="D1313" s="2" t="s">
        <v>12</v>
      </c>
      <c r="E1313" s="2" t="s">
        <v>980</v>
      </c>
      <c r="F1313" s="4"/>
      <c r="G1313" s="17">
        <f>SUM(G1314+G1316)</f>
        <v>526.5</v>
      </c>
      <c r="H1313" s="17">
        <f t="shared" ref="H1313:I1313" si="258">SUM(H1314+H1316)</f>
        <v>0</v>
      </c>
      <c r="I1313" s="17">
        <f t="shared" si="258"/>
        <v>0</v>
      </c>
    </row>
    <row r="1314" spans="1:9">
      <c r="A1314" s="80" t="s">
        <v>127</v>
      </c>
      <c r="B1314" s="3"/>
      <c r="C1314" s="2" t="s">
        <v>14</v>
      </c>
      <c r="D1314" s="2" t="s">
        <v>12</v>
      </c>
      <c r="E1314" s="2" t="s">
        <v>981</v>
      </c>
      <c r="F1314" s="4"/>
      <c r="G1314" s="17">
        <f>SUM(G1315)</f>
        <v>363.9</v>
      </c>
      <c r="H1314" s="17">
        <f t="shared" ref="H1314:I1314" si="259">SUM(H1315)</f>
        <v>0</v>
      </c>
      <c r="I1314" s="17">
        <f t="shared" si="259"/>
        <v>0</v>
      </c>
    </row>
    <row r="1315" spans="1:9" ht="31.5">
      <c r="A1315" s="80" t="s">
        <v>120</v>
      </c>
      <c r="B1315" s="3"/>
      <c r="C1315" s="2" t="s">
        <v>14</v>
      </c>
      <c r="D1315" s="2" t="s">
        <v>12</v>
      </c>
      <c r="E1315" s="2" t="s">
        <v>981</v>
      </c>
      <c r="F1315" s="2" t="s">
        <v>121</v>
      </c>
      <c r="G1315" s="17">
        <v>363.9</v>
      </c>
      <c r="H1315" s="17"/>
      <c r="I1315" s="17"/>
    </row>
    <row r="1316" spans="1:9">
      <c r="A1316" s="80" t="s">
        <v>611</v>
      </c>
      <c r="B1316" s="3"/>
      <c r="C1316" s="2" t="s">
        <v>14</v>
      </c>
      <c r="D1316" s="2" t="s">
        <v>12</v>
      </c>
      <c r="E1316" s="2" t="s">
        <v>983</v>
      </c>
      <c r="F1316" s="2"/>
      <c r="G1316" s="17">
        <f>SUM(G1317)</f>
        <v>162.6</v>
      </c>
      <c r="H1316" s="17">
        <f t="shared" ref="H1316:I1316" si="260">SUM(H1317)</f>
        <v>0</v>
      </c>
      <c r="I1316" s="17">
        <f t="shared" si="260"/>
        <v>0</v>
      </c>
    </row>
    <row r="1317" spans="1:9" ht="31.5">
      <c r="A1317" s="80" t="s">
        <v>120</v>
      </c>
      <c r="B1317" s="3"/>
      <c r="C1317" s="2" t="s">
        <v>14</v>
      </c>
      <c r="D1317" s="2" t="s">
        <v>12</v>
      </c>
      <c r="E1317" s="2" t="s">
        <v>983</v>
      </c>
      <c r="F1317" s="2" t="s">
        <v>121</v>
      </c>
      <c r="G1317" s="17">
        <v>162.6</v>
      </c>
      <c r="H1317" s="17"/>
      <c r="I1317" s="17"/>
    </row>
    <row r="1318" spans="1:9">
      <c r="A1318" s="80" t="s">
        <v>333</v>
      </c>
      <c r="B1318" s="3"/>
      <c r="C1318" s="2" t="s">
        <v>14</v>
      </c>
      <c r="D1318" s="2" t="s">
        <v>12</v>
      </c>
      <c r="E1318" s="2" t="s">
        <v>982</v>
      </c>
      <c r="F1318" s="2"/>
      <c r="G1318" s="17">
        <f>SUM(G1319)+G1321</f>
        <v>1212.4000000000001</v>
      </c>
      <c r="H1318" s="17">
        <f t="shared" ref="H1318:I1318" si="261">SUM(H1319)+H1321</f>
        <v>1035.3</v>
      </c>
      <c r="I1318" s="17">
        <f t="shared" si="261"/>
        <v>0</v>
      </c>
    </row>
    <row r="1319" spans="1:9">
      <c r="A1319" s="80" t="s">
        <v>127</v>
      </c>
      <c r="B1319" s="3"/>
      <c r="C1319" s="2" t="s">
        <v>14</v>
      </c>
      <c r="D1319" s="2" t="s">
        <v>12</v>
      </c>
      <c r="E1319" s="2" t="s">
        <v>541</v>
      </c>
      <c r="F1319" s="4"/>
      <c r="G1319" s="17">
        <f t="shared" ref="G1319:I1319" si="262">G1320</f>
        <v>1101.5</v>
      </c>
      <c r="H1319" s="17">
        <f t="shared" si="262"/>
        <v>1035.3</v>
      </c>
      <c r="I1319" s="17">
        <f t="shared" si="262"/>
        <v>0</v>
      </c>
    </row>
    <row r="1320" spans="1:9" ht="31.5">
      <c r="A1320" s="80" t="s">
        <v>120</v>
      </c>
      <c r="B1320" s="3"/>
      <c r="C1320" s="2" t="s">
        <v>14</v>
      </c>
      <c r="D1320" s="2" t="s">
        <v>12</v>
      </c>
      <c r="E1320" s="2" t="s">
        <v>541</v>
      </c>
      <c r="F1320" s="2" t="s">
        <v>121</v>
      </c>
      <c r="G1320" s="17">
        <v>1101.5</v>
      </c>
      <c r="H1320" s="17">
        <v>1035.3</v>
      </c>
      <c r="I1320" s="17"/>
    </row>
    <row r="1321" spans="1:9">
      <c r="A1321" s="80" t="s">
        <v>611</v>
      </c>
      <c r="B1321" s="3"/>
      <c r="C1321" s="2" t="s">
        <v>14</v>
      </c>
      <c r="D1321" s="2" t="s">
        <v>12</v>
      </c>
      <c r="E1321" s="2" t="s">
        <v>612</v>
      </c>
      <c r="F1321" s="2"/>
      <c r="G1321" s="17">
        <f t="shared" ref="G1321:I1321" si="263">SUM(G1322)</f>
        <v>110.9</v>
      </c>
      <c r="H1321" s="17">
        <f t="shared" si="263"/>
        <v>0</v>
      </c>
      <c r="I1321" s="17">
        <f t="shared" si="263"/>
        <v>0</v>
      </c>
    </row>
    <row r="1322" spans="1:9" ht="31.5">
      <c r="A1322" s="80" t="s">
        <v>120</v>
      </c>
      <c r="B1322" s="3"/>
      <c r="C1322" s="2" t="s">
        <v>14</v>
      </c>
      <c r="D1322" s="2" t="s">
        <v>12</v>
      </c>
      <c r="E1322" s="2" t="s">
        <v>612</v>
      </c>
      <c r="F1322" s="2" t="s">
        <v>121</v>
      </c>
      <c r="G1322" s="17">
        <v>110.9</v>
      </c>
      <c r="H1322" s="17"/>
      <c r="I1322" s="17"/>
    </row>
    <row r="1323" spans="1:9" ht="31.5" hidden="1">
      <c r="A1323" s="80" t="s">
        <v>155</v>
      </c>
      <c r="B1323" s="4"/>
      <c r="C1323" s="2" t="s">
        <v>14</v>
      </c>
      <c r="D1323" s="2" t="s">
        <v>12</v>
      </c>
      <c r="E1323" s="2" t="s">
        <v>156</v>
      </c>
      <c r="F1323" s="4"/>
      <c r="G1323" s="17">
        <f>SUM(G1324)</f>
        <v>0</v>
      </c>
      <c r="H1323" s="17">
        <f>SUM(H1324)</f>
        <v>0</v>
      </c>
      <c r="I1323" s="17">
        <f>SUM(I1324)</f>
        <v>0</v>
      </c>
    </row>
    <row r="1324" spans="1:9" hidden="1">
      <c r="A1324" s="80" t="s">
        <v>150</v>
      </c>
      <c r="B1324" s="4"/>
      <c r="C1324" s="2" t="s">
        <v>14</v>
      </c>
      <c r="D1324" s="2" t="s">
        <v>12</v>
      </c>
      <c r="E1324" s="2" t="s">
        <v>157</v>
      </c>
      <c r="F1324" s="4"/>
      <c r="G1324" s="17">
        <f>SUM(G1325+G1328+G1331)</f>
        <v>0</v>
      </c>
      <c r="H1324" s="17">
        <f>SUM(H1325+H1328+H1331)</f>
        <v>0</v>
      </c>
      <c r="I1324" s="17">
        <f>SUM(I1325+I1328+I1331)</f>
        <v>0</v>
      </c>
    </row>
    <row r="1325" spans="1:9" hidden="1">
      <c r="A1325" s="80" t="s">
        <v>420</v>
      </c>
      <c r="B1325" s="4"/>
      <c r="C1325" s="2" t="s">
        <v>14</v>
      </c>
      <c r="D1325" s="2" t="s">
        <v>12</v>
      </c>
      <c r="E1325" s="2" t="s">
        <v>421</v>
      </c>
      <c r="F1325" s="2"/>
      <c r="G1325" s="17">
        <f t="shared" ref="G1325:I1326" si="264">G1326</f>
        <v>0</v>
      </c>
      <c r="H1325" s="17">
        <f t="shared" si="264"/>
        <v>0</v>
      </c>
      <c r="I1325" s="17">
        <f t="shared" si="264"/>
        <v>0</v>
      </c>
    </row>
    <row r="1326" spans="1:9" hidden="1">
      <c r="A1326" s="80" t="s">
        <v>118</v>
      </c>
      <c r="B1326" s="4"/>
      <c r="C1326" s="2" t="s">
        <v>14</v>
      </c>
      <c r="D1326" s="2" t="s">
        <v>12</v>
      </c>
      <c r="E1326" s="2" t="s">
        <v>422</v>
      </c>
      <c r="F1326" s="2"/>
      <c r="G1326" s="17">
        <f t="shared" si="264"/>
        <v>0</v>
      </c>
      <c r="H1326" s="17">
        <f t="shared" si="264"/>
        <v>0</v>
      </c>
      <c r="I1326" s="17">
        <f t="shared" si="264"/>
        <v>0</v>
      </c>
    </row>
    <row r="1327" spans="1:9" ht="31.5" hidden="1">
      <c r="A1327" s="80" t="s">
        <v>120</v>
      </c>
      <c r="B1327" s="4"/>
      <c r="C1327" s="2" t="s">
        <v>14</v>
      </c>
      <c r="D1327" s="2" t="s">
        <v>12</v>
      </c>
      <c r="E1327" s="2" t="s">
        <v>422</v>
      </c>
      <c r="F1327" s="2" t="s">
        <v>121</v>
      </c>
      <c r="G1327" s="17"/>
      <c r="H1327" s="17"/>
      <c r="I1327" s="17"/>
    </row>
    <row r="1328" spans="1:9" ht="31.5" hidden="1">
      <c r="A1328" s="80" t="s">
        <v>263</v>
      </c>
      <c r="B1328" s="4"/>
      <c r="C1328" s="2" t="s">
        <v>14</v>
      </c>
      <c r="D1328" s="2" t="s">
        <v>12</v>
      </c>
      <c r="E1328" s="2" t="s">
        <v>439</v>
      </c>
      <c r="F1328" s="2"/>
      <c r="G1328" s="17">
        <f t="shared" ref="G1328:I1329" si="265">G1329</f>
        <v>0</v>
      </c>
      <c r="H1328" s="17">
        <f t="shared" si="265"/>
        <v>0</v>
      </c>
      <c r="I1328" s="17">
        <f t="shared" si="265"/>
        <v>0</v>
      </c>
    </row>
    <row r="1329" spans="1:9" hidden="1">
      <c r="A1329" s="80" t="s">
        <v>118</v>
      </c>
      <c r="B1329" s="4"/>
      <c r="C1329" s="2" t="s">
        <v>14</v>
      </c>
      <c r="D1329" s="2" t="s">
        <v>12</v>
      </c>
      <c r="E1329" s="2" t="s">
        <v>440</v>
      </c>
      <c r="F1329" s="2"/>
      <c r="G1329" s="17">
        <f t="shared" si="265"/>
        <v>0</v>
      </c>
      <c r="H1329" s="17">
        <f t="shared" si="265"/>
        <v>0</v>
      </c>
      <c r="I1329" s="17">
        <f t="shared" si="265"/>
        <v>0</v>
      </c>
    </row>
    <row r="1330" spans="1:9" ht="30.75" hidden="1" customHeight="1">
      <c r="A1330" s="80" t="s">
        <v>120</v>
      </c>
      <c r="B1330" s="4"/>
      <c r="C1330" s="2" t="s">
        <v>14</v>
      </c>
      <c r="D1330" s="2" t="s">
        <v>12</v>
      </c>
      <c r="E1330" s="2" t="s">
        <v>440</v>
      </c>
      <c r="F1330" s="2" t="s">
        <v>121</v>
      </c>
      <c r="G1330" s="17"/>
      <c r="H1330" s="17"/>
      <c r="I1330" s="17"/>
    </row>
    <row r="1331" spans="1:9" ht="30.75" hidden="1" customHeight="1">
      <c r="A1331" s="80" t="s">
        <v>333</v>
      </c>
      <c r="B1331" s="4"/>
      <c r="C1331" s="2" t="s">
        <v>14</v>
      </c>
      <c r="D1331" s="2" t="s">
        <v>12</v>
      </c>
      <c r="E1331" s="2" t="s">
        <v>423</v>
      </c>
      <c r="F1331" s="2"/>
      <c r="G1331" s="17">
        <f t="shared" ref="G1331:I1332" si="266">G1332</f>
        <v>0</v>
      </c>
      <c r="H1331" s="17">
        <f t="shared" si="266"/>
        <v>0</v>
      </c>
      <c r="I1331" s="17">
        <f t="shared" si="266"/>
        <v>0</v>
      </c>
    </row>
    <row r="1332" spans="1:9" ht="30.75" hidden="1" customHeight="1">
      <c r="A1332" s="80" t="s">
        <v>118</v>
      </c>
      <c r="B1332" s="4"/>
      <c r="C1332" s="2" t="s">
        <v>14</v>
      </c>
      <c r="D1332" s="2" t="s">
        <v>12</v>
      </c>
      <c r="E1332" s="2" t="s">
        <v>424</v>
      </c>
      <c r="F1332" s="2"/>
      <c r="G1332" s="17">
        <f t="shared" si="266"/>
        <v>0</v>
      </c>
      <c r="H1332" s="17">
        <f t="shared" si="266"/>
        <v>0</v>
      </c>
      <c r="I1332" s="17">
        <f t="shared" si="266"/>
        <v>0</v>
      </c>
    </row>
    <row r="1333" spans="1:9" ht="31.5" hidden="1">
      <c r="A1333" s="80" t="s">
        <v>120</v>
      </c>
      <c r="B1333" s="4"/>
      <c r="C1333" s="2" t="s">
        <v>14</v>
      </c>
      <c r="D1333" s="2" t="s">
        <v>12</v>
      </c>
      <c r="E1333" s="2" t="s">
        <v>424</v>
      </c>
      <c r="F1333" s="2" t="s">
        <v>121</v>
      </c>
      <c r="G1333" s="17"/>
      <c r="H1333" s="17"/>
      <c r="I1333" s="17"/>
    </row>
    <row r="1334" spans="1:9" ht="31.5">
      <c r="A1334" s="80" t="s">
        <v>602</v>
      </c>
      <c r="B1334" s="4"/>
      <c r="C1334" s="2" t="s">
        <v>14</v>
      </c>
      <c r="D1334" s="2" t="s">
        <v>12</v>
      </c>
      <c r="E1334" s="2" t="s">
        <v>145</v>
      </c>
      <c r="F1334" s="2"/>
      <c r="G1334" s="17">
        <f>G1340+G1335+G1338</f>
        <v>32865.5</v>
      </c>
      <c r="H1334" s="17">
        <f>H1340+H1335+H1338</f>
        <v>31221.4</v>
      </c>
      <c r="I1334" s="17">
        <f>I1340+I1335+I1338</f>
        <v>31221.4</v>
      </c>
    </row>
    <row r="1335" spans="1:9">
      <c r="A1335" s="40" t="s">
        <v>79</v>
      </c>
      <c r="B1335" s="41"/>
      <c r="C1335" s="41" t="s">
        <v>14</v>
      </c>
      <c r="D1335" s="41" t="s">
        <v>12</v>
      </c>
      <c r="E1335" s="47" t="s">
        <v>524</v>
      </c>
      <c r="F1335" s="41"/>
      <c r="G1335" s="43">
        <f>+G1336+G1337</f>
        <v>2919.3</v>
      </c>
      <c r="H1335" s="43">
        <f>+H1336+H1337</f>
        <v>3408.3999999999996</v>
      </c>
      <c r="I1335" s="43">
        <f>+I1336+I1337</f>
        <v>3408.3999999999996</v>
      </c>
    </row>
    <row r="1336" spans="1:9" ht="47.25">
      <c r="A1336" s="40" t="s">
        <v>50</v>
      </c>
      <c r="B1336" s="41"/>
      <c r="C1336" s="41" t="s">
        <v>14</v>
      </c>
      <c r="D1336" s="41" t="s">
        <v>12</v>
      </c>
      <c r="E1336" s="47" t="s">
        <v>524</v>
      </c>
      <c r="F1336" s="41" t="s">
        <v>88</v>
      </c>
      <c r="G1336" s="43">
        <v>2919.3</v>
      </c>
      <c r="H1336" s="43">
        <v>3408.2</v>
      </c>
      <c r="I1336" s="43">
        <v>3408.2</v>
      </c>
    </row>
    <row r="1337" spans="1:9" ht="31.5">
      <c r="A1337" s="40" t="s">
        <v>51</v>
      </c>
      <c r="B1337" s="41"/>
      <c r="C1337" s="41" t="s">
        <v>14</v>
      </c>
      <c r="D1337" s="41" t="s">
        <v>12</v>
      </c>
      <c r="E1337" s="47" t="s">
        <v>524</v>
      </c>
      <c r="F1337" s="41" t="s">
        <v>90</v>
      </c>
      <c r="G1337" s="43">
        <v>0</v>
      </c>
      <c r="H1337" s="43">
        <v>0.2</v>
      </c>
      <c r="I1337" s="43">
        <v>0.2</v>
      </c>
    </row>
    <row r="1338" spans="1:9" ht="24" hidden="1" customHeight="1">
      <c r="A1338" s="80" t="s">
        <v>97</v>
      </c>
      <c r="B1338" s="41"/>
      <c r="C1338" s="41" t="s">
        <v>14</v>
      </c>
      <c r="D1338" s="41" t="s">
        <v>12</v>
      </c>
      <c r="E1338" s="47" t="s">
        <v>606</v>
      </c>
      <c r="F1338" s="41"/>
      <c r="G1338" s="43">
        <f>SUM(G1339)</f>
        <v>0</v>
      </c>
      <c r="H1338" s="43">
        <f>SUM(H1339)</f>
        <v>0</v>
      </c>
      <c r="I1338" s="43">
        <f>SUM(I1339)</f>
        <v>0</v>
      </c>
    </row>
    <row r="1339" spans="1:9" ht="31.5" hidden="1">
      <c r="A1339" s="40" t="s">
        <v>51</v>
      </c>
      <c r="B1339" s="41"/>
      <c r="C1339" s="41" t="s">
        <v>14</v>
      </c>
      <c r="D1339" s="41" t="s">
        <v>12</v>
      </c>
      <c r="E1339" s="47" t="s">
        <v>606</v>
      </c>
      <c r="F1339" s="41" t="s">
        <v>90</v>
      </c>
      <c r="G1339" s="43"/>
      <c r="H1339" s="43"/>
      <c r="I1339" s="43"/>
    </row>
    <row r="1340" spans="1:9" ht="31.5">
      <c r="A1340" s="80" t="s">
        <v>44</v>
      </c>
      <c r="B1340" s="3"/>
      <c r="C1340" s="2" t="s">
        <v>14</v>
      </c>
      <c r="D1340" s="2" t="s">
        <v>12</v>
      </c>
      <c r="E1340" s="2" t="s">
        <v>146</v>
      </c>
      <c r="F1340" s="2"/>
      <c r="G1340" s="17">
        <f>G1341</f>
        <v>29946.2</v>
      </c>
      <c r="H1340" s="17">
        <f>H1341</f>
        <v>27813</v>
      </c>
      <c r="I1340" s="17">
        <f>I1341</f>
        <v>27813</v>
      </c>
    </row>
    <row r="1341" spans="1:9">
      <c r="A1341" s="80" t="s">
        <v>542</v>
      </c>
      <c r="B1341" s="3"/>
      <c r="C1341" s="2" t="s">
        <v>14</v>
      </c>
      <c r="D1341" s="2" t="s">
        <v>12</v>
      </c>
      <c r="E1341" s="2" t="s">
        <v>147</v>
      </c>
      <c r="F1341" s="2"/>
      <c r="G1341" s="17">
        <f>G1342+G1343+G1344</f>
        <v>29946.2</v>
      </c>
      <c r="H1341" s="17">
        <f>H1342+H1343+H1344</f>
        <v>27813</v>
      </c>
      <c r="I1341" s="17">
        <f>I1342+I1343+I1344</f>
        <v>27813</v>
      </c>
    </row>
    <row r="1342" spans="1:9" ht="47.25">
      <c r="A1342" s="80" t="s">
        <v>50</v>
      </c>
      <c r="B1342" s="4"/>
      <c r="C1342" s="2" t="s">
        <v>14</v>
      </c>
      <c r="D1342" s="2" t="s">
        <v>12</v>
      </c>
      <c r="E1342" s="2" t="s">
        <v>147</v>
      </c>
      <c r="F1342" s="2" t="s">
        <v>88</v>
      </c>
      <c r="G1342" s="17">
        <f>27829.7+448.3</f>
        <v>28278</v>
      </c>
      <c r="H1342" s="17">
        <v>26250.799999999999</v>
      </c>
      <c r="I1342" s="17">
        <v>26250.799999999999</v>
      </c>
    </row>
    <row r="1343" spans="1:9" s="87" customFormat="1" ht="31.5">
      <c r="A1343" s="80" t="s">
        <v>51</v>
      </c>
      <c r="B1343" s="4"/>
      <c r="C1343" s="2" t="s">
        <v>14</v>
      </c>
      <c r="D1343" s="2" t="s">
        <v>12</v>
      </c>
      <c r="E1343" s="2" t="s">
        <v>147</v>
      </c>
      <c r="F1343" s="2" t="s">
        <v>90</v>
      </c>
      <c r="G1343" s="17">
        <v>1664.8</v>
      </c>
      <c r="H1343" s="17">
        <v>1558.9</v>
      </c>
      <c r="I1343" s="17">
        <v>1558.9</v>
      </c>
    </row>
    <row r="1344" spans="1:9">
      <c r="A1344" s="80" t="s">
        <v>21</v>
      </c>
      <c r="B1344" s="4"/>
      <c r="C1344" s="2" t="s">
        <v>14</v>
      </c>
      <c r="D1344" s="2" t="s">
        <v>12</v>
      </c>
      <c r="E1344" s="2" t="s">
        <v>147</v>
      </c>
      <c r="F1344" s="2" t="s">
        <v>95</v>
      </c>
      <c r="G1344" s="17">
        <v>3.4</v>
      </c>
      <c r="H1344" s="17">
        <v>3.3</v>
      </c>
      <c r="I1344" s="17">
        <v>3.3</v>
      </c>
    </row>
    <row r="1345" spans="1:9">
      <c r="A1345" s="80" t="s">
        <v>29</v>
      </c>
      <c r="B1345" s="81"/>
      <c r="C1345" s="81" t="s">
        <v>30</v>
      </c>
      <c r="D1345" s="81" t="s">
        <v>31</v>
      </c>
      <c r="E1345" s="22"/>
      <c r="F1345" s="22"/>
      <c r="G1345" s="72">
        <f>SUM(G1346)</f>
        <v>455</v>
      </c>
      <c r="H1345" s="72">
        <f>SUM(H1346)</f>
        <v>405</v>
      </c>
      <c r="I1345" s="72">
        <f>SUM(I1346)</f>
        <v>421.2</v>
      </c>
    </row>
    <row r="1346" spans="1:9">
      <c r="A1346" s="80" t="s">
        <v>52</v>
      </c>
      <c r="B1346" s="2"/>
      <c r="C1346" s="2" t="s">
        <v>30</v>
      </c>
      <c r="D1346" s="2" t="s">
        <v>53</v>
      </c>
      <c r="E1346" s="26"/>
      <c r="F1346" s="2"/>
      <c r="G1346" s="17">
        <f t="shared" ref="G1346:I1347" si="267">G1347</f>
        <v>455</v>
      </c>
      <c r="H1346" s="17">
        <f t="shared" si="267"/>
        <v>405</v>
      </c>
      <c r="I1346" s="17">
        <f t="shared" si="267"/>
        <v>421.2</v>
      </c>
    </row>
    <row r="1347" spans="1:9" ht="31.5">
      <c r="A1347" s="80" t="s">
        <v>525</v>
      </c>
      <c r="B1347" s="30"/>
      <c r="C1347" s="81" t="s">
        <v>30</v>
      </c>
      <c r="D1347" s="81" t="s">
        <v>53</v>
      </c>
      <c r="E1347" s="81" t="s">
        <v>363</v>
      </c>
      <c r="F1347" s="22"/>
      <c r="G1347" s="36">
        <f t="shared" si="267"/>
        <v>455</v>
      </c>
      <c r="H1347" s="36">
        <f t="shared" si="267"/>
        <v>405</v>
      </c>
      <c r="I1347" s="36">
        <f t="shared" si="267"/>
        <v>421.2</v>
      </c>
    </row>
    <row r="1348" spans="1:9" ht="31.5">
      <c r="A1348" s="80" t="s">
        <v>374</v>
      </c>
      <c r="B1348" s="30"/>
      <c r="C1348" s="81" t="s">
        <v>30</v>
      </c>
      <c r="D1348" s="81" t="s">
        <v>53</v>
      </c>
      <c r="E1348" s="81" t="s">
        <v>375</v>
      </c>
      <c r="F1348" s="22"/>
      <c r="G1348" s="36">
        <f>SUM(G1349)</f>
        <v>455</v>
      </c>
      <c r="H1348" s="36">
        <f>SUM(H1349)</f>
        <v>405</v>
      </c>
      <c r="I1348" s="36">
        <f>SUM(I1349)</f>
        <v>421.2</v>
      </c>
    </row>
    <row r="1349" spans="1:9" ht="47.25">
      <c r="A1349" s="80" t="s">
        <v>386</v>
      </c>
      <c r="B1349" s="30"/>
      <c r="C1349" s="81" t="s">
        <v>30</v>
      </c>
      <c r="D1349" s="81" t="s">
        <v>53</v>
      </c>
      <c r="E1349" s="81" t="s">
        <v>571</v>
      </c>
      <c r="F1349" s="22"/>
      <c r="G1349" s="36">
        <f>SUM(G1350:G1351)</f>
        <v>455</v>
      </c>
      <c r="H1349" s="36">
        <f t="shared" ref="H1349:I1349" si="268">SUM(H1350:H1351)</f>
        <v>405</v>
      </c>
      <c r="I1349" s="36">
        <f t="shared" si="268"/>
        <v>421.2</v>
      </c>
    </row>
    <row r="1350" spans="1:9">
      <c r="A1350" s="80" t="s">
        <v>41</v>
      </c>
      <c r="B1350" s="30"/>
      <c r="C1350" s="81" t="s">
        <v>30</v>
      </c>
      <c r="D1350" s="81" t="s">
        <v>53</v>
      </c>
      <c r="E1350" s="81" t="s">
        <v>571</v>
      </c>
      <c r="F1350" s="22">
        <v>300</v>
      </c>
      <c r="G1350" s="36">
        <v>315.3</v>
      </c>
      <c r="H1350" s="36">
        <v>249.7</v>
      </c>
      <c r="I1350" s="36">
        <v>421.2</v>
      </c>
    </row>
    <row r="1351" spans="1:9" ht="31.5">
      <c r="A1351" s="80" t="s">
        <v>120</v>
      </c>
      <c r="B1351" s="30"/>
      <c r="C1351" s="81" t="s">
        <v>30</v>
      </c>
      <c r="D1351" s="81" t="s">
        <v>53</v>
      </c>
      <c r="E1351" s="81" t="s">
        <v>571</v>
      </c>
      <c r="F1351" s="22">
        <v>600</v>
      </c>
      <c r="G1351" s="36">
        <v>139.69999999999999</v>
      </c>
      <c r="H1351" s="36">
        <v>155.30000000000001</v>
      </c>
      <c r="I1351" s="36"/>
    </row>
    <row r="1352" spans="1:9">
      <c r="A1352" s="14" t="s">
        <v>814</v>
      </c>
      <c r="B1352" s="30"/>
      <c r="C1352" s="81"/>
      <c r="D1352" s="81"/>
      <c r="E1352" s="81"/>
      <c r="F1352" s="22"/>
      <c r="G1352" s="36"/>
      <c r="H1352" s="29">
        <v>50000</v>
      </c>
      <c r="I1352" s="29">
        <v>100000</v>
      </c>
    </row>
    <row r="1353" spans="1:9">
      <c r="A1353" s="14" t="s">
        <v>190</v>
      </c>
      <c r="B1353" s="28"/>
      <c r="C1353" s="20"/>
      <c r="D1353" s="20"/>
      <c r="E1353" s="20"/>
      <c r="F1353" s="20"/>
      <c r="G1353" s="29">
        <f>SUM(G10+G35+G54+G519+G557+G1198+G773)+G897</f>
        <v>5607214.7999999989</v>
      </c>
      <c r="H1353" s="29">
        <f>SUM(H10+H35+H54+H519+H557+H1198+H773)+H897+H1352</f>
        <v>5913265.9000000004</v>
      </c>
      <c r="I1353" s="29">
        <f>SUM(I10+I35+I54+I519+I557+I1198+I773)+I897+I1352</f>
        <v>5117623.6000000006</v>
      </c>
    </row>
    <row r="1354" spans="1:9" hidden="1"/>
    <row r="1355" spans="1:9" hidden="1"/>
    <row r="1356" spans="1:9" hidden="1">
      <c r="G1356" s="78">
        <f>5602195.8+5019</f>
        <v>5607214.7999999998</v>
      </c>
      <c r="H1356" s="78">
        <v>5913265.8999999994</v>
      </c>
      <c r="I1356" s="78">
        <v>5117623.5999999996</v>
      </c>
    </row>
    <row r="1357" spans="1:9" hidden="1">
      <c r="G1357" s="78"/>
      <c r="H1357" s="78"/>
      <c r="I1357" s="78"/>
    </row>
    <row r="1358" spans="1:9" hidden="1">
      <c r="G1358" s="78">
        <f>SUM(G1356-G1353)</f>
        <v>9.3132257461547852E-10</v>
      </c>
      <c r="H1358" s="78">
        <f>SUM(H1356-H1353)</f>
        <v>-9.3132257461547852E-10</v>
      </c>
      <c r="I1358" s="78">
        <f>SUM(I1356-I1353)</f>
        <v>-9.3132257461547852E-10</v>
      </c>
    </row>
    <row r="1359" spans="1:9" hidden="1">
      <c r="G1359" s="82"/>
    </row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workbookViewId="0">
      <selection activeCell="F2" sqref="F2"/>
    </sheetView>
  </sheetViews>
  <sheetFormatPr defaultRowHeight="15.75"/>
  <cols>
    <col min="1" max="1" width="55.5703125" style="54" customWidth="1"/>
    <col min="2" max="2" width="14.42578125" style="55" customWidth="1"/>
    <col min="3" max="3" width="14.7109375" style="55" customWidth="1"/>
    <col min="4" max="6" width="16.28515625" style="55" customWidth="1"/>
    <col min="7" max="16384" width="9.140625" style="55"/>
  </cols>
  <sheetData>
    <row r="1" spans="1:6">
      <c r="C1" s="56"/>
      <c r="E1" s="56"/>
      <c r="F1" s="6" t="s">
        <v>1063</v>
      </c>
    </row>
    <row r="2" spans="1:6" ht="15.75" customHeight="1">
      <c r="C2" s="57"/>
      <c r="E2" s="57"/>
      <c r="F2" s="57" t="s">
        <v>1065</v>
      </c>
    </row>
    <row r="3" spans="1:6">
      <c r="C3" s="57"/>
      <c r="E3" s="57"/>
      <c r="F3" s="57" t="s">
        <v>0</v>
      </c>
    </row>
    <row r="4" spans="1:6">
      <c r="C4" s="57"/>
      <c r="E4" s="57"/>
      <c r="F4" s="57" t="s">
        <v>1</v>
      </c>
    </row>
    <row r="5" spans="1:6">
      <c r="C5" s="10"/>
      <c r="E5" s="10"/>
      <c r="F5" s="10" t="s">
        <v>1062</v>
      </c>
    </row>
    <row r="6" spans="1:6" ht="46.5" customHeight="1">
      <c r="A6" s="150" t="s">
        <v>859</v>
      </c>
      <c r="B6" s="151"/>
      <c r="C6" s="151"/>
      <c r="D6" s="152"/>
      <c r="E6" s="152"/>
      <c r="F6" s="152"/>
    </row>
    <row r="7" spans="1:6">
      <c r="D7" s="58"/>
      <c r="E7" s="58"/>
      <c r="F7" s="58" t="s">
        <v>528</v>
      </c>
    </row>
    <row r="8" spans="1:6" ht="31.5">
      <c r="A8" s="59" t="s">
        <v>158</v>
      </c>
      <c r="B8" s="60" t="s">
        <v>162</v>
      </c>
      <c r="C8" s="60" t="s">
        <v>163</v>
      </c>
      <c r="D8" s="60" t="s">
        <v>623</v>
      </c>
      <c r="E8" s="60" t="s">
        <v>737</v>
      </c>
      <c r="F8" s="60" t="s">
        <v>738</v>
      </c>
    </row>
    <row r="9" spans="1:6" s="64" customFormat="1">
      <c r="A9" s="61" t="s">
        <v>86</v>
      </c>
      <c r="B9" s="62" t="s">
        <v>33</v>
      </c>
      <c r="C9" s="62" t="s">
        <v>31</v>
      </c>
      <c r="D9" s="63">
        <f>SUM(D10:D17)</f>
        <v>308682.5</v>
      </c>
      <c r="E9" s="63">
        <f>SUM(E10:E17)</f>
        <v>242739.6</v>
      </c>
      <c r="F9" s="63">
        <f>SUM(F10:F17)</f>
        <v>253792.7</v>
      </c>
    </row>
    <row r="10" spans="1:6" ht="47.25">
      <c r="A10" s="65" t="s">
        <v>164</v>
      </c>
      <c r="B10" s="66" t="s">
        <v>33</v>
      </c>
      <c r="C10" s="66" t="s">
        <v>43</v>
      </c>
      <c r="D10" s="67">
        <f>Ведомственная!G56</f>
        <v>2401.8000000000002</v>
      </c>
      <c r="E10" s="67">
        <f>Ведомственная!H56</f>
        <v>2053.3000000000002</v>
      </c>
      <c r="F10" s="67">
        <f>Ведомственная!I56</f>
        <v>2053.3000000000002</v>
      </c>
    </row>
    <row r="11" spans="1:6" ht="63">
      <c r="A11" s="65" t="s">
        <v>165</v>
      </c>
      <c r="B11" s="66" t="s">
        <v>33</v>
      </c>
      <c r="C11" s="66" t="s">
        <v>53</v>
      </c>
      <c r="D11" s="67">
        <f>Ведомственная!G12</f>
        <v>17028.2</v>
      </c>
      <c r="E11" s="67">
        <f>Ведомственная!H12</f>
        <v>17659.8</v>
      </c>
      <c r="F11" s="67">
        <f>Ведомственная!I12</f>
        <v>17659.8</v>
      </c>
    </row>
    <row r="12" spans="1:6" ht="63">
      <c r="A12" s="65" t="s">
        <v>166</v>
      </c>
      <c r="B12" s="66" t="s">
        <v>33</v>
      </c>
      <c r="C12" s="66" t="s">
        <v>12</v>
      </c>
      <c r="D12" s="67">
        <f>Ведомственная!G60</f>
        <v>121051.4</v>
      </c>
      <c r="E12" s="67">
        <f>Ведомственная!H60</f>
        <v>121035.40000000001</v>
      </c>
      <c r="F12" s="67">
        <f>Ведомственная!I60</f>
        <v>121295</v>
      </c>
    </row>
    <row r="13" spans="1:6">
      <c r="A13" s="65" t="s">
        <v>167</v>
      </c>
      <c r="B13" s="66" t="s">
        <v>33</v>
      </c>
      <c r="C13" s="66" t="s">
        <v>168</v>
      </c>
      <c r="D13" s="67">
        <f>Ведомственная!G81</f>
        <v>24.8</v>
      </c>
      <c r="E13" s="67">
        <f>Ведомственная!H81</f>
        <v>26.5</v>
      </c>
      <c r="F13" s="67">
        <f>Ведомственная!I81</f>
        <v>149.6</v>
      </c>
    </row>
    <row r="14" spans="1:6" ht="47.25">
      <c r="A14" s="65" t="s">
        <v>101</v>
      </c>
      <c r="B14" s="66" t="s">
        <v>33</v>
      </c>
      <c r="C14" s="66" t="s">
        <v>77</v>
      </c>
      <c r="D14" s="67">
        <f>Ведомственная!G37+Ведомственная!G521</f>
        <v>33904.300000000003</v>
      </c>
      <c r="E14" s="67">
        <f>Ведомственная!H37+Ведомственная!H521</f>
        <v>33914.1</v>
      </c>
      <c r="F14" s="67">
        <f>Ведомственная!I37+Ведомственная!I521</f>
        <v>33914.1</v>
      </c>
    </row>
    <row r="15" spans="1:6">
      <c r="A15" s="65" t="s">
        <v>616</v>
      </c>
      <c r="B15" s="66" t="s">
        <v>33</v>
      </c>
      <c r="C15" s="66" t="s">
        <v>112</v>
      </c>
      <c r="D15" s="67">
        <f>SUM(Ведомственная!G85)</f>
        <v>4357.1000000000004</v>
      </c>
      <c r="E15" s="67">
        <f>SUM(Ведомственная!H85)</f>
        <v>0</v>
      </c>
      <c r="F15" s="67">
        <f>SUM(Ведомственная!I85)</f>
        <v>0</v>
      </c>
    </row>
    <row r="16" spans="1:6">
      <c r="A16" s="65" t="s">
        <v>143</v>
      </c>
      <c r="B16" s="66" t="s">
        <v>33</v>
      </c>
      <c r="C16" s="66" t="s">
        <v>169</v>
      </c>
      <c r="D16" s="67">
        <f>SUM(Ведомственная!G526)</f>
        <v>900</v>
      </c>
      <c r="E16" s="67">
        <f>SUM(Ведомственная!H526)</f>
        <v>0</v>
      </c>
      <c r="F16" s="67">
        <f>SUM(Ведомственная!I526)</f>
        <v>0</v>
      </c>
    </row>
    <row r="17" spans="1:6">
      <c r="A17" s="65" t="s">
        <v>92</v>
      </c>
      <c r="B17" s="66" t="s">
        <v>33</v>
      </c>
      <c r="C17" s="66" t="s">
        <v>93</v>
      </c>
      <c r="D17" s="67">
        <f>SUM(Ведомственная!G20+Ведомственная!G44+Ведомственная!G89+Ведомственная!G530)</f>
        <v>129014.90000000001</v>
      </c>
      <c r="E17" s="67">
        <f>SUM(Ведомственная!H20+Ведомственная!H44+Ведомственная!H89+Ведомственная!H530)</f>
        <v>68050.5</v>
      </c>
      <c r="F17" s="67">
        <f>SUM(Ведомственная!I20+Ведомственная!I44+Ведомственная!I89+Ведомственная!I530)</f>
        <v>78720.899999999994</v>
      </c>
    </row>
    <row r="18" spans="1:6" s="64" customFormat="1" ht="31.5">
      <c r="A18" s="61" t="s">
        <v>229</v>
      </c>
      <c r="B18" s="62" t="s">
        <v>53</v>
      </c>
      <c r="C18" s="62" t="s">
        <v>31</v>
      </c>
      <c r="D18" s="63">
        <f>SUM(D19:D20)</f>
        <v>31757.599999999999</v>
      </c>
      <c r="E18" s="63">
        <f>SUM(E19:E20)</f>
        <v>27282.9</v>
      </c>
      <c r="F18" s="63">
        <f>SUM(F19:F20)</f>
        <v>27484.100000000002</v>
      </c>
    </row>
    <row r="19" spans="1:6">
      <c r="A19" s="65" t="s">
        <v>170</v>
      </c>
      <c r="B19" s="66" t="s">
        <v>53</v>
      </c>
      <c r="C19" s="66" t="s">
        <v>12</v>
      </c>
      <c r="D19" s="67">
        <f>SUM(Ведомственная!G149)</f>
        <v>5081.5</v>
      </c>
      <c r="E19" s="67">
        <f>SUM(Ведомственная!H149)</f>
        <v>5103.5</v>
      </c>
      <c r="F19" s="67">
        <f>SUM(Ведомственная!I149)</f>
        <v>5304.7</v>
      </c>
    </row>
    <row r="20" spans="1:6" ht="47.25">
      <c r="A20" s="65" t="s">
        <v>171</v>
      </c>
      <c r="B20" s="66" t="s">
        <v>53</v>
      </c>
      <c r="C20" s="66" t="s">
        <v>172</v>
      </c>
      <c r="D20" s="83">
        <f>SUM(Ведомственная!G157)</f>
        <v>26676.1</v>
      </c>
      <c r="E20" s="67">
        <f>SUM(Ведомственная!H157)</f>
        <v>22179.4</v>
      </c>
      <c r="F20" s="67">
        <f>SUM(Ведомственная!I157)</f>
        <v>22179.4</v>
      </c>
    </row>
    <row r="21" spans="1:6" s="64" customFormat="1">
      <c r="A21" s="61" t="s">
        <v>11</v>
      </c>
      <c r="B21" s="62" t="s">
        <v>12</v>
      </c>
      <c r="C21" s="62" t="s">
        <v>31</v>
      </c>
      <c r="D21" s="63">
        <f>SUM(D22:D24)</f>
        <v>482308.8</v>
      </c>
      <c r="E21" s="63">
        <f>SUM(E22:E24)</f>
        <v>363745.2</v>
      </c>
      <c r="F21" s="63">
        <f>SUM(F22:F24)</f>
        <v>333951.39999999997</v>
      </c>
    </row>
    <row r="22" spans="1:6">
      <c r="A22" s="65" t="s">
        <v>13</v>
      </c>
      <c r="B22" s="66" t="s">
        <v>12</v>
      </c>
      <c r="C22" s="66" t="s">
        <v>14</v>
      </c>
      <c r="D22" s="67">
        <f>Ведомственная!G184</f>
        <v>175465.60000000001</v>
      </c>
      <c r="E22" s="67">
        <f>Ведомственная!H184</f>
        <v>68404.399999999994</v>
      </c>
      <c r="F22" s="67">
        <f>Ведомственная!I184</f>
        <v>130192</v>
      </c>
    </row>
    <row r="23" spans="1:6">
      <c r="A23" s="65" t="s">
        <v>173</v>
      </c>
      <c r="B23" s="66" t="s">
        <v>12</v>
      </c>
      <c r="C23" s="66" t="s">
        <v>172</v>
      </c>
      <c r="D23" s="67">
        <f>SUM(Ведомственная!G201)</f>
        <v>276291</v>
      </c>
      <c r="E23" s="67">
        <f>SUM(Ведомственная!H201)</f>
        <v>273513</v>
      </c>
      <c r="F23" s="67">
        <f>SUM(Ведомственная!I201)</f>
        <v>190731.6</v>
      </c>
    </row>
    <row r="24" spans="1:6">
      <c r="A24" s="65" t="s">
        <v>22</v>
      </c>
      <c r="B24" s="66" t="s">
        <v>12</v>
      </c>
      <c r="C24" s="66" t="s">
        <v>23</v>
      </c>
      <c r="D24" s="67">
        <f>Ведомственная!G224</f>
        <v>30552.2</v>
      </c>
      <c r="E24" s="67">
        <f>Ведомственная!H224</f>
        <v>21827.800000000003</v>
      </c>
      <c r="F24" s="67">
        <f>Ведомственная!I224</f>
        <v>13027.800000000001</v>
      </c>
    </row>
    <row r="25" spans="1:6" ht="14.25" customHeight="1">
      <c r="A25" s="61" t="s">
        <v>235</v>
      </c>
      <c r="B25" s="62" t="s">
        <v>168</v>
      </c>
      <c r="C25" s="62" t="s">
        <v>31</v>
      </c>
      <c r="D25" s="63">
        <f>SUM(D26:D29)</f>
        <v>401751.6</v>
      </c>
      <c r="E25" s="63">
        <f>SUM(E26:E29)</f>
        <v>243751.7</v>
      </c>
      <c r="F25" s="63">
        <f>SUM(F26:F29)</f>
        <v>267061.2</v>
      </c>
    </row>
    <row r="26" spans="1:6">
      <c r="A26" s="65" t="s">
        <v>174</v>
      </c>
      <c r="B26" s="66" t="s">
        <v>168</v>
      </c>
      <c r="C26" s="66" t="s">
        <v>33</v>
      </c>
      <c r="D26" s="67">
        <f>SUM(Ведомственная!G274)</f>
        <v>82676.600000000006</v>
      </c>
      <c r="E26" s="67">
        <f>SUM(Ведомственная!H274)</f>
        <v>0</v>
      </c>
      <c r="F26" s="67">
        <f>SUM(Ведомственная!I274)</f>
        <v>8742.1</v>
      </c>
    </row>
    <row r="27" spans="1:6">
      <c r="A27" s="65" t="s">
        <v>175</v>
      </c>
      <c r="B27" s="66" t="s">
        <v>168</v>
      </c>
      <c r="C27" s="66" t="s">
        <v>43</v>
      </c>
      <c r="D27" s="67">
        <f>SUM(Ведомственная!G284)</f>
        <v>76660</v>
      </c>
      <c r="E27" s="67">
        <f>SUM(Ведомственная!H284)</f>
        <v>31107.600000000002</v>
      </c>
      <c r="F27" s="67">
        <f>SUM(Ведомственная!I284)</f>
        <v>30332.600000000002</v>
      </c>
    </row>
    <row r="28" spans="1:6">
      <c r="A28" s="65" t="s">
        <v>176</v>
      </c>
      <c r="B28" s="66" t="s">
        <v>168</v>
      </c>
      <c r="C28" s="66" t="s">
        <v>53</v>
      </c>
      <c r="D28" s="67">
        <f>SUM(Ведомственная!G314)</f>
        <v>200056.90000000002</v>
      </c>
      <c r="E28" s="67">
        <f>SUM(Ведомственная!H314)</f>
        <v>164894.70000000001</v>
      </c>
      <c r="F28" s="67">
        <f>SUM(Ведомственная!I314)</f>
        <v>184736.8</v>
      </c>
    </row>
    <row r="29" spans="1:6" ht="31.5">
      <c r="A29" s="65" t="s">
        <v>177</v>
      </c>
      <c r="B29" s="66" t="s">
        <v>168</v>
      </c>
      <c r="C29" s="66" t="s">
        <v>168</v>
      </c>
      <c r="D29" s="67">
        <f>SUM(Ведомственная!G369)</f>
        <v>42358.1</v>
      </c>
      <c r="E29" s="67">
        <f>SUM(Ведомственная!H369)</f>
        <v>47749.4</v>
      </c>
      <c r="F29" s="67">
        <f>SUM(Ведомственная!I369)</f>
        <v>43249.7</v>
      </c>
    </row>
    <row r="30" spans="1:6" s="64" customFormat="1">
      <c r="A30" s="61" t="s">
        <v>357</v>
      </c>
      <c r="B30" s="62" t="s">
        <v>77</v>
      </c>
      <c r="C30" s="62" t="s">
        <v>31</v>
      </c>
      <c r="D30" s="63">
        <f>SUM(D31:D32)</f>
        <v>10589.699999999999</v>
      </c>
      <c r="E30" s="63">
        <f>SUM(E31:E32)</f>
        <v>18665</v>
      </c>
      <c r="F30" s="63">
        <f>SUM(F31:F32)</f>
        <v>10447.5</v>
      </c>
    </row>
    <row r="31" spans="1:6" ht="31.5">
      <c r="A31" s="65" t="s">
        <v>241</v>
      </c>
      <c r="B31" s="66" t="s">
        <v>77</v>
      </c>
      <c r="C31" s="66" t="s">
        <v>53</v>
      </c>
      <c r="D31" s="67">
        <f>SUM(Ведомственная!G391)</f>
        <v>7319.2999999999993</v>
      </c>
      <c r="E31" s="67">
        <f>SUM(Ведомственная!H391)</f>
        <v>6964.5</v>
      </c>
      <c r="F31" s="67">
        <f>SUM(Ведомственная!I391)</f>
        <v>6964.5</v>
      </c>
    </row>
    <row r="32" spans="1:6">
      <c r="A32" s="65" t="s">
        <v>178</v>
      </c>
      <c r="B32" s="66" t="s">
        <v>77</v>
      </c>
      <c r="C32" s="66" t="s">
        <v>168</v>
      </c>
      <c r="D32" s="67">
        <f>SUM(Ведомственная!G397)</f>
        <v>3270.4</v>
      </c>
      <c r="E32" s="67">
        <f>SUM(Ведомственная!H397)</f>
        <v>11700.5</v>
      </c>
      <c r="F32" s="67">
        <f>SUM(Ведомственная!I397)</f>
        <v>3483</v>
      </c>
    </row>
    <row r="33" spans="1:6" s="64" customFormat="1">
      <c r="A33" s="61" t="s">
        <v>111</v>
      </c>
      <c r="B33" s="62" t="s">
        <v>112</v>
      </c>
      <c r="C33" s="62" t="s">
        <v>31</v>
      </c>
      <c r="D33" s="63">
        <f>SUM(D34:D39)</f>
        <v>2576660.7999999998</v>
      </c>
      <c r="E33" s="63">
        <f>SUM(E34:E39)</f>
        <v>3314078.4</v>
      </c>
      <c r="F33" s="63">
        <f>SUM(F34:F39)</f>
        <v>2437376.1000000006</v>
      </c>
    </row>
    <row r="34" spans="1:6">
      <c r="A34" s="65" t="s">
        <v>179</v>
      </c>
      <c r="B34" s="66" t="s">
        <v>112</v>
      </c>
      <c r="C34" s="66" t="s">
        <v>33</v>
      </c>
      <c r="D34" s="67">
        <f>SUM(Ведомственная!G899)</f>
        <v>962231.69999999984</v>
      </c>
      <c r="E34" s="67">
        <f>SUM(Ведомственная!H899)</f>
        <v>923655.4</v>
      </c>
      <c r="F34" s="67">
        <f>SUM(Ведомственная!I899)</f>
        <v>928200.3</v>
      </c>
    </row>
    <row r="35" spans="1:6">
      <c r="A35" s="65" t="s">
        <v>180</v>
      </c>
      <c r="B35" s="66" t="s">
        <v>112</v>
      </c>
      <c r="C35" s="66" t="s">
        <v>43</v>
      </c>
      <c r="D35" s="67">
        <f>SUM(Ведомственная!G964)+Ведомственная!G411</f>
        <v>1340367</v>
      </c>
      <c r="E35" s="67">
        <f>SUM(Ведомственная!H964)+Ведомственная!H411</f>
        <v>2097926.7000000002</v>
      </c>
      <c r="F35" s="67">
        <f>SUM(Ведомственная!I964)+Ведомственная!I411</f>
        <v>1231542.5000000002</v>
      </c>
    </row>
    <row r="36" spans="1:6">
      <c r="A36" s="65" t="s">
        <v>113</v>
      </c>
      <c r="B36" s="66" t="s">
        <v>112</v>
      </c>
      <c r="C36" s="66" t="s">
        <v>53</v>
      </c>
      <c r="D36" s="67">
        <f>SUM(Ведомственная!G1200+Ведомственная!G1055)</f>
        <v>202006.09999999998</v>
      </c>
      <c r="E36" s="67">
        <f>SUM(Ведомственная!H1200+Ведомственная!H1055)</f>
        <v>200387</v>
      </c>
      <c r="F36" s="67">
        <f>SUM(Ведомственная!I1200+Ведомственная!I1055)</f>
        <v>188755.6</v>
      </c>
    </row>
    <row r="37" spans="1:6" ht="31.5">
      <c r="A37" s="18" t="s">
        <v>959</v>
      </c>
      <c r="B37" s="66" t="s">
        <v>112</v>
      </c>
      <c r="C37" s="66" t="s">
        <v>168</v>
      </c>
      <c r="D37" s="83">
        <f>SUM(Ведомственная!G559+Ведомственная!G543)+Ведомственная!G415+Ведомственная!G1080+Ведомственная!G34</f>
        <v>632.1</v>
      </c>
      <c r="E37" s="83">
        <f>SUM(Ведомственная!H559+Ведомственная!H543)+Ведомственная!H415+Ведомственная!H1080+Ведомственная!H34</f>
        <v>0</v>
      </c>
      <c r="F37" s="83">
        <f>SUM(Ведомственная!I559+Ведомственная!I543)+Ведомственная!I415+Ведомственная!I1080+Ведомственная!I34</f>
        <v>0</v>
      </c>
    </row>
    <row r="38" spans="1:6">
      <c r="A38" s="65" t="s">
        <v>181</v>
      </c>
      <c r="B38" s="66" t="s">
        <v>112</v>
      </c>
      <c r="C38" s="66" t="s">
        <v>112</v>
      </c>
      <c r="D38" s="67">
        <f>SUM(Ведомственная!G1088)+Ведомственная!G568+Ведомственная!G775+Ведомственная!G1228</f>
        <v>6320.5999999999995</v>
      </c>
      <c r="E38" s="67">
        <f>SUM(Ведомственная!H1088)+Ведомственная!H568+Ведомственная!H775+Ведомственная!H1228</f>
        <v>31266.500000000004</v>
      </c>
      <c r="F38" s="67">
        <f>SUM(Ведомственная!I1088)+Ведомственная!I568+Ведомственная!I775+Ведомственная!I1228</f>
        <v>31266.500000000004</v>
      </c>
    </row>
    <row r="39" spans="1:6">
      <c r="A39" s="65" t="s">
        <v>182</v>
      </c>
      <c r="B39" s="66" t="s">
        <v>112</v>
      </c>
      <c r="C39" s="66" t="s">
        <v>172</v>
      </c>
      <c r="D39" s="67">
        <f>SUM(Ведомственная!G1124)+Ведомственная!G432</f>
        <v>65103.3</v>
      </c>
      <c r="E39" s="67">
        <f>SUM(Ведомственная!H1124)+Ведомственная!H432</f>
        <v>60842.8</v>
      </c>
      <c r="F39" s="67">
        <f>SUM(Ведомственная!I1124)+Ведомственная!I432</f>
        <v>57611.199999999997</v>
      </c>
    </row>
    <row r="40" spans="1:6" s="64" customFormat="1">
      <c r="A40" s="61" t="s">
        <v>358</v>
      </c>
      <c r="B40" s="62" t="s">
        <v>14</v>
      </c>
      <c r="C40" s="62" t="s">
        <v>31</v>
      </c>
      <c r="D40" s="63">
        <f>SUM(D41:D42)</f>
        <v>167397.79999999999</v>
      </c>
      <c r="E40" s="63">
        <f>SUM(E41:E42)</f>
        <v>151398.70000000001</v>
      </c>
      <c r="F40" s="63">
        <f>SUM(F41:F42)</f>
        <v>156449.60000000001</v>
      </c>
    </row>
    <row r="41" spans="1:6">
      <c r="A41" s="65" t="s">
        <v>183</v>
      </c>
      <c r="B41" s="66" t="s">
        <v>14</v>
      </c>
      <c r="C41" s="66" t="s">
        <v>33</v>
      </c>
      <c r="D41" s="67">
        <f>SUM(Ведомственная!G1230)</f>
        <v>131830.9</v>
      </c>
      <c r="E41" s="67">
        <f>SUM(Ведомственная!H1230)</f>
        <v>119142</v>
      </c>
      <c r="F41" s="67">
        <f>SUM(Ведомственная!I1230)</f>
        <v>125228.20000000001</v>
      </c>
    </row>
    <row r="42" spans="1:6">
      <c r="A42" s="65" t="s">
        <v>184</v>
      </c>
      <c r="B42" s="66" t="s">
        <v>14</v>
      </c>
      <c r="C42" s="66" t="s">
        <v>12</v>
      </c>
      <c r="D42" s="67">
        <f>SUM(Ведомственная!G1294)</f>
        <v>35566.9</v>
      </c>
      <c r="E42" s="67">
        <f>SUM(Ведомственная!H1294)</f>
        <v>32256.7</v>
      </c>
      <c r="F42" s="67">
        <f>SUM(Ведомственная!I1294)</f>
        <v>31221.4</v>
      </c>
    </row>
    <row r="43" spans="1:6" s="64" customFormat="1">
      <c r="A43" s="61" t="s">
        <v>29</v>
      </c>
      <c r="B43" s="62" t="s">
        <v>30</v>
      </c>
      <c r="C43" s="62" t="s">
        <v>31</v>
      </c>
      <c r="D43" s="63">
        <f>SUM(D44:D48)</f>
        <v>1322306</v>
      </c>
      <c r="E43" s="63">
        <f>SUM(E44:E48)</f>
        <v>1333908.4000000004</v>
      </c>
      <c r="F43" s="63">
        <f>SUM(F44:F48)</f>
        <v>1362375.9000000001</v>
      </c>
    </row>
    <row r="44" spans="1:6">
      <c r="A44" s="65" t="s">
        <v>32</v>
      </c>
      <c r="B44" s="66" t="s">
        <v>30</v>
      </c>
      <c r="C44" s="66" t="s">
        <v>33</v>
      </c>
      <c r="D44" s="67">
        <f>SUM(Ведомственная!G576)</f>
        <v>12299.1</v>
      </c>
      <c r="E44" s="67">
        <f>SUM(Ведомственная!H576)</f>
        <v>11879.1</v>
      </c>
      <c r="F44" s="67">
        <f>SUM(Ведомственная!I576)</f>
        <v>11879.1</v>
      </c>
    </row>
    <row r="45" spans="1:6">
      <c r="A45" s="65" t="s">
        <v>42</v>
      </c>
      <c r="B45" s="66" t="s">
        <v>30</v>
      </c>
      <c r="C45" s="66" t="s">
        <v>43</v>
      </c>
      <c r="D45" s="67">
        <f>SUM(Ведомственная!G583)</f>
        <v>88675.5</v>
      </c>
      <c r="E45" s="67">
        <f>SUM(Ведомственная!H583)</f>
        <v>84718.700000000012</v>
      </c>
      <c r="F45" s="67">
        <f>SUM(Ведомственная!I583)</f>
        <v>85142.399999999994</v>
      </c>
    </row>
    <row r="46" spans="1:6">
      <c r="A46" s="65" t="s">
        <v>52</v>
      </c>
      <c r="B46" s="66" t="s">
        <v>30</v>
      </c>
      <c r="C46" s="66" t="s">
        <v>53</v>
      </c>
      <c r="D46" s="67">
        <f>SUM(Ведомственная!G442+Ведомственная!G602+Ведомственная!G1346)+Ведомственная!G1162</f>
        <v>811755.6</v>
      </c>
      <c r="E46" s="67">
        <f>SUM(Ведомственная!H442+Ведомственная!H602+Ведомственная!H1346)+Ведомственная!H1162</f>
        <v>862294.40000000026</v>
      </c>
      <c r="F46" s="67">
        <f>SUM(Ведомственная!I442+Ведомственная!I602+Ведомственная!I1346)+Ведомственная!I1162</f>
        <v>885782.8</v>
      </c>
    </row>
    <row r="47" spans="1:6">
      <c r="A47" s="65" t="s">
        <v>185</v>
      </c>
      <c r="B47" s="66" t="s">
        <v>30</v>
      </c>
      <c r="C47" s="66" t="s">
        <v>12</v>
      </c>
      <c r="D47" s="67">
        <f>SUM(Ведомственная!G704+Ведомственная!G454+Ведомственная!G1172)</f>
        <v>358940.2</v>
      </c>
      <c r="E47" s="67">
        <f>SUM(Ведомственная!H704+Ведомственная!H454+Ведомственная!H1172)</f>
        <v>337536.39999999997</v>
      </c>
      <c r="F47" s="67">
        <f>SUM(Ведомственная!I704+Ведомственная!I454+Ведомственная!I1172)</f>
        <v>342091.8</v>
      </c>
    </row>
    <row r="48" spans="1:6">
      <c r="A48" s="65" t="s">
        <v>76</v>
      </c>
      <c r="B48" s="66" t="s">
        <v>30</v>
      </c>
      <c r="C48" s="66" t="s">
        <v>77</v>
      </c>
      <c r="D48" s="67">
        <f>SUM(Ведомственная!G467+Ведомственная!G548+Ведомственная!G739+Ведомственная!G782+Ведомственная!G1185)</f>
        <v>50635.6</v>
      </c>
      <c r="E48" s="67">
        <f>SUM(Ведомственная!H467+Ведомственная!H548+Ведомственная!H739+Ведомственная!H782+Ведомственная!H1185)</f>
        <v>37479.800000000003</v>
      </c>
      <c r="F48" s="67">
        <f>SUM(Ведомственная!I467+Ведомственная!I548+Ведомственная!I739+Ведомственная!I782+Ведомственная!I1185)</f>
        <v>37479.800000000003</v>
      </c>
    </row>
    <row r="49" spans="1:6" s="64" customFormat="1">
      <c r="A49" s="61" t="s">
        <v>254</v>
      </c>
      <c r="B49" s="62" t="s">
        <v>169</v>
      </c>
      <c r="C49" s="62" t="s">
        <v>31</v>
      </c>
      <c r="D49" s="63">
        <f>SUM(D50:D53)</f>
        <v>305725.60000000003</v>
      </c>
      <c r="E49" s="63">
        <f>SUM(E50:E53)</f>
        <v>165595.99999999997</v>
      </c>
      <c r="F49" s="63">
        <f>SUM(F50:F53)</f>
        <v>166585.09999999998</v>
      </c>
    </row>
    <row r="50" spans="1:6">
      <c r="A50" s="65" t="s">
        <v>186</v>
      </c>
      <c r="B50" s="66" t="s">
        <v>169</v>
      </c>
      <c r="C50" s="66" t="s">
        <v>33</v>
      </c>
      <c r="D50" s="67">
        <f>SUM(Ведомственная!G486+Ведомственная!G789)</f>
        <v>156723.60000000006</v>
      </c>
      <c r="E50" s="67">
        <f>SUM(Ведомственная!H486+Ведомственная!H789)</f>
        <v>123903.59999999999</v>
      </c>
      <c r="F50" s="67">
        <f>SUM(Ведомственная!I486+Ведомственная!I789)</f>
        <v>124903.59999999999</v>
      </c>
    </row>
    <row r="51" spans="1:6">
      <c r="A51" s="65" t="s">
        <v>187</v>
      </c>
      <c r="B51" s="66" t="s">
        <v>169</v>
      </c>
      <c r="C51" s="66" t="s">
        <v>43</v>
      </c>
      <c r="D51" s="67">
        <f>Ведомственная!G827</f>
        <v>124377.9</v>
      </c>
      <c r="E51" s="67">
        <f>Ведомственная!H827</f>
        <v>15264.1</v>
      </c>
      <c r="F51" s="67">
        <f>Ведомственная!I827</f>
        <v>15264.1</v>
      </c>
    </row>
    <row r="52" spans="1:6" ht="13.5" customHeight="1">
      <c r="A52" s="65" t="s">
        <v>188</v>
      </c>
      <c r="B52" s="66" t="s">
        <v>169</v>
      </c>
      <c r="C52" s="66" t="s">
        <v>53</v>
      </c>
      <c r="D52" s="67">
        <f>Ведомственная!G865</f>
        <v>13171.8</v>
      </c>
      <c r="E52" s="67">
        <f>Ведомственная!H865</f>
        <v>13171.8</v>
      </c>
      <c r="F52" s="67">
        <f>Ведомственная!I865</f>
        <v>13160.900000000001</v>
      </c>
    </row>
    <row r="53" spans="1:6" ht="31.5">
      <c r="A53" s="65" t="s">
        <v>189</v>
      </c>
      <c r="B53" s="66" t="s">
        <v>169</v>
      </c>
      <c r="C53" s="66" t="s">
        <v>168</v>
      </c>
      <c r="D53" s="67">
        <f>SUM(Ведомственная!G882)+Ведомственная!G1197</f>
        <v>11452.3</v>
      </c>
      <c r="E53" s="67">
        <f>SUM(Ведомственная!H882)+Ведомственная!H1197</f>
        <v>13256.5</v>
      </c>
      <c r="F53" s="67">
        <f>SUM(Ведомственная!I882)+Ведомственная!I1197</f>
        <v>13256.5</v>
      </c>
    </row>
    <row r="54" spans="1:6" ht="31.5">
      <c r="A54" s="61" t="s">
        <v>1035</v>
      </c>
      <c r="B54" s="62" t="s">
        <v>93</v>
      </c>
      <c r="C54" s="62" t="s">
        <v>31</v>
      </c>
      <c r="D54" s="63">
        <f>SUM(D55)</f>
        <v>34.4</v>
      </c>
      <c r="E54" s="63">
        <f t="shared" ref="E54:F54" si="0">SUM(E55)</f>
        <v>2100</v>
      </c>
      <c r="F54" s="63">
        <f t="shared" si="0"/>
        <v>2100</v>
      </c>
    </row>
    <row r="55" spans="1:6" ht="31.5">
      <c r="A55" s="65" t="s">
        <v>1036</v>
      </c>
      <c r="B55" s="66" t="s">
        <v>93</v>
      </c>
      <c r="C55" s="66" t="s">
        <v>33</v>
      </c>
      <c r="D55" s="67">
        <f>SUM(Ведомственная!G556)</f>
        <v>34.4</v>
      </c>
      <c r="E55" s="67">
        <f>SUM(Ведомственная!H556)</f>
        <v>2100</v>
      </c>
      <c r="F55" s="67">
        <f>SUM(Ведомственная!I556)</f>
        <v>2100</v>
      </c>
    </row>
    <row r="56" spans="1:6">
      <c r="A56" s="61" t="s">
        <v>814</v>
      </c>
      <c r="B56" s="66"/>
      <c r="C56" s="66"/>
      <c r="D56" s="67"/>
      <c r="E56" s="63">
        <v>50000</v>
      </c>
      <c r="F56" s="63">
        <v>100000</v>
      </c>
    </row>
    <row r="57" spans="1:6" s="64" customFormat="1" ht="20.25" customHeight="1">
      <c r="A57" s="61" t="s">
        <v>190</v>
      </c>
      <c r="B57" s="68"/>
      <c r="C57" s="68"/>
      <c r="D57" s="69">
        <f>SUM(D9+D18+D21+D25+D30+D33+D40+D43+D49)+D54</f>
        <v>5607214.7999999998</v>
      </c>
      <c r="E57" s="69">
        <f>SUM(E9+E18+E21+E25+E30+E33+E40+E43+E49)+E54+E56</f>
        <v>5913265.9000000004</v>
      </c>
      <c r="F57" s="69">
        <f>SUM(F9+F18+F21+F25+F30+F33+F40+F43+F49)+F54+F56</f>
        <v>5117623.6000000006</v>
      </c>
    </row>
    <row r="58" spans="1:6" hidden="1">
      <c r="D58" s="70"/>
      <c r="E58" s="70"/>
      <c r="F58" s="70"/>
    </row>
    <row r="59" spans="1:6" hidden="1">
      <c r="D59" s="73">
        <f>SUM(Ведомственная!G1353)</f>
        <v>5607214.7999999989</v>
      </c>
      <c r="E59" s="73">
        <f>SUM(Ведомственная!H1353)</f>
        <v>5913265.9000000004</v>
      </c>
      <c r="F59" s="73">
        <f>SUM(Ведомственная!I1353)</f>
        <v>5117623.6000000006</v>
      </c>
    </row>
    <row r="60" spans="1:6" hidden="1">
      <c r="D60" s="75">
        <f>SUM(D59-D57)</f>
        <v>-9.3132257461547852E-10</v>
      </c>
      <c r="E60" s="75">
        <f>SUM(E59-E57)</f>
        <v>0</v>
      </c>
      <c r="F60" s="75">
        <f>SUM(F59-F57)</f>
        <v>0</v>
      </c>
    </row>
    <row r="61" spans="1:6" hidden="1">
      <c r="D61" s="71"/>
      <c r="E61" s="71"/>
      <c r="F61" s="71"/>
    </row>
    <row r="62" spans="1:6" hidden="1"/>
    <row r="63" spans="1:6" hidden="1"/>
  </sheetData>
  <mergeCells count="1">
    <mergeCell ref="A6:F6"/>
  </mergeCells>
  <conditionalFormatting sqref="E35:F35 D9:D53 D56:F56 E37:F53">
    <cfRule type="cellIs" dxfId="3" priority="17" operator="lessThan">
      <formula>0</formula>
    </cfRule>
  </conditionalFormatting>
  <conditionalFormatting sqref="E9:E34 E36">
    <cfRule type="cellIs" dxfId="2" priority="3" operator="lessThan">
      <formula>0</formula>
    </cfRule>
  </conditionalFormatting>
  <conditionalFormatting sqref="F9:F34 F36">
    <cfRule type="cellIs" dxfId="1" priority="2" operator="lessThan">
      <formula>0</formula>
    </cfRule>
  </conditionalFormatting>
  <conditionalFormatting sqref="D54:F55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4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2" workbookViewId="0">
      <selection activeCell="E6" sqref="E6"/>
    </sheetView>
  </sheetViews>
  <sheetFormatPr defaultRowHeight="15.75"/>
  <cols>
    <col min="1" max="1" width="27.5703125" style="107" customWidth="1"/>
    <col min="2" max="2" width="48.42578125" style="106" customWidth="1"/>
    <col min="3" max="3" width="12.7109375" style="106" customWidth="1"/>
    <col min="4" max="4" width="10.7109375" style="105" customWidth="1"/>
    <col min="5" max="5" width="11.28515625" style="105" customWidth="1"/>
    <col min="6" max="253" width="9.140625" style="105"/>
    <col min="254" max="254" width="27.5703125" style="105" customWidth="1"/>
    <col min="255" max="255" width="51.7109375" style="105" customWidth="1"/>
    <col min="256" max="256" width="0" style="105" hidden="1" customWidth="1"/>
    <col min="257" max="257" width="14.7109375" style="105" customWidth="1"/>
    <col min="258" max="259" width="0" style="105" hidden="1" customWidth="1"/>
    <col min="260" max="261" width="12.85546875" style="105" customWidth="1"/>
    <col min="262" max="509" width="9.140625" style="105"/>
    <col min="510" max="510" width="27.5703125" style="105" customWidth="1"/>
    <col min="511" max="511" width="51.7109375" style="105" customWidth="1"/>
    <col min="512" max="512" width="0" style="105" hidden="1" customWidth="1"/>
    <col min="513" max="513" width="14.7109375" style="105" customWidth="1"/>
    <col min="514" max="515" width="0" style="105" hidden="1" customWidth="1"/>
    <col min="516" max="517" width="12.85546875" style="105" customWidth="1"/>
    <col min="518" max="765" width="9.140625" style="105"/>
    <col min="766" max="766" width="27.5703125" style="105" customWidth="1"/>
    <col min="767" max="767" width="51.7109375" style="105" customWidth="1"/>
    <col min="768" max="768" width="0" style="105" hidden="1" customWidth="1"/>
    <col min="769" max="769" width="14.7109375" style="105" customWidth="1"/>
    <col min="770" max="771" width="0" style="105" hidden="1" customWidth="1"/>
    <col min="772" max="773" width="12.85546875" style="105" customWidth="1"/>
    <col min="774" max="1021" width="9.140625" style="105"/>
    <col min="1022" max="1022" width="27.5703125" style="105" customWidth="1"/>
    <col min="1023" max="1023" width="51.7109375" style="105" customWidth="1"/>
    <col min="1024" max="1024" width="0" style="105" hidden="1" customWidth="1"/>
    <col min="1025" max="1025" width="14.7109375" style="105" customWidth="1"/>
    <col min="1026" max="1027" width="0" style="105" hidden="1" customWidth="1"/>
    <col min="1028" max="1029" width="12.85546875" style="105" customWidth="1"/>
    <col min="1030" max="1277" width="9.140625" style="105"/>
    <col min="1278" max="1278" width="27.5703125" style="105" customWidth="1"/>
    <col min="1279" max="1279" width="51.7109375" style="105" customWidth="1"/>
    <col min="1280" max="1280" width="0" style="105" hidden="1" customWidth="1"/>
    <col min="1281" max="1281" width="14.7109375" style="105" customWidth="1"/>
    <col min="1282" max="1283" width="0" style="105" hidden="1" customWidth="1"/>
    <col min="1284" max="1285" width="12.85546875" style="105" customWidth="1"/>
    <col min="1286" max="1533" width="9.140625" style="105"/>
    <col min="1534" max="1534" width="27.5703125" style="105" customWidth="1"/>
    <col min="1535" max="1535" width="51.7109375" style="105" customWidth="1"/>
    <col min="1536" max="1536" width="0" style="105" hidden="1" customWidth="1"/>
    <col min="1537" max="1537" width="14.7109375" style="105" customWidth="1"/>
    <col min="1538" max="1539" width="0" style="105" hidden="1" customWidth="1"/>
    <col min="1540" max="1541" width="12.85546875" style="105" customWidth="1"/>
    <col min="1542" max="1789" width="9.140625" style="105"/>
    <col min="1790" max="1790" width="27.5703125" style="105" customWidth="1"/>
    <col min="1791" max="1791" width="51.7109375" style="105" customWidth="1"/>
    <col min="1792" max="1792" width="0" style="105" hidden="1" customWidth="1"/>
    <col min="1793" max="1793" width="14.7109375" style="105" customWidth="1"/>
    <col min="1794" max="1795" width="0" style="105" hidden="1" customWidth="1"/>
    <col min="1796" max="1797" width="12.85546875" style="105" customWidth="1"/>
    <col min="1798" max="2045" width="9.140625" style="105"/>
    <col min="2046" max="2046" width="27.5703125" style="105" customWidth="1"/>
    <col min="2047" max="2047" width="51.7109375" style="105" customWidth="1"/>
    <col min="2048" max="2048" width="0" style="105" hidden="1" customWidth="1"/>
    <col min="2049" max="2049" width="14.7109375" style="105" customWidth="1"/>
    <col min="2050" max="2051" width="0" style="105" hidden="1" customWidth="1"/>
    <col min="2052" max="2053" width="12.85546875" style="105" customWidth="1"/>
    <col min="2054" max="2301" width="9.140625" style="105"/>
    <col min="2302" max="2302" width="27.5703125" style="105" customWidth="1"/>
    <col min="2303" max="2303" width="51.7109375" style="105" customWidth="1"/>
    <col min="2304" max="2304" width="0" style="105" hidden="1" customWidth="1"/>
    <col min="2305" max="2305" width="14.7109375" style="105" customWidth="1"/>
    <col min="2306" max="2307" width="0" style="105" hidden="1" customWidth="1"/>
    <col min="2308" max="2309" width="12.85546875" style="105" customWidth="1"/>
    <col min="2310" max="2557" width="9.140625" style="105"/>
    <col min="2558" max="2558" width="27.5703125" style="105" customWidth="1"/>
    <col min="2559" max="2559" width="51.7109375" style="105" customWidth="1"/>
    <col min="2560" max="2560" width="0" style="105" hidden="1" customWidth="1"/>
    <col min="2561" max="2561" width="14.7109375" style="105" customWidth="1"/>
    <col min="2562" max="2563" width="0" style="105" hidden="1" customWidth="1"/>
    <col min="2564" max="2565" width="12.85546875" style="105" customWidth="1"/>
    <col min="2566" max="2813" width="9.140625" style="105"/>
    <col min="2814" max="2814" width="27.5703125" style="105" customWidth="1"/>
    <col min="2815" max="2815" width="51.7109375" style="105" customWidth="1"/>
    <col min="2816" max="2816" width="0" style="105" hidden="1" customWidth="1"/>
    <col min="2817" max="2817" width="14.7109375" style="105" customWidth="1"/>
    <col min="2818" max="2819" width="0" style="105" hidden="1" customWidth="1"/>
    <col min="2820" max="2821" width="12.85546875" style="105" customWidth="1"/>
    <col min="2822" max="3069" width="9.140625" style="105"/>
    <col min="3070" max="3070" width="27.5703125" style="105" customWidth="1"/>
    <col min="3071" max="3071" width="51.7109375" style="105" customWidth="1"/>
    <col min="3072" max="3072" width="0" style="105" hidden="1" customWidth="1"/>
    <col min="3073" max="3073" width="14.7109375" style="105" customWidth="1"/>
    <col min="3074" max="3075" width="0" style="105" hidden="1" customWidth="1"/>
    <col min="3076" max="3077" width="12.85546875" style="105" customWidth="1"/>
    <col min="3078" max="3325" width="9.140625" style="105"/>
    <col min="3326" max="3326" width="27.5703125" style="105" customWidth="1"/>
    <col min="3327" max="3327" width="51.7109375" style="105" customWidth="1"/>
    <col min="3328" max="3328" width="0" style="105" hidden="1" customWidth="1"/>
    <col min="3329" max="3329" width="14.7109375" style="105" customWidth="1"/>
    <col min="3330" max="3331" width="0" style="105" hidden="1" customWidth="1"/>
    <col min="3332" max="3333" width="12.85546875" style="105" customWidth="1"/>
    <col min="3334" max="3581" width="9.140625" style="105"/>
    <col min="3582" max="3582" width="27.5703125" style="105" customWidth="1"/>
    <col min="3583" max="3583" width="51.7109375" style="105" customWidth="1"/>
    <col min="3584" max="3584" width="0" style="105" hidden="1" customWidth="1"/>
    <col min="3585" max="3585" width="14.7109375" style="105" customWidth="1"/>
    <col min="3586" max="3587" width="0" style="105" hidden="1" customWidth="1"/>
    <col min="3588" max="3589" width="12.85546875" style="105" customWidth="1"/>
    <col min="3590" max="3837" width="9.140625" style="105"/>
    <col min="3838" max="3838" width="27.5703125" style="105" customWidth="1"/>
    <col min="3839" max="3839" width="51.7109375" style="105" customWidth="1"/>
    <col min="3840" max="3840" width="0" style="105" hidden="1" customWidth="1"/>
    <col min="3841" max="3841" width="14.7109375" style="105" customWidth="1"/>
    <col min="3842" max="3843" width="0" style="105" hidden="1" customWidth="1"/>
    <col min="3844" max="3845" width="12.85546875" style="105" customWidth="1"/>
    <col min="3846" max="4093" width="9.140625" style="105"/>
    <col min="4094" max="4094" width="27.5703125" style="105" customWidth="1"/>
    <col min="4095" max="4095" width="51.7109375" style="105" customWidth="1"/>
    <col min="4096" max="4096" width="0" style="105" hidden="1" customWidth="1"/>
    <col min="4097" max="4097" width="14.7109375" style="105" customWidth="1"/>
    <col min="4098" max="4099" width="0" style="105" hidden="1" customWidth="1"/>
    <col min="4100" max="4101" width="12.85546875" style="105" customWidth="1"/>
    <col min="4102" max="4349" width="9.140625" style="105"/>
    <col min="4350" max="4350" width="27.5703125" style="105" customWidth="1"/>
    <col min="4351" max="4351" width="51.7109375" style="105" customWidth="1"/>
    <col min="4352" max="4352" width="0" style="105" hidden="1" customWidth="1"/>
    <col min="4353" max="4353" width="14.7109375" style="105" customWidth="1"/>
    <col min="4354" max="4355" width="0" style="105" hidden="1" customWidth="1"/>
    <col min="4356" max="4357" width="12.85546875" style="105" customWidth="1"/>
    <col min="4358" max="4605" width="9.140625" style="105"/>
    <col min="4606" max="4606" width="27.5703125" style="105" customWidth="1"/>
    <col min="4607" max="4607" width="51.7109375" style="105" customWidth="1"/>
    <col min="4608" max="4608" width="0" style="105" hidden="1" customWidth="1"/>
    <col min="4609" max="4609" width="14.7109375" style="105" customWidth="1"/>
    <col min="4610" max="4611" width="0" style="105" hidden="1" customWidth="1"/>
    <col min="4612" max="4613" width="12.85546875" style="105" customWidth="1"/>
    <col min="4614" max="4861" width="9.140625" style="105"/>
    <col min="4862" max="4862" width="27.5703125" style="105" customWidth="1"/>
    <col min="4863" max="4863" width="51.7109375" style="105" customWidth="1"/>
    <col min="4864" max="4864" width="0" style="105" hidden="1" customWidth="1"/>
    <col min="4865" max="4865" width="14.7109375" style="105" customWidth="1"/>
    <col min="4866" max="4867" width="0" style="105" hidden="1" customWidth="1"/>
    <col min="4868" max="4869" width="12.85546875" style="105" customWidth="1"/>
    <col min="4870" max="5117" width="9.140625" style="105"/>
    <col min="5118" max="5118" width="27.5703125" style="105" customWidth="1"/>
    <col min="5119" max="5119" width="51.7109375" style="105" customWidth="1"/>
    <col min="5120" max="5120" width="0" style="105" hidden="1" customWidth="1"/>
    <col min="5121" max="5121" width="14.7109375" style="105" customWidth="1"/>
    <col min="5122" max="5123" width="0" style="105" hidden="1" customWidth="1"/>
    <col min="5124" max="5125" width="12.85546875" style="105" customWidth="1"/>
    <col min="5126" max="5373" width="9.140625" style="105"/>
    <col min="5374" max="5374" width="27.5703125" style="105" customWidth="1"/>
    <col min="5375" max="5375" width="51.7109375" style="105" customWidth="1"/>
    <col min="5376" max="5376" width="0" style="105" hidden="1" customWidth="1"/>
    <col min="5377" max="5377" width="14.7109375" style="105" customWidth="1"/>
    <col min="5378" max="5379" width="0" style="105" hidden="1" customWidth="1"/>
    <col min="5380" max="5381" width="12.85546875" style="105" customWidth="1"/>
    <col min="5382" max="5629" width="9.140625" style="105"/>
    <col min="5630" max="5630" width="27.5703125" style="105" customWidth="1"/>
    <col min="5631" max="5631" width="51.7109375" style="105" customWidth="1"/>
    <col min="5632" max="5632" width="0" style="105" hidden="1" customWidth="1"/>
    <col min="5633" max="5633" width="14.7109375" style="105" customWidth="1"/>
    <col min="5634" max="5635" width="0" style="105" hidden="1" customWidth="1"/>
    <col min="5636" max="5637" width="12.85546875" style="105" customWidth="1"/>
    <col min="5638" max="5885" width="9.140625" style="105"/>
    <col min="5886" max="5886" width="27.5703125" style="105" customWidth="1"/>
    <col min="5887" max="5887" width="51.7109375" style="105" customWidth="1"/>
    <col min="5888" max="5888" width="0" style="105" hidden="1" customWidth="1"/>
    <col min="5889" max="5889" width="14.7109375" style="105" customWidth="1"/>
    <col min="5890" max="5891" width="0" style="105" hidden="1" customWidth="1"/>
    <col min="5892" max="5893" width="12.85546875" style="105" customWidth="1"/>
    <col min="5894" max="6141" width="9.140625" style="105"/>
    <col min="6142" max="6142" width="27.5703125" style="105" customWidth="1"/>
    <col min="6143" max="6143" width="51.7109375" style="105" customWidth="1"/>
    <col min="6144" max="6144" width="0" style="105" hidden="1" customWidth="1"/>
    <col min="6145" max="6145" width="14.7109375" style="105" customWidth="1"/>
    <col min="6146" max="6147" width="0" style="105" hidden="1" customWidth="1"/>
    <col min="6148" max="6149" width="12.85546875" style="105" customWidth="1"/>
    <col min="6150" max="6397" width="9.140625" style="105"/>
    <col min="6398" max="6398" width="27.5703125" style="105" customWidth="1"/>
    <col min="6399" max="6399" width="51.7109375" style="105" customWidth="1"/>
    <col min="6400" max="6400" width="0" style="105" hidden="1" customWidth="1"/>
    <col min="6401" max="6401" width="14.7109375" style="105" customWidth="1"/>
    <col min="6402" max="6403" width="0" style="105" hidden="1" customWidth="1"/>
    <col min="6404" max="6405" width="12.85546875" style="105" customWidth="1"/>
    <col min="6406" max="6653" width="9.140625" style="105"/>
    <col min="6654" max="6654" width="27.5703125" style="105" customWidth="1"/>
    <col min="6655" max="6655" width="51.7109375" style="105" customWidth="1"/>
    <col min="6656" max="6656" width="0" style="105" hidden="1" customWidth="1"/>
    <col min="6657" max="6657" width="14.7109375" style="105" customWidth="1"/>
    <col min="6658" max="6659" width="0" style="105" hidden="1" customWidth="1"/>
    <col min="6660" max="6661" width="12.85546875" style="105" customWidth="1"/>
    <col min="6662" max="6909" width="9.140625" style="105"/>
    <col min="6910" max="6910" width="27.5703125" style="105" customWidth="1"/>
    <col min="6911" max="6911" width="51.7109375" style="105" customWidth="1"/>
    <col min="6912" max="6912" width="0" style="105" hidden="1" customWidth="1"/>
    <col min="6913" max="6913" width="14.7109375" style="105" customWidth="1"/>
    <col min="6914" max="6915" width="0" style="105" hidden="1" customWidth="1"/>
    <col min="6916" max="6917" width="12.85546875" style="105" customWidth="1"/>
    <col min="6918" max="7165" width="9.140625" style="105"/>
    <col min="7166" max="7166" width="27.5703125" style="105" customWidth="1"/>
    <col min="7167" max="7167" width="51.7109375" style="105" customWidth="1"/>
    <col min="7168" max="7168" width="0" style="105" hidden="1" customWidth="1"/>
    <col min="7169" max="7169" width="14.7109375" style="105" customWidth="1"/>
    <col min="7170" max="7171" width="0" style="105" hidden="1" customWidth="1"/>
    <col min="7172" max="7173" width="12.85546875" style="105" customWidth="1"/>
    <col min="7174" max="7421" width="9.140625" style="105"/>
    <col min="7422" max="7422" width="27.5703125" style="105" customWidth="1"/>
    <col min="7423" max="7423" width="51.7109375" style="105" customWidth="1"/>
    <col min="7424" max="7424" width="0" style="105" hidden="1" customWidth="1"/>
    <col min="7425" max="7425" width="14.7109375" style="105" customWidth="1"/>
    <col min="7426" max="7427" width="0" style="105" hidden="1" customWidth="1"/>
    <col min="7428" max="7429" width="12.85546875" style="105" customWidth="1"/>
    <col min="7430" max="7677" width="9.140625" style="105"/>
    <col min="7678" max="7678" width="27.5703125" style="105" customWidth="1"/>
    <col min="7679" max="7679" width="51.7109375" style="105" customWidth="1"/>
    <col min="7680" max="7680" width="0" style="105" hidden="1" customWidth="1"/>
    <col min="7681" max="7681" width="14.7109375" style="105" customWidth="1"/>
    <col min="7682" max="7683" width="0" style="105" hidden="1" customWidth="1"/>
    <col min="7684" max="7685" width="12.85546875" style="105" customWidth="1"/>
    <col min="7686" max="7933" width="9.140625" style="105"/>
    <col min="7934" max="7934" width="27.5703125" style="105" customWidth="1"/>
    <col min="7935" max="7935" width="51.7109375" style="105" customWidth="1"/>
    <col min="7936" max="7936" width="0" style="105" hidden="1" customWidth="1"/>
    <col min="7937" max="7937" width="14.7109375" style="105" customWidth="1"/>
    <col min="7938" max="7939" width="0" style="105" hidden="1" customWidth="1"/>
    <col min="7940" max="7941" width="12.85546875" style="105" customWidth="1"/>
    <col min="7942" max="8189" width="9.140625" style="105"/>
    <col min="8190" max="8190" width="27.5703125" style="105" customWidth="1"/>
    <col min="8191" max="8191" width="51.7109375" style="105" customWidth="1"/>
    <col min="8192" max="8192" width="0" style="105" hidden="1" customWidth="1"/>
    <col min="8193" max="8193" width="14.7109375" style="105" customWidth="1"/>
    <col min="8194" max="8195" width="0" style="105" hidden="1" customWidth="1"/>
    <col min="8196" max="8197" width="12.85546875" style="105" customWidth="1"/>
    <col min="8198" max="8445" width="9.140625" style="105"/>
    <col min="8446" max="8446" width="27.5703125" style="105" customWidth="1"/>
    <col min="8447" max="8447" width="51.7109375" style="105" customWidth="1"/>
    <col min="8448" max="8448" width="0" style="105" hidden="1" customWidth="1"/>
    <col min="8449" max="8449" width="14.7109375" style="105" customWidth="1"/>
    <col min="8450" max="8451" width="0" style="105" hidden="1" customWidth="1"/>
    <col min="8452" max="8453" width="12.85546875" style="105" customWidth="1"/>
    <col min="8454" max="8701" width="9.140625" style="105"/>
    <col min="8702" max="8702" width="27.5703125" style="105" customWidth="1"/>
    <col min="8703" max="8703" width="51.7109375" style="105" customWidth="1"/>
    <col min="8704" max="8704" width="0" style="105" hidden="1" customWidth="1"/>
    <col min="8705" max="8705" width="14.7109375" style="105" customWidth="1"/>
    <col min="8706" max="8707" width="0" style="105" hidden="1" customWidth="1"/>
    <col min="8708" max="8709" width="12.85546875" style="105" customWidth="1"/>
    <col min="8710" max="8957" width="9.140625" style="105"/>
    <col min="8958" max="8958" width="27.5703125" style="105" customWidth="1"/>
    <col min="8959" max="8959" width="51.7109375" style="105" customWidth="1"/>
    <col min="8960" max="8960" width="0" style="105" hidden="1" customWidth="1"/>
    <col min="8961" max="8961" width="14.7109375" style="105" customWidth="1"/>
    <col min="8962" max="8963" width="0" style="105" hidden="1" customWidth="1"/>
    <col min="8964" max="8965" width="12.85546875" style="105" customWidth="1"/>
    <col min="8966" max="9213" width="9.140625" style="105"/>
    <col min="9214" max="9214" width="27.5703125" style="105" customWidth="1"/>
    <col min="9215" max="9215" width="51.7109375" style="105" customWidth="1"/>
    <col min="9216" max="9216" width="0" style="105" hidden="1" customWidth="1"/>
    <col min="9217" max="9217" width="14.7109375" style="105" customWidth="1"/>
    <col min="9218" max="9219" width="0" style="105" hidden="1" customWidth="1"/>
    <col min="9220" max="9221" width="12.85546875" style="105" customWidth="1"/>
    <col min="9222" max="9469" width="9.140625" style="105"/>
    <col min="9470" max="9470" width="27.5703125" style="105" customWidth="1"/>
    <col min="9471" max="9471" width="51.7109375" style="105" customWidth="1"/>
    <col min="9472" max="9472" width="0" style="105" hidden="1" customWidth="1"/>
    <col min="9473" max="9473" width="14.7109375" style="105" customWidth="1"/>
    <col min="9474" max="9475" width="0" style="105" hidden="1" customWidth="1"/>
    <col min="9476" max="9477" width="12.85546875" style="105" customWidth="1"/>
    <col min="9478" max="9725" width="9.140625" style="105"/>
    <col min="9726" max="9726" width="27.5703125" style="105" customWidth="1"/>
    <col min="9727" max="9727" width="51.7109375" style="105" customWidth="1"/>
    <col min="9728" max="9728" width="0" style="105" hidden="1" customWidth="1"/>
    <col min="9729" max="9729" width="14.7109375" style="105" customWidth="1"/>
    <col min="9730" max="9731" width="0" style="105" hidden="1" customWidth="1"/>
    <col min="9732" max="9733" width="12.85546875" style="105" customWidth="1"/>
    <col min="9734" max="9981" width="9.140625" style="105"/>
    <col min="9982" max="9982" width="27.5703125" style="105" customWidth="1"/>
    <col min="9983" max="9983" width="51.7109375" style="105" customWidth="1"/>
    <col min="9984" max="9984" width="0" style="105" hidden="1" customWidth="1"/>
    <col min="9985" max="9985" width="14.7109375" style="105" customWidth="1"/>
    <col min="9986" max="9987" width="0" style="105" hidden="1" customWidth="1"/>
    <col min="9988" max="9989" width="12.85546875" style="105" customWidth="1"/>
    <col min="9990" max="10237" width="9.140625" style="105"/>
    <col min="10238" max="10238" width="27.5703125" style="105" customWidth="1"/>
    <col min="10239" max="10239" width="51.7109375" style="105" customWidth="1"/>
    <col min="10240" max="10240" width="0" style="105" hidden="1" customWidth="1"/>
    <col min="10241" max="10241" width="14.7109375" style="105" customWidth="1"/>
    <col min="10242" max="10243" width="0" style="105" hidden="1" customWidth="1"/>
    <col min="10244" max="10245" width="12.85546875" style="105" customWidth="1"/>
    <col min="10246" max="10493" width="9.140625" style="105"/>
    <col min="10494" max="10494" width="27.5703125" style="105" customWidth="1"/>
    <col min="10495" max="10495" width="51.7109375" style="105" customWidth="1"/>
    <col min="10496" max="10496" width="0" style="105" hidden="1" customWidth="1"/>
    <col min="10497" max="10497" width="14.7109375" style="105" customWidth="1"/>
    <col min="10498" max="10499" width="0" style="105" hidden="1" customWidth="1"/>
    <col min="10500" max="10501" width="12.85546875" style="105" customWidth="1"/>
    <col min="10502" max="10749" width="9.140625" style="105"/>
    <col min="10750" max="10750" width="27.5703125" style="105" customWidth="1"/>
    <col min="10751" max="10751" width="51.7109375" style="105" customWidth="1"/>
    <col min="10752" max="10752" width="0" style="105" hidden="1" customWidth="1"/>
    <col min="10753" max="10753" width="14.7109375" style="105" customWidth="1"/>
    <col min="10754" max="10755" width="0" style="105" hidden="1" customWidth="1"/>
    <col min="10756" max="10757" width="12.85546875" style="105" customWidth="1"/>
    <col min="10758" max="11005" width="9.140625" style="105"/>
    <col min="11006" max="11006" width="27.5703125" style="105" customWidth="1"/>
    <col min="11007" max="11007" width="51.7109375" style="105" customWidth="1"/>
    <col min="11008" max="11008" width="0" style="105" hidden="1" customWidth="1"/>
    <col min="11009" max="11009" width="14.7109375" style="105" customWidth="1"/>
    <col min="11010" max="11011" width="0" style="105" hidden="1" customWidth="1"/>
    <col min="11012" max="11013" width="12.85546875" style="105" customWidth="1"/>
    <col min="11014" max="11261" width="9.140625" style="105"/>
    <col min="11262" max="11262" width="27.5703125" style="105" customWidth="1"/>
    <col min="11263" max="11263" width="51.7109375" style="105" customWidth="1"/>
    <col min="11264" max="11264" width="0" style="105" hidden="1" customWidth="1"/>
    <col min="11265" max="11265" width="14.7109375" style="105" customWidth="1"/>
    <col min="11266" max="11267" width="0" style="105" hidden="1" customWidth="1"/>
    <col min="11268" max="11269" width="12.85546875" style="105" customWidth="1"/>
    <col min="11270" max="11517" width="9.140625" style="105"/>
    <col min="11518" max="11518" width="27.5703125" style="105" customWidth="1"/>
    <col min="11519" max="11519" width="51.7109375" style="105" customWidth="1"/>
    <col min="11520" max="11520" width="0" style="105" hidden="1" customWidth="1"/>
    <col min="11521" max="11521" width="14.7109375" style="105" customWidth="1"/>
    <col min="11522" max="11523" width="0" style="105" hidden="1" customWidth="1"/>
    <col min="11524" max="11525" width="12.85546875" style="105" customWidth="1"/>
    <col min="11526" max="11773" width="9.140625" style="105"/>
    <col min="11774" max="11774" width="27.5703125" style="105" customWidth="1"/>
    <col min="11775" max="11775" width="51.7109375" style="105" customWidth="1"/>
    <col min="11776" max="11776" width="0" style="105" hidden="1" customWidth="1"/>
    <col min="11777" max="11777" width="14.7109375" style="105" customWidth="1"/>
    <col min="11778" max="11779" width="0" style="105" hidden="1" customWidth="1"/>
    <col min="11780" max="11781" width="12.85546875" style="105" customWidth="1"/>
    <col min="11782" max="12029" width="9.140625" style="105"/>
    <col min="12030" max="12030" width="27.5703125" style="105" customWidth="1"/>
    <col min="12031" max="12031" width="51.7109375" style="105" customWidth="1"/>
    <col min="12032" max="12032" width="0" style="105" hidden="1" customWidth="1"/>
    <col min="12033" max="12033" width="14.7109375" style="105" customWidth="1"/>
    <col min="12034" max="12035" width="0" style="105" hidden="1" customWidth="1"/>
    <col min="12036" max="12037" width="12.85546875" style="105" customWidth="1"/>
    <col min="12038" max="12285" width="9.140625" style="105"/>
    <col min="12286" max="12286" width="27.5703125" style="105" customWidth="1"/>
    <col min="12287" max="12287" width="51.7109375" style="105" customWidth="1"/>
    <col min="12288" max="12288" width="0" style="105" hidden="1" customWidth="1"/>
    <col min="12289" max="12289" width="14.7109375" style="105" customWidth="1"/>
    <col min="12290" max="12291" width="0" style="105" hidden="1" customWidth="1"/>
    <col min="12292" max="12293" width="12.85546875" style="105" customWidth="1"/>
    <col min="12294" max="12541" width="9.140625" style="105"/>
    <col min="12542" max="12542" width="27.5703125" style="105" customWidth="1"/>
    <col min="12543" max="12543" width="51.7109375" style="105" customWidth="1"/>
    <col min="12544" max="12544" width="0" style="105" hidden="1" customWidth="1"/>
    <col min="12545" max="12545" width="14.7109375" style="105" customWidth="1"/>
    <col min="12546" max="12547" width="0" style="105" hidden="1" customWidth="1"/>
    <col min="12548" max="12549" width="12.85546875" style="105" customWidth="1"/>
    <col min="12550" max="12797" width="9.140625" style="105"/>
    <col min="12798" max="12798" width="27.5703125" style="105" customWidth="1"/>
    <col min="12799" max="12799" width="51.7109375" style="105" customWidth="1"/>
    <col min="12800" max="12800" width="0" style="105" hidden="1" customWidth="1"/>
    <col min="12801" max="12801" width="14.7109375" style="105" customWidth="1"/>
    <col min="12802" max="12803" width="0" style="105" hidden="1" customWidth="1"/>
    <col min="12804" max="12805" width="12.85546875" style="105" customWidth="1"/>
    <col min="12806" max="13053" width="9.140625" style="105"/>
    <col min="13054" max="13054" width="27.5703125" style="105" customWidth="1"/>
    <col min="13055" max="13055" width="51.7109375" style="105" customWidth="1"/>
    <col min="13056" max="13056" width="0" style="105" hidden="1" customWidth="1"/>
    <col min="13057" max="13057" width="14.7109375" style="105" customWidth="1"/>
    <col min="13058" max="13059" width="0" style="105" hidden="1" customWidth="1"/>
    <col min="13060" max="13061" width="12.85546875" style="105" customWidth="1"/>
    <col min="13062" max="13309" width="9.140625" style="105"/>
    <col min="13310" max="13310" width="27.5703125" style="105" customWidth="1"/>
    <col min="13311" max="13311" width="51.7109375" style="105" customWidth="1"/>
    <col min="13312" max="13312" width="0" style="105" hidden="1" customWidth="1"/>
    <col min="13313" max="13313" width="14.7109375" style="105" customWidth="1"/>
    <col min="13314" max="13315" width="0" style="105" hidden="1" customWidth="1"/>
    <col min="13316" max="13317" width="12.85546875" style="105" customWidth="1"/>
    <col min="13318" max="13565" width="9.140625" style="105"/>
    <col min="13566" max="13566" width="27.5703125" style="105" customWidth="1"/>
    <col min="13567" max="13567" width="51.7109375" style="105" customWidth="1"/>
    <col min="13568" max="13568" width="0" style="105" hidden="1" customWidth="1"/>
    <col min="13569" max="13569" width="14.7109375" style="105" customWidth="1"/>
    <col min="13570" max="13571" width="0" style="105" hidden="1" customWidth="1"/>
    <col min="13572" max="13573" width="12.85546875" style="105" customWidth="1"/>
    <col min="13574" max="13821" width="9.140625" style="105"/>
    <col min="13822" max="13822" width="27.5703125" style="105" customWidth="1"/>
    <col min="13823" max="13823" width="51.7109375" style="105" customWidth="1"/>
    <col min="13824" max="13824" width="0" style="105" hidden="1" customWidth="1"/>
    <col min="13825" max="13825" width="14.7109375" style="105" customWidth="1"/>
    <col min="13826" max="13827" width="0" style="105" hidden="1" customWidth="1"/>
    <col min="13828" max="13829" width="12.85546875" style="105" customWidth="1"/>
    <col min="13830" max="14077" width="9.140625" style="105"/>
    <col min="14078" max="14078" width="27.5703125" style="105" customWidth="1"/>
    <col min="14079" max="14079" width="51.7109375" style="105" customWidth="1"/>
    <col min="14080" max="14080" width="0" style="105" hidden="1" customWidth="1"/>
    <col min="14081" max="14081" width="14.7109375" style="105" customWidth="1"/>
    <col min="14082" max="14083" width="0" style="105" hidden="1" customWidth="1"/>
    <col min="14084" max="14085" width="12.85546875" style="105" customWidth="1"/>
    <col min="14086" max="14333" width="9.140625" style="105"/>
    <col min="14334" max="14334" width="27.5703125" style="105" customWidth="1"/>
    <col min="14335" max="14335" width="51.7109375" style="105" customWidth="1"/>
    <col min="14336" max="14336" width="0" style="105" hidden="1" customWidth="1"/>
    <col min="14337" max="14337" width="14.7109375" style="105" customWidth="1"/>
    <col min="14338" max="14339" width="0" style="105" hidden="1" customWidth="1"/>
    <col min="14340" max="14341" width="12.85546875" style="105" customWidth="1"/>
    <col min="14342" max="14589" width="9.140625" style="105"/>
    <col min="14590" max="14590" width="27.5703125" style="105" customWidth="1"/>
    <col min="14591" max="14591" width="51.7109375" style="105" customWidth="1"/>
    <col min="14592" max="14592" width="0" style="105" hidden="1" customWidth="1"/>
    <col min="14593" max="14593" width="14.7109375" style="105" customWidth="1"/>
    <col min="14594" max="14595" width="0" style="105" hidden="1" customWidth="1"/>
    <col min="14596" max="14597" width="12.85546875" style="105" customWidth="1"/>
    <col min="14598" max="14845" width="9.140625" style="105"/>
    <col min="14846" max="14846" width="27.5703125" style="105" customWidth="1"/>
    <col min="14847" max="14847" width="51.7109375" style="105" customWidth="1"/>
    <col min="14848" max="14848" width="0" style="105" hidden="1" customWidth="1"/>
    <col min="14849" max="14849" width="14.7109375" style="105" customWidth="1"/>
    <col min="14850" max="14851" width="0" style="105" hidden="1" customWidth="1"/>
    <col min="14852" max="14853" width="12.85546875" style="105" customWidth="1"/>
    <col min="14854" max="15101" width="9.140625" style="105"/>
    <col min="15102" max="15102" width="27.5703125" style="105" customWidth="1"/>
    <col min="15103" max="15103" width="51.7109375" style="105" customWidth="1"/>
    <col min="15104" max="15104" width="0" style="105" hidden="1" customWidth="1"/>
    <col min="15105" max="15105" width="14.7109375" style="105" customWidth="1"/>
    <col min="15106" max="15107" width="0" style="105" hidden="1" customWidth="1"/>
    <col min="15108" max="15109" width="12.85546875" style="105" customWidth="1"/>
    <col min="15110" max="15357" width="9.140625" style="105"/>
    <col min="15358" max="15358" width="27.5703125" style="105" customWidth="1"/>
    <col min="15359" max="15359" width="51.7109375" style="105" customWidth="1"/>
    <col min="15360" max="15360" width="0" style="105" hidden="1" customWidth="1"/>
    <col min="15361" max="15361" width="14.7109375" style="105" customWidth="1"/>
    <col min="15362" max="15363" width="0" style="105" hidden="1" customWidth="1"/>
    <col min="15364" max="15365" width="12.85546875" style="105" customWidth="1"/>
    <col min="15366" max="15613" width="9.140625" style="105"/>
    <col min="15614" max="15614" width="27.5703125" style="105" customWidth="1"/>
    <col min="15615" max="15615" width="51.7109375" style="105" customWidth="1"/>
    <col min="15616" max="15616" width="0" style="105" hidden="1" customWidth="1"/>
    <col min="15617" max="15617" width="14.7109375" style="105" customWidth="1"/>
    <col min="15618" max="15619" width="0" style="105" hidden="1" customWidth="1"/>
    <col min="15620" max="15621" width="12.85546875" style="105" customWidth="1"/>
    <col min="15622" max="15869" width="9.140625" style="105"/>
    <col min="15870" max="15870" width="27.5703125" style="105" customWidth="1"/>
    <col min="15871" max="15871" width="51.7109375" style="105" customWidth="1"/>
    <col min="15872" max="15872" width="0" style="105" hidden="1" customWidth="1"/>
    <col min="15873" max="15873" width="14.7109375" style="105" customWidth="1"/>
    <col min="15874" max="15875" width="0" style="105" hidden="1" customWidth="1"/>
    <col min="15876" max="15877" width="12.85546875" style="105" customWidth="1"/>
    <col min="15878" max="16125" width="9.140625" style="105"/>
    <col min="16126" max="16126" width="27.5703125" style="105" customWidth="1"/>
    <col min="16127" max="16127" width="51.7109375" style="105" customWidth="1"/>
    <col min="16128" max="16128" width="0" style="105" hidden="1" customWidth="1"/>
    <col min="16129" max="16129" width="14.7109375" style="105" customWidth="1"/>
    <col min="16130" max="16131" width="0" style="105" hidden="1" customWidth="1"/>
    <col min="16132" max="16133" width="12.85546875" style="105" customWidth="1"/>
    <col min="16134" max="16384" width="9.140625" style="105"/>
  </cols>
  <sheetData>
    <row r="1" spans="1:5" hidden="1">
      <c r="C1" s="127" t="s">
        <v>917</v>
      </c>
    </row>
    <row r="2" spans="1:5" ht="16.5" customHeight="1">
      <c r="B2" s="126"/>
      <c r="C2" s="126"/>
      <c r="D2" s="6" t="s">
        <v>1061</v>
      </c>
    </row>
    <row r="3" spans="1:5" ht="12" customHeight="1">
      <c r="B3" s="124"/>
      <c r="C3" s="124"/>
      <c r="D3" s="123" t="s">
        <v>1065</v>
      </c>
    </row>
    <row r="4" spans="1:5" ht="15.75" customHeight="1">
      <c r="A4" s="125"/>
      <c r="B4" s="124"/>
      <c r="C4" s="124"/>
      <c r="D4" s="123" t="s">
        <v>0</v>
      </c>
    </row>
    <row r="5" spans="1:5">
      <c r="C5" s="124"/>
      <c r="D5" s="123" t="s">
        <v>1</v>
      </c>
    </row>
    <row r="6" spans="1:5" ht="19.5" customHeight="1">
      <c r="C6" s="122"/>
      <c r="D6" s="10" t="s">
        <v>1062</v>
      </c>
      <c r="E6" s="121"/>
    </row>
    <row r="7" spans="1:5" ht="50.25" customHeight="1">
      <c r="A7" s="154" t="s">
        <v>1034</v>
      </c>
      <c r="B7" s="154"/>
      <c r="C7" s="154"/>
    </row>
    <row r="8" spans="1:5" s="106" customFormat="1">
      <c r="A8" s="107"/>
      <c r="E8" s="58" t="s">
        <v>528</v>
      </c>
    </row>
    <row r="9" spans="1:5" s="106" customFormat="1" ht="12.75" customHeight="1">
      <c r="A9" s="155" t="s">
        <v>1033</v>
      </c>
      <c r="B9" s="158" t="s">
        <v>1032</v>
      </c>
      <c r="C9" s="153" t="s">
        <v>1031</v>
      </c>
      <c r="D9" s="153" t="s">
        <v>1030</v>
      </c>
      <c r="E9" s="153" t="s">
        <v>1029</v>
      </c>
    </row>
    <row r="10" spans="1:5" s="106" customFormat="1" ht="11.25" customHeight="1">
      <c r="A10" s="156"/>
      <c r="B10" s="158"/>
      <c r="C10" s="153"/>
      <c r="D10" s="153"/>
      <c r="E10" s="153"/>
    </row>
    <row r="11" spans="1:5" s="120" customFormat="1" ht="37.5" customHeight="1">
      <c r="A11" s="157"/>
      <c r="B11" s="158"/>
      <c r="C11" s="153"/>
      <c r="D11" s="153"/>
      <c r="E11" s="153"/>
    </row>
    <row r="12" spans="1:5" ht="30" customHeight="1">
      <c r="A12" s="143" t="s">
        <v>1028</v>
      </c>
      <c r="B12" s="113" t="s">
        <v>1027</v>
      </c>
      <c r="C12" s="114">
        <f>SUM(C13+C18+C24+C33)</f>
        <v>24999.999999999996</v>
      </c>
      <c r="D12" s="114">
        <f>SUM(D13+D18+D24+D33)</f>
        <v>0</v>
      </c>
      <c r="E12" s="114">
        <f>SUM(E13+E18+E24+E33)</f>
        <v>0</v>
      </c>
    </row>
    <row r="13" spans="1:5" ht="31.5" customHeight="1">
      <c r="A13" s="143" t="s">
        <v>1026</v>
      </c>
      <c r="B13" s="119" t="s">
        <v>1025</v>
      </c>
      <c r="C13" s="114">
        <f>SUM(C14-C16)</f>
        <v>0</v>
      </c>
      <c r="D13" s="114">
        <f>SUM(D14-D16)</f>
        <v>0</v>
      </c>
      <c r="E13" s="114">
        <f>SUM(E14-E16)</f>
        <v>0</v>
      </c>
    </row>
    <row r="14" spans="1:5" ht="31.5" customHeight="1">
      <c r="A14" s="143" t="s">
        <v>1024</v>
      </c>
      <c r="B14" s="118" t="s">
        <v>1023</v>
      </c>
      <c r="C14" s="114">
        <f>SUM(C15)</f>
        <v>0</v>
      </c>
      <c r="D14" s="114">
        <f>SUM(D15)</f>
        <v>0</v>
      </c>
      <c r="E14" s="114">
        <f>SUM(E15)</f>
        <v>0</v>
      </c>
    </row>
    <row r="15" spans="1:5" ht="47.25" customHeight="1">
      <c r="A15" s="143" t="s">
        <v>1022</v>
      </c>
      <c r="B15" s="113" t="s">
        <v>1021</v>
      </c>
      <c r="C15" s="114"/>
      <c r="D15" s="114"/>
      <c r="E15" s="114"/>
    </row>
    <row r="16" spans="1:5" ht="47.25" customHeight="1">
      <c r="A16" s="143" t="s">
        <v>1020</v>
      </c>
      <c r="B16" s="117" t="s">
        <v>1019</v>
      </c>
      <c r="C16" s="114">
        <f>SUM(C17)</f>
        <v>0</v>
      </c>
      <c r="D16" s="114">
        <f>SUM(D17)</f>
        <v>0</v>
      </c>
      <c r="E16" s="114">
        <f>SUM(E17)</f>
        <v>0</v>
      </c>
    </row>
    <row r="17" spans="1:5" ht="47.25" customHeight="1">
      <c r="A17" s="143" t="s">
        <v>1018</v>
      </c>
      <c r="B17" s="113" t="s">
        <v>1017</v>
      </c>
      <c r="C17" s="114"/>
      <c r="D17" s="114"/>
      <c r="E17" s="114"/>
    </row>
    <row r="18" spans="1:5" ht="46.5" customHeight="1">
      <c r="A18" s="144" t="s">
        <v>1016</v>
      </c>
      <c r="B18" s="117" t="s">
        <v>1015</v>
      </c>
      <c r="C18" s="112">
        <f>SUM(C19)</f>
        <v>0</v>
      </c>
      <c r="D18" s="112">
        <f>SUM(D19)</f>
        <v>0</v>
      </c>
      <c r="E18" s="112">
        <f>SUM(E19)</f>
        <v>0</v>
      </c>
    </row>
    <row r="19" spans="1:5" ht="48" customHeight="1">
      <c r="A19" s="144" t="s">
        <v>1014</v>
      </c>
      <c r="B19" s="116" t="s">
        <v>1013</v>
      </c>
      <c r="C19" s="112">
        <f>SUM(C20)-C22</f>
        <v>0</v>
      </c>
      <c r="D19" s="112">
        <f>SUM(D20)-D22</f>
        <v>0</v>
      </c>
      <c r="E19" s="112">
        <f>SUM(E20)-E22</f>
        <v>0</v>
      </c>
    </row>
    <row r="20" spans="1:5" ht="47.25" hidden="1" customHeight="1">
      <c r="A20" s="143" t="s">
        <v>1012</v>
      </c>
      <c r="B20" s="116" t="s">
        <v>1011</v>
      </c>
      <c r="C20" s="114"/>
      <c r="D20" s="114"/>
      <c r="E20" s="114"/>
    </row>
    <row r="21" spans="1:5" ht="63" hidden="1" customHeight="1">
      <c r="A21" s="143" t="s">
        <v>1010</v>
      </c>
      <c r="B21" s="116" t="s">
        <v>1009</v>
      </c>
      <c r="C21" s="114"/>
      <c r="D21" s="114"/>
      <c r="E21" s="114"/>
    </row>
    <row r="22" spans="1:5" ht="49.5" customHeight="1">
      <c r="A22" s="143" t="s">
        <v>1008</v>
      </c>
      <c r="B22" s="115" t="s">
        <v>1007</v>
      </c>
      <c r="C22" s="114">
        <f>SUM(C23)</f>
        <v>0</v>
      </c>
      <c r="D22" s="114">
        <f>SUM(D23)</f>
        <v>0</v>
      </c>
      <c r="E22" s="114">
        <f>SUM(E23)</f>
        <v>0</v>
      </c>
    </row>
    <row r="23" spans="1:5" ht="77.25" customHeight="1">
      <c r="A23" s="143" t="s">
        <v>1006</v>
      </c>
      <c r="B23" s="113" t="s">
        <v>1005</v>
      </c>
      <c r="C23" s="114"/>
      <c r="D23" s="114"/>
      <c r="E23" s="114"/>
    </row>
    <row r="24" spans="1:5" ht="31.5" customHeight="1">
      <c r="A24" s="143" t="s">
        <v>1004</v>
      </c>
      <c r="B24" s="113" t="s">
        <v>1003</v>
      </c>
      <c r="C24" s="114">
        <f>SUM(C29)+C25</f>
        <v>24999.999999999996</v>
      </c>
      <c r="D24" s="114">
        <f>SUM(D29)</f>
        <v>0</v>
      </c>
      <c r="E24" s="114">
        <f>SUM(E29)</f>
        <v>0</v>
      </c>
    </row>
    <row r="25" spans="1:5" ht="31.5" customHeight="1">
      <c r="A25" s="143" t="s">
        <v>1052</v>
      </c>
      <c r="B25" s="113" t="s">
        <v>1048</v>
      </c>
      <c r="C25" s="114">
        <f>SUM(C26)</f>
        <v>-8451.2000000000007</v>
      </c>
      <c r="D25" s="114"/>
      <c r="E25" s="114"/>
    </row>
    <row r="26" spans="1:5" ht="31.5" customHeight="1">
      <c r="A26" s="143" t="s">
        <v>1053</v>
      </c>
      <c r="B26" s="113" t="s">
        <v>1049</v>
      </c>
      <c r="C26" s="114">
        <f>SUM(C27)</f>
        <v>-8451.2000000000007</v>
      </c>
      <c r="D26" s="114"/>
      <c r="E26" s="114"/>
    </row>
    <row r="27" spans="1:5" ht="31.5" customHeight="1">
      <c r="A27" s="143" t="s">
        <v>1054</v>
      </c>
      <c r="B27" s="113" t="s">
        <v>1050</v>
      </c>
      <c r="C27" s="114">
        <f>SUM(C28)</f>
        <v>-8451.2000000000007</v>
      </c>
      <c r="D27" s="114"/>
      <c r="E27" s="114"/>
    </row>
    <row r="28" spans="1:5" ht="31.5" customHeight="1">
      <c r="A28" s="143" t="s">
        <v>1055</v>
      </c>
      <c r="B28" s="113" t="s">
        <v>1051</v>
      </c>
      <c r="C28" s="114">
        <v>-8451.2000000000007</v>
      </c>
      <c r="D28" s="114"/>
      <c r="E28" s="114"/>
    </row>
    <row r="29" spans="1:5" ht="32.25" customHeight="1">
      <c r="A29" s="143" t="s">
        <v>1056</v>
      </c>
      <c r="B29" s="113" t="s">
        <v>1002</v>
      </c>
      <c r="C29" s="114">
        <f t="shared" ref="C29:E31" si="0">SUM(C30)</f>
        <v>33451.199999999997</v>
      </c>
      <c r="D29" s="114">
        <f t="shared" si="0"/>
        <v>0</v>
      </c>
      <c r="E29" s="114">
        <f t="shared" si="0"/>
        <v>0</v>
      </c>
    </row>
    <row r="30" spans="1:5" ht="31.5" customHeight="1">
      <c r="A30" s="143" t="s">
        <v>1057</v>
      </c>
      <c r="B30" s="113" t="s">
        <v>1001</v>
      </c>
      <c r="C30" s="114">
        <f t="shared" si="0"/>
        <v>33451.199999999997</v>
      </c>
      <c r="D30" s="114">
        <f t="shared" si="0"/>
        <v>0</v>
      </c>
      <c r="E30" s="114">
        <f t="shared" si="0"/>
        <v>0</v>
      </c>
    </row>
    <row r="31" spans="1:5" ht="32.25" customHeight="1">
      <c r="A31" s="143" t="s">
        <v>1058</v>
      </c>
      <c r="B31" s="113" t="s">
        <v>1000</v>
      </c>
      <c r="C31" s="114">
        <f t="shared" si="0"/>
        <v>33451.199999999997</v>
      </c>
      <c r="D31" s="114">
        <f t="shared" si="0"/>
        <v>0</v>
      </c>
      <c r="E31" s="114">
        <f t="shared" si="0"/>
        <v>0</v>
      </c>
    </row>
    <row r="32" spans="1:5" ht="37.5" customHeight="1">
      <c r="A32" s="143" t="s">
        <v>1059</v>
      </c>
      <c r="B32" s="113" t="s">
        <v>999</v>
      </c>
      <c r="C32" s="112">
        <v>33451.199999999997</v>
      </c>
      <c r="D32" s="112"/>
      <c r="E32" s="112"/>
    </row>
    <row r="33" spans="1:5" ht="35.25" customHeight="1">
      <c r="A33" s="145" t="s">
        <v>1060</v>
      </c>
      <c r="B33" s="111" t="s">
        <v>998</v>
      </c>
      <c r="C33" s="110">
        <f>SUM(C34)</f>
        <v>0</v>
      </c>
      <c r="D33" s="110">
        <f>SUM(D34)</f>
        <v>0</v>
      </c>
      <c r="E33" s="110">
        <f>SUM(E34)</f>
        <v>0</v>
      </c>
    </row>
    <row r="34" spans="1:5" ht="36.75" customHeight="1">
      <c r="A34" s="145" t="s">
        <v>997</v>
      </c>
      <c r="B34" s="109" t="s">
        <v>996</v>
      </c>
      <c r="C34" s="108"/>
      <c r="D34" s="108"/>
      <c r="E34" s="108"/>
    </row>
  </sheetData>
  <mergeCells count="6">
    <mergeCell ref="E9:E11"/>
    <mergeCell ref="A7:C7"/>
    <mergeCell ref="A9:A11"/>
    <mergeCell ref="B9:B11"/>
    <mergeCell ref="C9:C11"/>
    <mergeCell ref="D9:D11"/>
  </mergeCells>
  <pageMargins left="0.70866141732283472" right="0.31496062992125984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Источн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2020-12-23T11:08:57Z</cp:lastPrinted>
  <dcterms:created xsi:type="dcterms:W3CDTF">2016-11-10T06:54:02Z</dcterms:created>
  <dcterms:modified xsi:type="dcterms:W3CDTF">2020-12-24T16:41:05Z</dcterms:modified>
</cp:coreProperties>
</file>