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985" windowWidth="20730" windowHeight="9210" activeTab="3"/>
  </bookViews>
  <sheets>
    <sheet name="Доходы" sheetId="9" r:id="rId1"/>
    <sheet name="Ведомственная" sheetId="1" r:id="rId2"/>
    <sheet name="Раздел, подраздел" sheetId="3" r:id="rId3"/>
    <sheet name="Источн" sheetId="10" r:id="rId4"/>
  </sheets>
  <definedNames>
    <definedName name="_xlnm.Print_Titles" localSheetId="1">Ведомственная!$8:$9</definedName>
    <definedName name="_xlnm.Print_Titles" localSheetId="0">Доходы!$10:$10</definedName>
    <definedName name="_xlnm.Print_Titles" localSheetId="2">'Раздел, подраздел'!$8:$8</definedName>
  </definedNames>
  <calcPr calcId="145621"/>
</workbook>
</file>

<file path=xl/calcChain.xml><?xml version="1.0" encoding="utf-8"?>
<calcChain xmlns="http://schemas.openxmlformats.org/spreadsheetml/2006/main">
  <c r="C27" i="10" l="1"/>
  <c r="C26" i="10" s="1"/>
  <c r="C25" i="10" s="1"/>
  <c r="G1211" i="1" l="1"/>
  <c r="G1210" i="1"/>
  <c r="G1209" i="1" s="1"/>
  <c r="G1208" i="1" s="1"/>
  <c r="G1207" i="1" s="1"/>
  <c r="G1203" i="1"/>
  <c r="G1202" i="1" s="1"/>
  <c r="G1200" i="1"/>
  <c r="G1197" i="1"/>
  <c r="G1196" i="1"/>
  <c r="G1193" i="1"/>
  <c r="G1192" i="1"/>
  <c r="G1190" i="1"/>
  <c r="G1189" i="1" s="1"/>
  <c r="G1185" i="1" s="1"/>
  <c r="G1184" i="1" s="1"/>
  <c r="G1187" i="1"/>
  <c r="G1186" i="1"/>
  <c r="G1182" i="1"/>
  <c r="G1181" i="1"/>
  <c r="G1179" i="1"/>
  <c r="G1178" i="1" s="1"/>
  <c r="G1177" i="1" s="1"/>
  <c r="G1173" i="1"/>
  <c r="G1172" i="1"/>
  <c r="G1169" i="1"/>
  <c r="G1168" i="1"/>
  <c r="G1167" i="1" s="1"/>
  <c r="G1163" i="1" s="1"/>
  <c r="G1165" i="1"/>
  <c r="G1164" i="1"/>
  <c r="G1159" i="1"/>
  <c r="G1158" i="1"/>
  <c r="G1157" i="1" s="1"/>
  <c r="G1156" i="1" s="1"/>
  <c r="G1154" i="1"/>
  <c r="G1152" i="1"/>
  <c r="G1151" i="1"/>
  <c r="G1149" i="1"/>
  <c r="G1148" i="1"/>
  <c r="G1146" i="1"/>
  <c r="G1145" i="1"/>
  <c r="G1144" i="1" s="1"/>
  <c r="G1142" i="1"/>
  <c r="G1140" i="1"/>
  <c r="G1137" i="1" s="1"/>
  <c r="G1136" i="1" s="1"/>
  <c r="G1138" i="1"/>
  <c r="G1133" i="1"/>
  <c r="G1129" i="1" s="1"/>
  <c r="G1131" i="1"/>
  <c r="G1130" i="1"/>
  <c r="G1127" i="1"/>
  <c r="G1126" i="1" s="1"/>
  <c r="G1125" i="1" s="1"/>
  <c r="G1122" i="1"/>
  <c r="G1121" i="1" s="1"/>
  <c r="G1120" i="1" s="1"/>
  <c r="G1116" i="1"/>
  <c r="G1115" i="1"/>
  <c r="G1114" i="1" s="1"/>
  <c r="G1110" i="1"/>
  <c r="G1109" i="1"/>
  <c r="G1107" i="1"/>
  <c r="G1106" i="1" s="1"/>
  <c r="G1105" i="1" s="1"/>
  <c r="G1103" i="1"/>
  <c r="G1102" i="1"/>
  <c r="G1098" i="1"/>
  <c r="G1097" i="1"/>
  <c r="G1095" i="1"/>
  <c r="G1094" i="1"/>
  <c r="G1093" i="1"/>
  <c r="G1092" i="1"/>
  <c r="G1088" i="1"/>
  <c r="G1087" i="1"/>
  <c r="G1086" i="1" s="1"/>
  <c r="G1085" i="1" s="1"/>
  <c r="G1084" i="1" s="1"/>
  <c r="G1082" i="1"/>
  <c r="G1081" i="1" s="1"/>
  <c r="G1079" i="1"/>
  <c r="G1078" i="1"/>
  <c r="G1076" i="1"/>
  <c r="G1075" i="1"/>
  <c r="G1073" i="1"/>
  <c r="G1072" i="1"/>
  <c r="G1071" i="1"/>
  <c r="G1070" i="1" s="1"/>
  <c r="G1065" i="1" s="1"/>
  <c r="G1068" i="1"/>
  <c r="G1067" i="1"/>
  <c r="G1066" i="1"/>
  <c r="G1063" i="1"/>
  <c r="G1062" i="1"/>
  <c r="G1061" i="1"/>
  <c r="G1060" i="1" s="1"/>
  <c r="G1059" i="1" s="1"/>
  <c r="G1058" i="1" s="1"/>
  <c r="G1057" i="1" s="1"/>
  <c r="G1054" i="1"/>
  <c r="G1053" i="1"/>
  <c r="G1052" i="1"/>
  <c r="G1051" i="1" s="1"/>
  <c r="G1050" i="1" s="1"/>
  <c r="G1049" i="1" s="1"/>
  <c r="G1047" i="1"/>
  <c r="G1045" i="1" s="1"/>
  <c r="G1044" i="1" s="1"/>
  <c r="G1043" i="1" s="1"/>
  <c r="G1041" i="1"/>
  <c r="G1040" i="1"/>
  <c r="G1038" i="1"/>
  <c r="G1037" i="1"/>
  <c r="G1036" i="1" s="1"/>
  <c r="G1034" i="1"/>
  <c r="G1033" i="1"/>
  <c r="G1030" i="1"/>
  <c r="G1029" i="1" s="1"/>
  <c r="G1028" i="1" s="1"/>
  <c r="G1027" i="1" s="1"/>
  <c r="G1022" i="1"/>
  <c r="G1021" i="1"/>
  <c r="G1018" i="1"/>
  <c r="G1012" i="1" s="1"/>
  <c r="G1011" i="1" s="1"/>
  <c r="G1016" i="1"/>
  <c r="G1013" i="1"/>
  <c r="G1009" i="1"/>
  <c r="G1008" i="1" s="1"/>
  <c r="G994" i="1" s="1"/>
  <c r="G993" i="1" s="1"/>
  <c r="G1005" i="1"/>
  <c r="G1002" i="1"/>
  <c r="G1001" i="1"/>
  <c r="G998" i="1"/>
  <c r="G997" i="1"/>
  <c r="G995" i="1"/>
  <c r="G989" i="1"/>
  <c r="G988" i="1"/>
  <c r="G986" i="1"/>
  <c r="G985" i="1" s="1"/>
  <c r="G981" i="1"/>
  <c r="G976" i="1"/>
  <c r="G975" i="1"/>
  <c r="G974" i="1" s="1"/>
  <c r="G970" i="1"/>
  <c r="G969" i="1"/>
  <c r="G965" i="1"/>
  <c r="G962" i="1"/>
  <c r="G961" i="1"/>
  <c r="G959" i="1"/>
  <c r="G958" i="1" s="1"/>
  <c r="G955" i="1"/>
  <c r="G954" i="1"/>
  <c r="G952" i="1"/>
  <c r="G951" i="1"/>
  <c r="G950" i="1"/>
  <c r="G948" i="1"/>
  <c r="G947" i="1" s="1"/>
  <c r="G941" i="1" s="1"/>
  <c r="G940" i="1" s="1"/>
  <c r="G945" i="1"/>
  <c r="G944" i="1"/>
  <c r="G942" i="1"/>
  <c r="G937" i="1"/>
  <c r="G936" i="1"/>
  <c r="G934" i="1"/>
  <c r="G933" i="1"/>
  <c r="G928" i="1"/>
  <c r="G924" i="1"/>
  <c r="G916" i="1" s="1"/>
  <c r="G921" i="1"/>
  <c r="G917" i="1"/>
  <c r="G914" i="1"/>
  <c r="G913" i="1" s="1"/>
  <c r="G912" i="1" s="1"/>
  <c r="G910" i="1"/>
  <c r="G908" i="1"/>
  <c r="G907" i="1" s="1"/>
  <c r="G905" i="1"/>
  <c r="G901" i="1"/>
  <c r="G900" i="1"/>
  <c r="G897" i="1"/>
  <c r="G894" i="1"/>
  <c r="G892" i="1"/>
  <c r="G888" i="1"/>
  <c r="G887" i="1"/>
  <c r="G886" i="1"/>
  <c r="G884" i="1"/>
  <c r="G883" i="1" s="1"/>
  <c r="G882" i="1" s="1"/>
  <c r="G878" i="1"/>
  <c r="G877" i="1" s="1"/>
  <c r="G875" i="1"/>
  <c r="G873" i="1"/>
  <c r="G871" i="1"/>
  <c r="G870" i="1" s="1"/>
  <c r="G869" i="1" s="1"/>
  <c r="G867" i="1"/>
  <c r="G865" i="1"/>
  <c r="G862" i="1"/>
  <c r="G858" i="1"/>
  <c r="G855" i="1"/>
  <c r="G854" i="1"/>
  <c r="G852" i="1"/>
  <c r="G851" i="1"/>
  <c r="G850" i="1"/>
  <c r="G848" i="1"/>
  <c r="G845" i="1" s="1"/>
  <c r="G846" i="1"/>
  <c r="G841" i="1"/>
  <c r="G840" i="1"/>
  <c r="G834" i="1"/>
  <c r="G833" i="1"/>
  <c r="G832" i="1"/>
  <c r="G829" i="1"/>
  <c r="G827" i="1"/>
  <c r="G824" i="1"/>
  <c r="G821" i="1"/>
  <c r="G820" i="1"/>
  <c r="G819" i="1" s="1"/>
  <c r="G818" i="1" s="1"/>
  <c r="G817" i="1" s="1"/>
  <c r="G815" i="1"/>
  <c r="G812" i="1" s="1"/>
  <c r="G811" i="1" s="1"/>
  <c r="G810" i="1" s="1"/>
  <c r="G813" i="1"/>
  <c r="G807" i="1"/>
  <c r="G806" i="1"/>
  <c r="G802" i="1" s="1"/>
  <c r="G797" i="1" s="1"/>
  <c r="G796" i="1" s="1"/>
  <c r="G804" i="1"/>
  <c r="G803" i="1"/>
  <c r="G800" i="1"/>
  <c r="G799" i="1"/>
  <c r="G798" i="1"/>
  <c r="G794" i="1"/>
  <c r="G792" i="1"/>
  <c r="G791" i="1" s="1"/>
  <c r="G790" i="1" s="1"/>
  <c r="G789" i="1" s="1"/>
  <c r="G787" i="1"/>
  <c r="G786" i="1" s="1"/>
  <c r="G785" i="1" s="1"/>
  <c r="G783" i="1"/>
  <c r="G782" i="1"/>
  <c r="G778" i="1" s="1"/>
  <c r="G777" i="1" s="1"/>
  <c r="G780" i="1"/>
  <c r="G779" i="1"/>
  <c r="G774" i="1"/>
  <c r="G773" i="1"/>
  <c r="G771" i="1"/>
  <c r="G770" i="1" s="1"/>
  <c r="G766" i="1" s="1"/>
  <c r="G765" i="1" s="1"/>
  <c r="G768" i="1"/>
  <c r="G767" i="1"/>
  <c r="G763" i="1"/>
  <c r="G762" i="1"/>
  <c r="G758" i="1" s="1"/>
  <c r="G760" i="1"/>
  <c r="G759" i="1" s="1"/>
  <c r="G756" i="1"/>
  <c r="G755" i="1"/>
  <c r="G752" i="1"/>
  <c r="G747" i="1"/>
  <c r="G746" i="1"/>
  <c r="G745" i="1" s="1"/>
  <c r="G740" i="1"/>
  <c r="G739" i="1"/>
  <c r="G738" i="1"/>
  <c r="G737" i="1"/>
  <c r="G736" i="1" s="1"/>
  <c r="G735" i="1" s="1"/>
  <c r="G733" i="1"/>
  <c r="G732" i="1"/>
  <c r="G731" i="1" s="1"/>
  <c r="G730" i="1" s="1"/>
  <c r="G729" i="1" s="1"/>
  <c r="G728" i="1" s="1"/>
  <c r="G724" i="1"/>
  <c r="G722" i="1"/>
  <c r="G720" i="1"/>
  <c r="G716" i="1" s="1"/>
  <c r="G715" i="1" s="1"/>
  <c r="G714" i="1" s="1"/>
  <c r="G717" i="1"/>
  <c r="G710" i="1"/>
  <c r="G709" i="1"/>
  <c r="G706" i="1"/>
  <c r="G705" i="1" s="1"/>
  <c r="G704" i="1" s="1"/>
  <c r="G701" i="1"/>
  <c r="G700" i="1"/>
  <c r="G696" i="1"/>
  <c r="G695" i="1"/>
  <c r="G694" i="1" s="1"/>
  <c r="G693" i="1" s="1"/>
  <c r="G692" i="1" s="1"/>
  <c r="G689" i="1"/>
  <c r="G688" i="1"/>
  <c r="G685" i="1"/>
  <c r="G682" i="1"/>
  <c r="G679" i="1"/>
  <c r="G674" i="1"/>
  <c r="G673" i="1" s="1"/>
  <c r="G672" i="1" s="1"/>
  <c r="G669" i="1"/>
  <c r="G668" i="1" s="1"/>
  <c r="G667" i="1" s="1"/>
  <c r="G665" i="1"/>
  <c r="G664" i="1"/>
  <c r="G663" i="1" s="1"/>
  <c r="G662" i="1" s="1"/>
  <c r="G660" i="1"/>
  <c r="G659" i="1"/>
  <c r="G658" i="1" s="1"/>
  <c r="G655" i="1"/>
  <c r="G654" i="1"/>
  <c r="G650" i="1" s="1"/>
  <c r="G652" i="1"/>
  <c r="G651" i="1" s="1"/>
  <c r="G647" i="1"/>
  <c r="G646" i="1"/>
  <c r="G645" i="1" s="1"/>
  <c r="G642" i="1"/>
  <c r="G641" i="1"/>
  <c r="G639" i="1"/>
  <c r="G637" i="1"/>
  <c r="G635" i="1"/>
  <c r="G634" i="1"/>
  <c r="G633" i="1" s="1"/>
  <c r="G632" i="1" s="1"/>
  <c r="G628" i="1"/>
  <c r="G625" i="1"/>
  <c r="G622" i="1"/>
  <c r="G619" i="1"/>
  <c r="G616" i="1"/>
  <c r="G613" i="1"/>
  <c r="G610" i="1"/>
  <c r="G607" i="1"/>
  <c r="G604" i="1"/>
  <c r="G601" i="1"/>
  <c r="G598" i="1"/>
  <c r="G595" i="1"/>
  <c r="G592" i="1"/>
  <c r="G589" i="1"/>
  <c r="G586" i="1"/>
  <c r="G583" i="1"/>
  <c r="G580" i="1"/>
  <c r="G579" i="1" s="1"/>
  <c r="G574" i="1" s="1"/>
  <c r="G576" i="1"/>
  <c r="G575" i="1"/>
  <c r="G571" i="1"/>
  <c r="G570" i="1"/>
  <c r="G569" i="1"/>
  <c r="G567" i="1"/>
  <c r="G566" i="1" s="1"/>
  <c r="G561" i="1" s="1"/>
  <c r="G560" i="1" s="1"/>
  <c r="G559" i="1" s="1"/>
  <c r="G551" i="1" s="1"/>
  <c r="G563" i="1"/>
  <c r="G562" i="1"/>
  <c r="G554" i="1"/>
  <c r="G553" i="1" s="1"/>
  <c r="G552" i="1" s="1"/>
  <c r="G549" i="1"/>
  <c r="G548" i="1" s="1"/>
  <c r="G547" i="1" s="1"/>
  <c r="G546" i="1" s="1"/>
  <c r="G545" i="1" s="1"/>
  <c r="G544" i="1" s="1"/>
  <c r="G540" i="1"/>
  <c r="G539" i="1"/>
  <c r="G538" i="1" s="1"/>
  <c r="G537" i="1" s="1"/>
  <c r="G536" i="1" s="1"/>
  <c r="G535" i="1" s="1"/>
  <c r="G532" i="1"/>
  <c r="G531" i="1"/>
  <c r="G530" i="1"/>
  <c r="G529" i="1" s="1"/>
  <c r="G527" i="1"/>
  <c r="G526" i="1"/>
  <c r="G525" i="1"/>
  <c r="G524" i="1" s="1"/>
  <c r="G522" i="1"/>
  <c r="G521" i="1"/>
  <c r="G518" i="1"/>
  <c r="G516" i="1"/>
  <c r="G512" i="1" s="1"/>
  <c r="G511" i="1" s="1"/>
  <c r="G510" i="1" s="1"/>
  <c r="G513" i="1"/>
  <c r="G508" i="1"/>
  <c r="G507" i="1"/>
  <c r="G506" i="1"/>
  <c r="G503" i="1"/>
  <c r="G502" i="1" s="1"/>
  <c r="G501" i="1" s="1"/>
  <c r="G500" i="1" s="1"/>
  <c r="G496" i="1"/>
  <c r="G495" i="1"/>
  <c r="G494" i="1" s="1"/>
  <c r="G492" i="1"/>
  <c r="G490" i="1"/>
  <c r="G489" i="1"/>
  <c r="G488" i="1" s="1"/>
  <c r="G486" i="1"/>
  <c r="G485" i="1"/>
  <c r="G483" i="1"/>
  <c r="G482" i="1" s="1"/>
  <c r="G481" i="1" s="1"/>
  <c r="G477" i="1"/>
  <c r="G474" i="1" s="1"/>
  <c r="G473" i="1" s="1"/>
  <c r="G475" i="1"/>
  <c r="G471" i="1"/>
  <c r="G470" i="1" s="1"/>
  <c r="G466" i="1"/>
  <c r="G465" i="1" s="1"/>
  <c r="G461" i="1" s="1"/>
  <c r="G457" i="1" s="1"/>
  <c r="G463" i="1"/>
  <c r="G462" i="1"/>
  <c r="G459" i="1"/>
  <c r="G458" i="1"/>
  <c r="G455" i="1"/>
  <c r="G450" i="1"/>
  <c r="G449" i="1" s="1"/>
  <c r="G446" i="1"/>
  <c r="G444" i="1"/>
  <c r="G443" i="1" s="1"/>
  <c r="G442" i="1" s="1"/>
  <c r="G440" i="1"/>
  <c r="G439" i="1" s="1"/>
  <c r="G438" i="1" s="1"/>
  <c r="G437" i="1" s="1"/>
  <c r="G435" i="1"/>
  <c r="G434" i="1"/>
  <c r="G433" i="1" s="1"/>
  <c r="G431" i="1"/>
  <c r="G430" i="1"/>
  <c r="G428" i="1"/>
  <c r="G427" i="1" s="1"/>
  <c r="G426" i="1"/>
  <c r="G425" i="1" s="1"/>
  <c r="G422" i="1"/>
  <c r="G421" i="1"/>
  <c r="G417" i="1" s="1"/>
  <c r="G416" i="1" s="1"/>
  <c r="G419" i="1"/>
  <c r="G418" i="1"/>
  <c r="G414" i="1"/>
  <c r="G413" i="1" s="1"/>
  <c r="G412" i="1" s="1"/>
  <c r="G410" i="1"/>
  <c r="G409" i="1"/>
  <c r="G407" i="1"/>
  <c r="G406" i="1" s="1"/>
  <c r="G405" i="1" s="1"/>
  <c r="G404" i="1" s="1"/>
  <c r="G403" i="1" s="1"/>
  <c r="G397" i="1" s="1"/>
  <c r="G401" i="1"/>
  <c r="G400" i="1" s="1"/>
  <c r="G399" i="1" s="1"/>
  <c r="G398" i="1" s="1"/>
  <c r="G395" i="1"/>
  <c r="G392" i="1"/>
  <c r="G390" i="1"/>
  <c r="G389" i="1"/>
  <c r="G388" i="1" s="1"/>
  <c r="G387" i="1" s="1"/>
  <c r="G383" i="1"/>
  <c r="G382" i="1"/>
  <c r="G381" i="1" s="1"/>
  <c r="G380" i="1" s="1"/>
  <c r="G377" i="1"/>
  <c r="G376" i="1"/>
  <c r="G374" i="1"/>
  <c r="G373" i="1"/>
  <c r="G371" i="1"/>
  <c r="G370" i="1"/>
  <c r="G368" i="1"/>
  <c r="G367" i="1"/>
  <c r="G363" i="1" s="1"/>
  <c r="G365" i="1"/>
  <c r="G364" i="1"/>
  <c r="G361" i="1"/>
  <c r="G360" i="1"/>
  <c r="G359" i="1"/>
  <c r="G356" i="1"/>
  <c r="G355" i="1"/>
  <c r="G352" i="1"/>
  <c r="G351" i="1" s="1"/>
  <c r="G347" i="1"/>
  <c r="G346" i="1" s="1"/>
  <c r="G342" i="1" s="1"/>
  <c r="G344" i="1"/>
  <c r="G343" i="1"/>
  <c r="G340" i="1"/>
  <c r="G339" i="1"/>
  <c r="G338" i="1"/>
  <c r="G336" i="1"/>
  <c r="G335" i="1" s="1"/>
  <c r="G334" i="1" s="1"/>
  <c r="G332" i="1"/>
  <c r="G331" i="1"/>
  <c r="G316" i="1" s="1"/>
  <c r="G329" i="1"/>
  <c r="G327" i="1"/>
  <c r="G325" i="1"/>
  <c r="G324" i="1"/>
  <c r="G322" i="1"/>
  <c r="G320" i="1"/>
  <c r="G318" i="1"/>
  <c r="G317" i="1"/>
  <c r="G314" i="1"/>
  <c r="G313" i="1"/>
  <c r="G312" i="1"/>
  <c r="G311" i="1" s="1"/>
  <c r="G309" i="1"/>
  <c r="G308" i="1"/>
  <c r="G307" i="1"/>
  <c r="G303" i="1"/>
  <c r="G302" i="1"/>
  <c r="G301" i="1"/>
  <c r="G300" i="1" s="1"/>
  <c r="G298" i="1"/>
  <c r="G296" i="1"/>
  <c r="G295" i="1"/>
  <c r="G294" i="1" s="1"/>
  <c r="G290" i="1" s="1"/>
  <c r="G292" i="1"/>
  <c r="G291" i="1"/>
  <c r="G288" i="1"/>
  <c r="G287" i="1"/>
  <c r="G286" i="1"/>
  <c r="G283" i="1"/>
  <c r="G282" i="1" s="1"/>
  <c r="G281" i="1" s="1"/>
  <c r="G279" i="1"/>
  <c r="G278" i="1"/>
  <c r="G277" i="1" s="1"/>
  <c r="G276" i="1" s="1"/>
  <c r="G274" i="1"/>
  <c r="G273" i="1"/>
  <c r="G271" i="1"/>
  <c r="G270" i="1"/>
  <c r="G269" i="1"/>
  <c r="G267" i="1"/>
  <c r="G266" i="1" s="1"/>
  <c r="G265" i="1" s="1"/>
  <c r="G264" i="1" s="1"/>
  <c r="G263" i="1" s="1"/>
  <c r="G260" i="1"/>
  <c r="G259" i="1"/>
  <c r="G257" i="1"/>
  <c r="G256" i="1" s="1"/>
  <c r="G253" i="1" s="1"/>
  <c r="G254" i="1"/>
  <c r="G251" i="1"/>
  <c r="G250" i="1" s="1"/>
  <c r="G249" i="1" s="1"/>
  <c r="G238" i="1" s="1"/>
  <c r="G247" i="1"/>
  <c r="G245" i="1"/>
  <c r="G239" i="1" s="1"/>
  <c r="G243" i="1"/>
  <c r="G241" i="1"/>
  <c r="G234" i="1"/>
  <c r="G233" i="1"/>
  <c r="G232" i="1"/>
  <c r="G230" i="1"/>
  <c r="G227" i="1" s="1"/>
  <c r="G228" i="1"/>
  <c r="G225" i="1"/>
  <c r="G223" i="1"/>
  <c r="G221" i="1"/>
  <c r="G218" i="1"/>
  <c r="G214" i="1" s="1"/>
  <c r="G216" i="1"/>
  <c r="G215" i="1" s="1"/>
  <c r="G210" i="1"/>
  <c r="G209" i="1"/>
  <c r="G207" i="1"/>
  <c r="G206" i="1"/>
  <c r="G205" i="1" s="1"/>
  <c r="G203" i="1"/>
  <c r="G198" i="1" s="1"/>
  <c r="G197" i="1" s="1"/>
  <c r="G200" i="1"/>
  <c r="G199" i="1"/>
  <c r="G195" i="1"/>
  <c r="G194" i="1"/>
  <c r="G193" i="1" s="1"/>
  <c r="G190" i="1"/>
  <c r="G189" i="1"/>
  <c r="G184" i="1" s="1"/>
  <c r="G187" i="1"/>
  <c r="G186" i="1"/>
  <c r="G185" i="1"/>
  <c r="G182" i="1"/>
  <c r="G180" i="1"/>
  <c r="G179" i="1"/>
  <c r="G178" i="1"/>
  <c r="G177" i="1" s="1"/>
  <c r="G174" i="1"/>
  <c r="G173" i="1"/>
  <c r="G172" i="1" s="1"/>
  <c r="G171" i="1" s="1"/>
  <c r="G168" i="1"/>
  <c r="G166" i="1"/>
  <c r="G165" i="1"/>
  <c r="G164" i="1"/>
  <c r="G162" i="1"/>
  <c r="G161" i="1" s="1"/>
  <c r="G160" i="1" s="1"/>
  <c r="G158" i="1"/>
  <c r="G157" i="1"/>
  <c r="G156" i="1" s="1"/>
  <c r="G152" i="1"/>
  <c r="G150" i="1"/>
  <c r="G147" i="1" s="1"/>
  <c r="G146" i="1" s="1"/>
  <c r="G148" i="1"/>
  <c r="G140" i="1"/>
  <c r="G139" i="1"/>
  <c r="G138" i="1"/>
  <c r="G135" i="1"/>
  <c r="G134" i="1"/>
  <c r="G132" i="1"/>
  <c r="G131" i="1"/>
  <c r="G129" i="1"/>
  <c r="G127" i="1"/>
  <c r="G126" i="1"/>
  <c r="G124" i="1"/>
  <c r="G121" i="1"/>
  <c r="G120" i="1"/>
  <c r="G118" i="1"/>
  <c r="G115" i="1"/>
  <c r="G114" i="1" s="1"/>
  <c r="G113" i="1" s="1"/>
  <c r="G110" i="1"/>
  <c r="G109" i="1"/>
  <c r="G108" i="1" s="1"/>
  <c r="G103" i="1"/>
  <c r="G101" i="1"/>
  <c r="G97" i="1" s="1"/>
  <c r="G96" i="1" s="1"/>
  <c r="G98" i="1"/>
  <c r="G93" i="1"/>
  <c r="G91" i="1"/>
  <c r="G88" i="1"/>
  <c r="G87" i="1"/>
  <c r="G86" i="1" s="1"/>
  <c r="G84" i="1"/>
  <c r="G83" i="1"/>
  <c r="G82" i="1"/>
  <c r="G79" i="1"/>
  <c r="G76" i="1"/>
  <c r="G75" i="1"/>
  <c r="G72" i="1"/>
  <c r="G71" i="1" s="1"/>
  <c r="G60" i="1" s="1"/>
  <c r="G67" i="1"/>
  <c r="G66" i="1"/>
  <c r="G65" i="1"/>
  <c r="G62" i="1"/>
  <c r="G61" i="1"/>
  <c r="G58" i="1"/>
  <c r="G57" i="1" s="1"/>
  <c r="G56" i="1" s="1"/>
  <c r="G55" i="1" s="1"/>
  <c r="G50" i="1"/>
  <c r="G48" i="1"/>
  <c r="G45" i="1"/>
  <c r="G44" i="1" s="1"/>
  <c r="G40" i="1"/>
  <c r="G36" i="1" s="1"/>
  <c r="G37" i="1"/>
  <c r="G28" i="1"/>
  <c r="G26" i="1"/>
  <c r="G22" i="1" s="1"/>
  <c r="G21" i="1" s="1"/>
  <c r="G23" i="1"/>
  <c r="G19" i="1"/>
  <c r="G14" i="1" s="1"/>
  <c r="G15" i="1"/>
  <c r="G35" i="1" l="1"/>
  <c r="G34" i="1"/>
  <c r="G43" i="1"/>
  <c r="G42" i="1"/>
  <c r="G176" i="1"/>
  <c r="G13" i="1"/>
  <c r="G12" i="1"/>
  <c r="G11" i="1" s="1"/>
  <c r="G10" i="1" s="1"/>
  <c r="G220" i="1"/>
  <c r="G213" i="1"/>
  <c r="G212" i="1" s="1"/>
  <c r="G358" i="1"/>
  <c r="G107" i="1"/>
  <c r="G90" i="1" s="1"/>
  <c r="G54" i="1" s="1"/>
  <c r="G145" i="1"/>
  <c r="G144" i="1" s="1"/>
  <c r="G137" i="1" s="1"/>
  <c r="G192" i="1"/>
  <c r="G350" i="1"/>
  <c r="G349" i="1" s="1"/>
  <c r="G306" i="1" s="1"/>
  <c r="G262" i="1" s="1"/>
  <c r="G480" i="1"/>
  <c r="G479" i="1" s="1"/>
  <c r="G499" i="1"/>
  <c r="G498" i="1" s="1"/>
  <c r="G631" i="1"/>
  <c r="G573" i="1" s="1"/>
  <c r="G543" i="1" s="1"/>
  <c r="G534" i="1" s="1"/>
  <c r="G671" i="1"/>
  <c r="G699" i="1"/>
  <c r="G839" i="1"/>
  <c r="G838" i="1" s="1"/>
  <c r="G1101" i="1"/>
  <c r="G1171" i="1"/>
  <c r="G1162" i="1" s="1"/>
  <c r="G1161" i="1" s="1"/>
  <c r="G453" i="1"/>
  <c r="G452" i="1" s="1"/>
  <c r="G448" i="1" s="1"/>
  <c r="G424" i="1" s="1"/>
  <c r="G454" i="1"/>
  <c r="G698" i="1"/>
  <c r="G754" i="1"/>
  <c r="G744" i="1" s="1"/>
  <c r="G743" i="1" s="1"/>
  <c r="G742" i="1" s="1"/>
  <c r="G727" i="1" s="1"/>
  <c r="G776" i="1"/>
  <c r="G1195" i="1"/>
  <c r="G469" i="1"/>
  <c r="G891" i="1"/>
  <c r="G881" i="1" s="1"/>
  <c r="G957" i="1"/>
  <c r="G964" i="1"/>
  <c r="G1026" i="1"/>
  <c r="G1124" i="1"/>
  <c r="G1135" i="1"/>
  <c r="G1046" i="1"/>
  <c r="C33" i="10"/>
  <c r="C31" i="10"/>
  <c r="C30" i="10" s="1"/>
  <c r="C29" i="10" s="1"/>
  <c r="C24" i="10" s="1"/>
  <c r="C22" i="10"/>
  <c r="C19" i="10" s="1"/>
  <c r="C18" i="10" s="1"/>
  <c r="C16" i="10"/>
  <c r="C14" i="10"/>
  <c r="G1100" i="1" l="1"/>
  <c r="G1091" i="1" s="1"/>
  <c r="G1090" i="1" s="1"/>
  <c r="G1056" i="1" s="1"/>
  <c r="G33" i="1"/>
  <c r="G32" i="1" s="1"/>
  <c r="G1213" i="1" s="1"/>
  <c r="G837" i="1"/>
  <c r="G836" i="1" s="1"/>
  <c r="G468" i="1"/>
  <c r="G170" i="1"/>
  <c r="G53" i="1" s="1"/>
  <c r="C13" i="10"/>
  <c r="C12" i="10"/>
  <c r="D44" i="3" l="1"/>
  <c r="D55" i="3"/>
  <c r="D54" i="3" s="1"/>
  <c r="D16" i="3"/>
  <c r="D22" i="3"/>
  <c r="D19" i="3"/>
  <c r="D15" i="3"/>
  <c r="D13" i="3"/>
  <c r="D10" i="3"/>
  <c r="D33" i="3" l="1"/>
  <c r="D51" i="3"/>
  <c r="D38" i="3"/>
  <c r="D35" i="3"/>
  <c r="D53" i="3"/>
  <c r="D32" i="3"/>
  <c r="D31" i="3" s="1"/>
  <c r="D30" i="3"/>
  <c r="D28" i="3"/>
  <c r="D24" i="3"/>
  <c r="D23" i="3"/>
  <c r="D14" i="3"/>
  <c r="D27" i="3"/>
  <c r="D11" i="3" l="1"/>
  <c r="D36" i="3"/>
  <c r="D52" i="3"/>
  <c r="D42" i="3"/>
  <c r="D39" i="3"/>
  <c r="D29" i="3"/>
  <c r="D26" i="3" s="1"/>
  <c r="D48" i="3"/>
  <c r="D37" i="3"/>
  <c r="D47" i="3"/>
  <c r="D46" i="3"/>
  <c r="D45" i="3"/>
  <c r="D25" i="3"/>
  <c r="D21" i="3" s="1"/>
  <c r="D20" i="3"/>
  <c r="D18" i="3" s="1"/>
  <c r="D12" i="3"/>
  <c r="D50" i="3" l="1"/>
  <c r="D49" i="3" s="1"/>
  <c r="D17" i="3"/>
  <c r="D9" i="3" s="1"/>
  <c r="D41" i="3"/>
  <c r="D40" i="3" s="1"/>
  <c r="D34" i="3"/>
  <c r="D43" i="3"/>
  <c r="D56" i="3" l="1"/>
</calcChain>
</file>

<file path=xl/sharedStrings.xml><?xml version="1.0" encoding="utf-8"?>
<sst xmlns="http://schemas.openxmlformats.org/spreadsheetml/2006/main" count="5564" uniqueCount="1252">
  <si>
    <t>к решению Собрания</t>
  </si>
  <si>
    <t xml:space="preserve">депутатов Миасского </t>
  </si>
  <si>
    <t>городского округа</t>
  </si>
  <si>
    <t>Главные распорядители, наименование БК</t>
  </si>
  <si>
    <t>Коды ведомственной классификации</t>
  </si>
  <si>
    <t>ведомство</t>
  </si>
  <si>
    <t>раздел</t>
  </si>
  <si>
    <t>подраздел</t>
  </si>
  <si>
    <t>целевая статья</t>
  </si>
  <si>
    <t>Управление социальной защиты населения Администрации Миасского городского округа</t>
  </si>
  <si>
    <t>285</t>
  </si>
  <si>
    <t>Национальная экономика</t>
  </si>
  <si>
    <t>04</t>
  </si>
  <si>
    <t>Транспорт</t>
  </si>
  <si>
    <t>08</t>
  </si>
  <si>
    <t>81 0 00 00000</t>
  </si>
  <si>
    <t>81 1 00 00000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</si>
  <si>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</si>
  <si>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Отдельные мероприятия в области автомобильного транспорта</t>
  </si>
  <si>
    <t>Иные бюджетные ассигнования</t>
  </si>
  <si>
    <t>Другие вопросы в области национальной экономики</t>
  </si>
  <si>
    <t>12</t>
  </si>
  <si>
    <t>82 0 00 00000</t>
  </si>
  <si>
    <t>Субсидии бюджетным и автономным учреждениям на финансовое обеспечение муниципального задания на оказание муниципальных (государственных) услуг (выполнение работ)</t>
  </si>
  <si>
    <t>82 0 10 00000</t>
  </si>
  <si>
    <t>Расходы, связанные с осуществлением работ и оказанием государственных и  муниципальных услуг на базе многофункциональных центров</t>
  </si>
  <si>
    <t>82 0 10 73400</t>
  </si>
  <si>
    <t>Социальная политика</t>
  </si>
  <si>
    <t>10</t>
  </si>
  <si>
    <t>00</t>
  </si>
  <si>
    <t>Пенсионное обеспечение</t>
  </si>
  <si>
    <t>01</t>
  </si>
  <si>
    <t>Расходы на реализацию отраслевых мероприятий</t>
  </si>
  <si>
    <t>81 1 07 00000</t>
  </si>
  <si>
    <t>Мероприятия в области социальной политики</t>
  </si>
  <si>
    <t>Доплаты к пенсиям, дополнительное пенсионное обеспечение</t>
  </si>
  <si>
    <t>81 1 07 84900</t>
  </si>
  <si>
    <t>Доплаты к пенсиям государственных служащих субъектов Российской Федерации и муниципальных служащих</t>
  </si>
  <si>
    <t>81 1 07 84910</t>
  </si>
  <si>
    <t>Социальное обеспечение и иные выплаты населению</t>
  </si>
  <si>
    <t>Социальное обслуживание населения</t>
  </si>
  <si>
    <t>02</t>
  </si>
  <si>
    <t>Обеспечение деятельности (оказание услуг) подведомственных казенных учреждений</t>
  </si>
  <si>
    <t>81 1 99 00000</t>
  </si>
  <si>
    <t>Учреждения социального обслуживания населения</t>
  </si>
  <si>
    <t>81 1 99 85080</t>
  </si>
  <si>
    <t>Расходы на содержание и обеспечение деятельности учреждений социального обслуживания населения за счет средств местного бюджета</t>
  </si>
  <si>
    <t>81 1 99 85081</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</si>
  <si>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</si>
  <si>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</si>
  <si>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Социальное обеспечение населения</t>
  </si>
  <si>
    <t>03</t>
  </si>
  <si>
    <t>Социальная помощь</t>
  </si>
  <si>
    <t>81 1 07 85050</t>
  </si>
  <si>
    <t>Единовременное социальное пособие</t>
  </si>
  <si>
    <t>81 1 07 85051</t>
  </si>
  <si>
    <t>Социальная поддержка граждан, имеющих звание Почетный гражданин Миасского городского округа</t>
  </si>
  <si>
    <t>81 1 07 85052</t>
  </si>
  <si>
    <t>Реализация государственных функций в области социальной политики</t>
  </si>
  <si>
    <t>81 1 07 85140</t>
  </si>
  <si>
    <t>Общегородские мероприятия в области социальной политики</t>
  </si>
  <si>
    <t>81 1 07 85141</t>
  </si>
  <si>
    <t>81 2 00 00000</t>
  </si>
  <si>
    <t>81 2 07 00000</t>
  </si>
  <si>
    <t>81 2 07 80000</t>
  </si>
  <si>
    <t>81 3 00 00000</t>
  </si>
  <si>
    <t>Субсидии некоммерческим организациям (за исключением государственных (муниципальных) учреждений)</t>
  </si>
  <si>
    <t>81 3 14 00000</t>
  </si>
  <si>
    <t>81 3 14 80000</t>
  </si>
  <si>
    <t>Предоставление субсидий бюджетным,
автономным учреждениям и иным некоммерческим организациям</t>
  </si>
  <si>
    <t>83 0 00 00000</t>
  </si>
  <si>
    <t>83 0 07 00000</t>
  </si>
  <si>
    <t>Сопровождение автоматизированной системы оплаты проезда и изготовление социальных карт</t>
  </si>
  <si>
    <t>83 0 07 86365</t>
  </si>
  <si>
    <t>Другие вопросы в области социальной политики</t>
  </si>
  <si>
    <t>06</t>
  </si>
  <si>
    <t>81 4 00 00000</t>
  </si>
  <si>
    <t>Руководство и управление в сфере установленных функций органов государственной власти субъектов РФ и органов местного самоуправления</t>
  </si>
  <si>
    <t>81 4 00 20000</t>
  </si>
  <si>
    <t>Центральный аппарат</t>
  </si>
  <si>
    <t>81 4 00 20401</t>
  </si>
  <si>
    <t>Подпрограмма "Повышение качества жизни и социальная защита граждан пожилого возраста и других социально уязвимых групп населения"</t>
  </si>
  <si>
    <t xml:space="preserve">Подпрограмма "Крепкая семья" </t>
  </si>
  <si>
    <t>Подпрограмма "Доступная среда"</t>
  </si>
  <si>
    <t xml:space="preserve"> Собрание депутатов Миасского городского округа</t>
  </si>
  <si>
    <t>291</t>
  </si>
  <si>
    <t>Общегосударственные вопросы</t>
  </si>
  <si>
    <t>Функционирование законодательных (представительных) органов государственной власти и представительных органов местного самоуправления</t>
  </si>
  <si>
    <t>100</t>
  </si>
  <si>
    <t>Закупка товаров, работ и услуг для муниципальных нужд</t>
  </si>
  <si>
    <t>200</t>
  </si>
  <si>
    <t>Председатель Собрания депутатов Миасского городского округа</t>
  </si>
  <si>
    <t>Другие общегосударственные вопросы</t>
  </si>
  <si>
    <t>13</t>
  </si>
  <si>
    <t>Транспортное обеспечение органов местного самоуправления</t>
  </si>
  <si>
    <t>800</t>
  </si>
  <si>
    <t>Эксплуатация оборудования, помещений, зданий органами местного самоуправления</t>
  </si>
  <si>
    <t>Реализация муниципальных функций, связанных с общегосударственным управлением</t>
  </si>
  <si>
    <t>300</t>
  </si>
  <si>
    <t>Контрольно - Счетная палата Миасского городского округа</t>
  </si>
  <si>
    <t>292</t>
  </si>
  <si>
    <t>Обеспечение деятельности финансовых, налоговых и таможенных органов и органов финансового (финансово-бюджетного) надзора</t>
  </si>
  <si>
    <t>Руководитель контрольно-счетной палаты муниципального образования и его заместители</t>
  </si>
  <si>
    <t>99 0 00 20000</t>
  </si>
  <si>
    <t>99 0 00 20401</t>
  </si>
  <si>
    <t>99 0 00 21100</t>
  </si>
  <si>
    <t>99 0 00 22010</t>
  </si>
  <si>
    <t>99 0 00 22020</t>
  </si>
  <si>
    <t>99 0 00 23000</t>
  </si>
  <si>
    <t>99 0 00 20402</t>
  </si>
  <si>
    <t>99 0 00 22500</t>
  </si>
  <si>
    <t>289</t>
  </si>
  <si>
    <t>Образование</t>
  </si>
  <si>
    <t>07</t>
  </si>
  <si>
    <t>Дополнительное образование детей</t>
  </si>
  <si>
    <t>69 0 00 00000</t>
  </si>
  <si>
    <t>Подпрограмма "Развитие художественного образования"</t>
  </si>
  <si>
    <t>69 2 00 00000</t>
  </si>
  <si>
    <t>69 2 10 00000</t>
  </si>
  <si>
    <t>Учреждения дополнительного образования детей</t>
  </si>
  <si>
    <t>69 2 10 42300</t>
  </si>
  <si>
    <t>Предоставление субсидий бюджетным и автономным учреждениям и иным некоммерческим организациям</t>
  </si>
  <si>
    <t>600</t>
  </si>
  <si>
    <t>Культура, кинематография</t>
  </si>
  <si>
    <t xml:space="preserve">Культура </t>
  </si>
  <si>
    <t>Подпрограмма "Сохранение и развитие культурно-досуговой сферы"</t>
  </si>
  <si>
    <t>69 1 00 00000</t>
  </si>
  <si>
    <t>69 1 10 00000</t>
  </si>
  <si>
    <t>Дворцы, дома культуры</t>
  </si>
  <si>
    <t>69 1 10 44000</t>
  </si>
  <si>
    <t>69 1 99 00000</t>
  </si>
  <si>
    <t>69 1 99 44000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</si>
  <si>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</si>
  <si>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Подпрограмма "Организация библиотечного обслуживания населения"</t>
  </si>
  <si>
    <t>69 3 00 00000</t>
  </si>
  <si>
    <t>69 3 99 00000</t>
  </si>
  <si>
    <t>Библиотеки</t>
  </si>
  <si>
    <t>69 3 99 44200</t>
  </si>
  <si>
    <t>Подпрограмма "Организация деятельности городского краеведческого музея"</t>
  </si>
  <si>
    <t>69 4 00 00000</t>
  </si>
  <si>
    <t>69 4 10 00000</t>
  </si>
  <si>
    <t>Музей и постоянные выставки</t>
  </si>
  <si>
    <t>69 4 10 44100</t>
  </si>
  <si>
    <t xml:space="preserve">Другие вопросы в области культуры, кинематографии </t>
  </si>
  <si>
    <t>Резервные фонды</t>
  </si>
  <si>
    <t>Резервные фонды местных администраций</t>
  </si>
  <si>
    <t>69 8 00 00000</t>
  </si>
  <si>
    <t>69 8 99 00000</t>
  </si>
  <si>
    <t>69 8 99 45300</t>
  </si>
  <si>
    <t>Подпрограмма "Сохранение, использование и популяризация объектов культурного наследия"</t>
  </si>
  <si>
    <t>69 5 00 00000</t>
  </si>
  <si>
    <t>Субсидии бюджетным и автономным учреждениям на иные цели</t>
  </si>
  <si>
    <t>69 5 20 00000</t>
  </si>
  <si>
    <t>Расходы в области образования и культуры</t>
  </si>
  <si>
    <t>Подпрограмма "Культура. Искусство. Творчество."</t>
  </si>
  <si>
    <t>69 6 00 00000</t>
  </si>
  <si>
    <t>Подпрограмма "Укрепление материально-технической базы учреждений культуры"</t>
  </si>
  <si>
    <t>69 7 00 00000</t>
  </si>
  <si>
    <t>69 7 20 00000</t>
  </si>
  <si>
    <t>Наименование</t>
  </si>
  <si>
    <t>группа вида расходов</t>
  </si>
  <si>
    <t>Раздел</t>
  </si>
  <si>
    <t>Подраздел</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</si>
  <si>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</si>
  <si>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</si>
  <si>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</si>
  <si>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Судебная система</t>
  </si>
  <si>
    <t>05</t>
  </si>
  <si>
    <t>11</t>
  </si>
  <si>
    <t>Органы юстиции</t>
  </si>
  <si>
    <t>Защита населения и территории от последствий чрезвычайных ситуаций природного и техногенного характера, гражданская оборона</t>
  </si>
  <si>
    <t>09</t>
  </si>
  <si>
    <t>Дорожное хозяйство ( дорожные фонды)</t>
  </si>
  <si>
    <t>Жилищное хозяйство</t>
  </si>
  <si>
    <t>Коммунальное хозяйство</t>
  </si>
  <si>
    <t>Благоустройство</t>
  </si>
  <si>
    <t>Другие вопросы в области жилищно-коммунального хозяйства</t>
  </si>
  <si>
    <t>Другие вопросы в области охраны окружающей среды</t>
  </si>
  <si>
    <t>Дошкольное образование</t>
  </si>
  <si>
    <t>Общее образование</t>
  </si>
  <si>
    <t>Молодежная политика и оздоровление детей</t>
  </si>
  <si>
    <t>Другие вопросы в области образования</t>
  </si>
  <si>
    <t>Культура</t>
  </si>
  <si>
    <t>Другие вопросы в области культуры, кинематографии,</t>
  </si>
  <si>
    <t>Охрана семьи и детства</t>
  </si>
  <si>
    <t>Физическая культура</t>
  </si>
  <si>
    <t>Массовый спорт</t>
  </si>
  <si>
    <t>Спорт высших достижений</t>
  </si>
  <si>
    <t>Другие вопросы в области физической культуры и спорта</t>
  </si>
  <si>
    <t>Обслуживание государственного внутреннего и муниципального долга</t>
  </si>
  <si>
    <t>ВСЕГО</t>
  </si>
  <si>
    <t>Непрограммные направления расходов</t>
  </si>
  <si>
    <t>99 0 00 00000</t>
  </si>
  <si>
    <t>Центральный аппарат (расходы на содержание контрольно-счетного органа муниципального образования)</t>
  </si>
  <si>
    <t>85 0 00 00000</t>
  </si>
  <si>
    <t>85 0 00 20000</t>
  </si>
  <si>
    <t>85 0 00 20401</t>
  </si>
  <si>
    <t>99 0 00 04000</t>
  </si>
  <si>
    <t>85 0 00 22010</t>
  </si>
  <si>
    <t>85 0 00 22020</t>
  </si>
  <si>
    <t>85 0 00 23000</t>
  </si>
  <si>
    <t>Резервирование средств на исполнение судебных решений по искам, удовлетворяемых за счет бюджета Округа</t>
  </si>
  <si>
    <t>99 0 00 03560</t>
  </si>
  <si>
    <t>99 0 00 03550</t>
  </si>
  <si>
    <t>Обслуживание государственного и муниципального долга</t>
  </si>
  <si>
    <t>Обслуживание внутреннего государственного и муниципального долга</t>
  </si>
  <si>
    <t>Процентные платежи по муниципальному долгу</t>
  </si>
  <si>
    <t>85 0 00 03650</t>
  </si>
  <si>
    <t>Обслуживание государственного (муниципального) долга</t>
  </si>
  <si>
    <t xml:space="preserve">Финансовое управление Администрации Миасского городского округа </t>
  </si>
  <si>
    <t>284</t>
  </si>
  <si>
    <t>Администрация Миасского городского округа</t>
  </si>
  <si>
    <t>50 0 00 00000</t>
  </si>
  <si>
    <t>50 0 00 20000</t>
  </si>
  <si>
    <t>Глава муниципального образования</t>
  </si>
  <si>
    <t>50 0 00 20300</t>
  </si>
  <si>
    <t>03 0 00 00000</t>
  </si>
  <si>
    <t>50 0 00 20401</t>
  </si>
  <si>
    <t>99 0 02 00000</t>
  </si>
  <si>
    <t>99 0 02 29700</t>
  </si>
  <si>
    <t>Осуществление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</si>
  <si>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48 0 00 00000</t>
  </si>
  <si>
    <t>49 0 00 00000</t>
  </si>
  <si>
    <t>50 0 00 22010</t>
  </si>
  <si>
    <t>50 0 00 22020</t>
  </si>
  <si>
    <t>50 0 00 23000</t>
  </si>
  <si>
    <t>64 0 00 00000</t>
  </si>
  <si>
    <t>Подпрограмма "Организация и проведение работ по управлению, владению и распоряжению муниципальным имуществом на территории МГО"</t>
  </si>
  <si>
    <t>64 1 00 00000</t>
  </si>
  <si>
    <t>64 1 00 20000</t>
  </si>
  <si>
    <t>Оценка недвижимости, признание прав и регулирование отношений по муниципальной собственности</t>
  </si>
  <si>
    <t>64 1 00 22030</t>
  </si>
  <si>
    <t>Подпрограмма "Создание и управление организациями, учредителем которых выступает МО МГО"</t>
  </si>
  <si>
    <t>64 3 00 00000</t>
  </si>
  <si>
    <t>64 3 00 20000</t>
  </si>
  <si>
    <t>64 3 00 22030</t>
  </si>
  <si>
    <t>Муниципальная программа "Профилактика и противодействие проявлениям экстремизма в МГО на 2016-2017 годы"</t>
  </si>
  <si>
    <t>66 0 00 00000</t>
  </si>
  <si>
    <t>84 0 00 00000</t>
  </si>
  <si>
    <t>86 0 00 00000</t>
  </si>
  <si>
    <t>87 0 00 00000</t>
  </si>
  <si>
    <t>87 0 10 00000</t>
  </si>
  <si>
    <t>Предоставление субсидий бюджетным, автономным учреждениям и иным некоммерческим организациям</t>
  </si>
  <si>
    <t>Национальная безопасность и правоохранительная деятельность</t>
  </si>
  <si>
    <t>Реализация полномочий Российской Федерации на государственную регистрацию актов гражданского состояния</t>
  </si>
  <si>
    <t>47 0 00 00000</t>
  </si>
  <si>
    <t>47 1 00 00000</t>
  </si>
  <si>
    <t>Мероприятия по содействию в развитии малому и среднему предпринимательству</t>
  </si>
  <si>
    <t>Подпрограмма "Формирование благоприятного инвестиционного климата"</t>
  </si>
  <si>
    <t>47 2 00 00000</t>
  </si>
  <si>
    <t>Подпрограмма  "Организация и проведение работ по управлению, владению, пользованию и распоряжению земельными участками на территории Миасского городского округа"</t>
  </si>
  <si>
    <t>64 2 00 00000</t>
  </si>
  <si>
    <t>Жилищно-коммунальное хозяйство</t>
  </si>
  <si>
    <t>Муниципальная программа "Формирование и использование муниципального жилищного фонда МГО на 2017-2019 годы"</t>
  </si>
  <si>
    <t>65 0 00 00000</t>
  </si>
  <si>
    <t>Подпрограмма " Переселение граждан из аварийного жилищного фонда в МГО"</t>
  </si>
  <si>
    <t xml:space="preserve">05 </t>
  </si>
  <si>
    <t>65 1 00 00000</t>
  </si>
  <si>
    <t>Охрана окружающей  среды</t>
  </si>
  <si>
    <t>Охрана объектов растительного и животного мира и среды их обитания</t>
  </si>
  <si>
    <t>63 0 00 00000</t>
  </si>
  <si>
    <t>63 0 99 00000</t>
  </si>
  <si>
    <t>60 0 00 00000</t>
  </si>
  <si>
    <t>60 3 00 00000</t>
  </si>
  <si>
    <t>65 2 00 00000</t>
  </si>
  <si>
    <t>Капитальные вложения в объекты недвижимого имущества муниципальной собственности</t>
  </si>
  <si>
    <t>400</t>
  </si>
  <si>
    <t>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</si>
  <si>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63 0 07 00000</t>
  </si>
  <si>
    <t>Субвенции местным бюджетам для финансового обеспечения расходных обязательств муниципальных образований, возникающих при выполнении государственных полномочий Российской Федерации, субъектов Российской Федерации, переданных для осуществления органам местного самоуправления в установленном порядке</t>
  </si>
  <si>
    <t>Функционирование Правительства РФ, высших исполнительных органов государственной власти субъектов РФ, местных администраций</t>
  </si>
  <si>
    <t>Подпрограмма "Оказание молодым семьям государственной поддержки для улучшения жилищных условий"</t>
  </si>
  <si>
    <t>287</t>
  </si>
  <si>
    <t>Физическая культура и спорт</t>
  </si>
  <si>
    <t xml:space="preserve">Физическая культура </t>
  </si>
  <si>
    <t>Муниципальная программа "Развитие физической культуры и спорта в МГО на 2017-2020 годы"</t>
  </si>
  <si>
    <t>80 0 00 00000</t>
  </si>
  <si>
    <t>80 1 00 00000</t>
  </si>
  <si>
    <t>Мероприятия в области спорта</t>
  </si>
  <si>
    <t>80 2 00 00000</t>
  </si>
  <si>
    <t>Финансовое обеспечение муниципального задания на оказание муниципальных услуг (выполнение работ)</t>
  </si>
  <si>
    <t>80 3 00 00000</t>
  </si>
  <si>
    <t>Субсидии бюджетным и автономным учреждениям на текущий ремонт зданий</t>
  </si>
  <si>
    <t>Субсидии бюджетным и автономным учреждениям на приобретение оборудования</t>
  </si>
  <si>
    <t>Другие субсидии бюджетным и автономным учреждениям на иные цели</t>
  </si>
  <si>
    <t>80 4 00 00000</t>
  </si>
  <si>
    <t>Подпрограмма "Развитие детско-юношеского спорта в целях создания условий для подготовки спортивных сборных муниципальных команд и участие в обеспечении подготовки спортивного резерва для спортивных сборных команд Челябинской области, России"</t>
  </si>
  <si>
    <t>Подпрограмма  "Развитие инфраструктуры в области физической культуры и спорта, ремонт, реконструкция спортивных сооружений"</t>
  </si>
  <si>
    <t>Подпрограмма "Обеспечение условий для развития на территории МГО физической культуры и спорта"</t>
  </si>
  <si>
    <t>47 2 14 73121</t>
  </si>
  <si>
    <t>Подпрограмма "Организация транспортного обслуживания населения Миасского городского округа"</t>
  </si>
  <si>
    <t>Отдельные мероприятия в других видах транспорта</t>
  </si>
  <si>
    <t>Дорожное хозяйство (дорожные фонды)</t>
  </si>
  <si>
    <t>Подпрограмма "Развитие улично-дорожной сети Миасского городского округа"</t>
  </si>
  <si>
    <t>Строительство и содержание автомобильных дорог и инженерных сооружений на них в границах городских округов и поселений в рамках благоустройства</t>
  </si>
  <si>
    <t>Мероприятия в области коммунального хозяйства</t>
  </si>
  <si>
    <t>Подпрограмма "Подготовка земельных участков для освоения в целях жилищного строительства"</t>
  </si>
  <si>
    <t>Бюджетные инвестиции в объекты капитального строительства государственной (муниципальной собственности</t>
  </si>
  <si>
    <t>Капитальные вложения в объекты государственной (муниципальной) собственности</t>
  </si>
  <si>
    <t>Подпрограмма "Модернизация объектов коммунальной инфраструктуры"</t>
  </si>
  <si>
    <t>Уличное освещение</t>
  </si>
  <si>
    <t>Озеленение</t>
  </si>
  <si>
    <t>Прочие мероприятия по благоустройству города</t>
  </si>
  <si>
    <t>Непрограммные направления деятельности</t>
  </si>
  <si>
    <t>Расходы в области защиты населения и территории от чрезвычайных ситуаций природного и техногенного характера, гражданской обороны и охраны окружающей среды</t>
  </si>
  <si>
    <t>63 0 07 10000</t>
  </si>
  <si>
    <t>Подпрограмма "Развитие инфраструктуры в области физической культуры и спорта, ремонт, реконструкция спортивных сооружений"</t>
  </si>
  <si>
    <t>Защита населения и территории от чрезвычайных ситуаций природного и техногенного характера, гражданская оборона</t>
  </si>
  <si>
    <t>Мероприятия по предупреждению и ликвидации последствий чрезвычайных ситуаций и стихийных бедствий</t>
  </si>
  <si>
    <t>Мероприятия в области подготовки населения и организаций к действиям в чрезвычайной ситуации в мирное и военное время</t>
  </si>
  <si>
    <t>Подпрограмма "Защита населения и территории Миасского городского округа от чрезвычайных ситуаций, обеспечение пожарной безопасности и безопасности людей на водных объектах"</t>
  </si>
  <si>
    <t>57 0 00 00000</t>
  </si>
  <si>
    <t>57 1 00 00000</t>
  </si>
  <si>
    <t>57 1 07 00000</t>
  </si>
  <si>
    <t>57 1 07 18100</t>
  </si>
  <si>
    <t>57 1 07 19100</t>
  </si>
  <si>
    <t>57 1 99 00000</t>
  </si>
  <si>
    <t>57 2 00 00000</t>
  </si>
  <si>
    <t>57 2 07 00000</t>
  </si>
  <si>
    <t>57 2 07 19100</t>
  </si>
  <si>
    <t>57 3 00 00000</t>
  </si>
  <si>
    <t>57 3 07 00000</t>
  </si>
  <si>
    <t>55 0 00 00000</t>
  </si>
  <si>
    <t>55 2 00 00000</t>
  </si>
  <si>
    <t>55 2 55 00000</t>
  </si>
  <si>
    <t>55 2 55 73130</t>
  </si>
  <si>
    <t>55 2 55 73170</t>
  </si>
  <si>
    <t>55 1 00 00000</t>
  </si>
  <si>
    <t>55 1 07 00000</t>
  </si>
  <si>
    <t>55 1 07 62000</t>
  </si>
  <si>
    <t>56 0 00 00000</t>
  </si>
  <si>
    <t>56 0 07 00000</t>
  </si>
  <si>
    <t>56 0 07 62000</t>
  </si>
  <si>
    <t>61 0 00 00000</t>
  </si>
  <si>
    <t>61 1 00 00000</t>
  </si>
  <si>
    <t>61 1 99 00000</t>
  </si>
  <si>
    <t>52 0 00 00000</t>
  </si>
  <si>
    <t>52 0 07 00000</t>
  </si>
  <si>
    <t>52 0 07 65100</t>
  </si>
  <si>
    <t>54 0 00 00000</t>
  </si>
  <si>
    <t>54 0 07 00000</t>
  </si>
  <si>
    <t>54 0 07 65100</t>
  </si>
  <si>
    <t>60 1 00 00000</t>
  </si>
  <si>
    <t>60 1 13 00000</t>
  </si>
  <si>
    <t>60 2 00 00000</t>
  </si>
  <si>
    <t>60 2 13 00000</t>
  </si>
  <si>
    <t>51 0 00 00000</t>
  </si>
  <si>
    <t>51 0 07 00000</t>
  </si>
  <si>
    <t>51 0 07 61000</t>
  </si>
  <si>
    <t>51 0 07 63000</t>
  </si>
  <si>
    <t>51 0 07 64000</t>
  </si>
  <si>
    <t>51 0 10 00000</t>
  </si>
  <si>
    <t>51 0 10 64000</t>
  </si>
  <si>
    <t>54 0 07 64000</t>
  </si>
  <si>
    <t>99 0 02 91000</t>
  </si>
  <si>
    <t>Организация проведения на территории Челябинской области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t>
  </si>
  <si>
    <t>61 0 13 00000</t>
  </si>
  <si>
    <t>80 4 13 00000</t>
  </si>
  <si>
    <t>Целевой финансовый резерв для ликвидации последствий чрезвычайных ситуаций природного и техногенного характера</t>
  </si>
  <si>
    <t>99 0 00 10000</t>
  </si>
  <si>
    <t>99 0 00 18150</t>
  </si>
  <si>
    <t>Подпрограмма "Управление развитием отрасли физической культуры и спорта в МГО"</t>
  </si>
  <si>
    <t>80 2 07 00000</t>
  </si>
  <si>
    <t>80 2 07 90000</t>
  </si>
  <si>
    <t>80 3 10 00000</t>
  </si>
  <si>
    <t>80 3 10 90000</t>
  </si>
  <si>
    <t>80 4 20 00000</t>
  </si>
  <si>
    <t>80 4 22 00000</t>
  </si>
  <si>
    <t>80 4 22 90000</t>
  </si>
  <si>
    <t>80 4 23 00000</t>
  </si>
  <si>
    <t>80 4 23 90000</t>
  </si>
  <si>
    <t>80 4 24 00000</t>
  </si>
  <si>
    <t>80 4 24 90000</t>
  </si>
  <si>
    <t>288</t>
  </si>
  <si>
    <t>79 0 00 00000</t>
  </si>
  <si>
    <t>79 0 07 00000</t>
  </si>
  <si>
    <t>Привлечение детей из малообеспеченных, неблагополучных семей через предоставление компенсации части родительской платы</t>
  </si>
  <si>
    <t>79 0 07 42099</t>
  </si>
  <si>
    <t>79 0 07 S1100</t>
  </si>
  <si>
    <t>79 0 10 00000</t>
  </si>
  <si>
    <t>Детские дошкольные учреждения</t>
  </si>
  <si>
    <t>79 0 10 42000</t>
  </si>
  <si>
    <t>Субсидии бюджетным и автономным организациям на текущий ремонт зданий</t>
  </si>
  <si>
    <t>79 0 22 42000</t>
  </si>
  <si>
    <t>Субсидии бюджетным и автономным организациям на приобретение оборудования</t>
  </si>
  <si>
    <t>79 0 23 42000</t>
  </si>
  <si>
    <t>Другие субсидии бюджетным и автономным организациям на иные цели</t>
  </si>
  <si>
    <t>79 0 24 42000</t>
  </si>
  <si>
    <t>79 0 99 00000</t>
  </si>
  <si>
    <t>79 0 99 42000</t>
  </si>
  <si>
    <t>79 6 00 00000</t>
  </si>
  <si>
    <t>79 6 07 00000</t>
  </si>
  <si>
    <t>Общеобразовательные учреждения</t>
  </si>
  <si>
    <t>79 0 10 42100</t>
  </si>
  <si>
    <t>79 0 99 42100</t>
  </si>
  <si>
    <t>79 0 99 43300</t>
  </si>
  <si>
    <t>Учреждения дополнительного образования</t>
  </si>
  <si>
    <t>79 0 10 42300</t>
  </si>
  <si>
    <t>Молодежная политика</t>
  </si>
  <si>
    <t>66 0 07 00000</t>
  </si>
  <si>
    <t>68 0 00 00000</t>
  </si>
  <si>
    <t>68 0 07 00000</t>
  </si>
  <si>
    <t>Организация отдыха и оздоровления детей</t>
  </si>
  <si>
    <t>79 0 07 40044</t>
  </si>
  <si>
    <t>79 5 00 00000</t>
  </si>
  <si>
    <t>79 5 07 00000</t>
  </si>
  <si>
    <t>Организация временной трудовой занятости несовершеннолетних граждан МГО</t>
  </si>
  <si>
    <t>79 5 07 43105</t>
  </si>
  <si>
    <t>79 5 99 00000</t>
  </si>
  <si>
    <t>Организации, реализующие проведение мероприятий для детей и молодежи</t>
  </si>
  <si>
    <t>79 5 99 43100</t>
  </si>
  <si>
    <t>79 7 00 00000</t>
  </si>
  <si>
    <t>79 7 99 00000</t>
  </si>
  <si>
    <t>79 7 99 45200</t>
  </si>
  <si>
    <t>79 0 20 00000</t>
  </si>
  <si>
    <t>Охрана окружающей среды</t>
  </si>
  <si>
    <t>Культура и кинематография</t>
  </si>
  <si>
    <t>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t>
  </si>
  <si>
    <t>99 0 02 65200</t>
  </si>
  <si>
    <t>Комплектование, учет, использование и хранение архивных документов, отнесенных к государственной собственности Челябинской области</t>
  </si>
  <si>
    <t>Подпрограмма "Предоставление детям-сиротам и детям, оставшимся без попечения родителей, жилых помещений по договорам найма специализированных жилых помещений на территории Миасского городского округа"</t>
  </si>
  <si>
    <t>28 0 00 00000</t>
  </si>
  <si>
    <t>28 1 00 00000</t>
  </si>
  <si>
    <t>65 4 00 00000</t>
  </si>
  <si>
    <t>Подпрограмма "Переселение граждан из аварийного жилищного фонда в Миасском городском округе"</t>
  </si>
  <si>
    <t>Бюджетные инвестиции в объекты капитального строительства государственной (муниципальной) собственности</t>
  </si>
  <si>
    <t>42 0 00 00000</t>
  </si>
  <si>
    <t>Подпрограмма "Функционирование системы социального обслуживания и социальной поддержки отдельных категорий граждан"</t>
  </si>
  <si>
    <t>28 4 00 00000</t>
  </si>
  <si>
    <t xml:space="preserve">Реализация переданных государственных полномочий по социальному обслуживанию граждан </t>
  </si>
  <si>
    <t>Подпрограмма "Дети Южного Урала"</t>
  </si>
  <si>
    <t>Реализация полномочий Российской Федерации по выплате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</si>
  <si>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Подпрограмма "Повышение качества жизни граждан пожилого возраста и иных категорий граждан"</t>
  </si>
  <si>
    <t>28 2 00 00000</t>
  </si>
  <si>
    <t>Ежемесячная денежная выплата в соответствии с Законом Челябинской области "О мерах социальной поддержки жертв политических репрессий в Челябинской области"</t>
  </si>
  <si>
    <t>Ежемесячная денежная выплата в соответствии с Законом Челябинской области "О звании "Ветеран труда Челябинской области"</t>
  </si>
  <si>
    <t>Компенсация расходов на оплату жилых помещений и коммунальных услуг в соответствии с Законом Челябинской области "О дополнительных мерах социальной поддержки отдельных категорий граждан в Челябинской области"</t>
  </si>
  <si>
    <t>Компенсационные выплаты за пользование услугами связи в соответствии с Законом Челябинской области "О дополнительных мерах социальной поддержки отдельных категорий граждан в Челябинской области"</t>
  </si>
  <si>
    <t>Компенсация расходов на уплату взноса на капитальный ремонт общего имущества в многоквартирном доме в соответствии с Законом Челябинской области "О дополнительных мерах социальной поддержки отдельных категорий граждан в Челябинской области"</t>
  </si>
  <si>
    <t>Предоставление гражданам субсидий на оплату жилого помещения и коммунальных услуг</t>
  </si>
  <si>
    <t>Реализация полномочий Российской Федерации по предоставлению отдельных мер социальной поддержки граждан, подвергшихся воздействию радиации</t>
  </si>
  <si>
    <t>Реализация полномочий Российской Федерации по осуществлению ежегодной денежной выплаты лицам, награжденным нагрудным знаком "Почетный донор России"</t>
  </si>
  <si>
    <t>Реализация полномочий Российской Федерации на оплату жилищно-коммунальных услуг отдельным категориям граждан</t>
  </si>
  <si>
    <t>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№40-ФЗ "Об обязательном страховании гражданской ответственности владельцев транспортных средств"</t>
  </si>
  <si>
    <t>Осуществление мер социальной поддержки граждан, работающих и проживающих в сельских населенных пунктах и рабочих поселках Челябинской области</t>
  </si>
  <si>
    <t>Возмещение стоимости услуг по погребению и выплата социального пособия на погребение в соответствии с Законом Челябинской области "О возмещении стоимости услуг по погребению и выплате социального пособия на погребение"</t>
  </si>
  <si>
    <t>Адресная субсидия гражданам в связи с ростом платы за коммунальные услуги</t>
  </si>
  <si>
    <t>Социальная поддержка детей-сирот и детей, оставшихся без попечения родителей, находящихся в муниципальных организациях для детей-сирот и детей, оставшихся без попечения родителей</t>
  </si>
  <si>
    <t>Пособие на ребенка в соответствии с Законом Челябинской области "О пособии на ребенка"</t>
  </si>
  <si>
    <t>Выплата областного единовременного пособия при рождении ребенка в соответствии с Законом Челябинской области "Об областном единовременном пособии при рождении ребенка"</t>
  </si>
  <si>
    <t>Содержание ребенка в семье опекуна и приемной семье, а также вознаграждение, причитающееся приемному родителю, в соответствии с Законом Челябинской области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t>
  </si>
  <si>
    <t>Ежемесячная денежная выплата на оплату жилья и коммунальных услуг многодетной семье в соответствии с Законом Челябинской области "О статусе и дополнительных мерах социальной поддержки многодетной семьи в Челябинской области"</t>
  </si>
  <si>
    <t>Организация и осуществление деятельности по опеке и попечительству</t>
  </si>
  <si>
    <t>Расходы на осуществление органами местного самоуправления переданных государственных полномочий по предоставлению гражданам субсидий</t>
  </si>
  <si>
    <t>Субсидии местным бюджетам для софинансирования расходных обязательств, возникающих при выполнении полномочий органов местного самоуправления по вопросам местного значения</t>
  </si>
  <si>
    <t>Организация работы органов управления социальной защиты населения муниципальных образований</t>
  </si>
  <si>
    <t>28 4 01 14600</t>
  </si>
  <si>
    <t>04 0 00 00000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</si>
  <si>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</si>
  <si>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79 0 07 42000</t>
  </si>
  <si>
    <t>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</si>
  <si>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</si>
  <si>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и обеспечение дополнительного образования детей в муниципальных общеобразовательных организациях</t>
  </si>
  <si>
    <t>79 0 07 42100</t>
  </si>
  <si>
    <t>Организация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</si>
  <si>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t>Компенсация затрат родителей (законных представителей) детей-инвалидов в части организации обучения по основным общеобразовательным программам на дому</t>
  </si>
  <si>
    <t>Компенсация части платы, взимаемой с родителей (законных представителей) за присмотр и уход за детьми в образовательных организациях, реализующих образовательную программу дошкольного образования, расположенных на территории Челябинской области</t>
  </si>
  <si>
    <t>79 0 07 45200</t>
  </si>
  <si>
    <t>47 2 14 00000</t>
  </si>
  <si>
    <t>Приобретение зданий и помещений для реализации образовательных программ дошкольного образования, расположенных на территории Челябинской области</t>
  </si>
  <si>
    <t>64 1 00 S2200</t>
  </si>
  <si>
    <t>Субсидия в виде имущественного взноса автономной некоммерческой организации "Агентство инвестиционного развития МГО"</t>
  </si>
  <si>
    <t>47 2 14 73122</t>
  </si>
  <si>
    <t>69 5 20 44100</t>
  </si>
  <si>
    <t>69 5 24 44100</t>
  </si>
  <si>
    <t>69 5 07 00000</t>
  </si>
  <si>
    <t>69 5 07 44000</t>
  </si>
  <si>
    <t>69 6 07 00000</t>
  </si>
  <si>
    <t>69 6 07 40000</t>
  </si>
  <si>
    <t>69 7 07 00000</t>
  </si>
  <si>
    <t>69 7 07 40000</t>
  </si>
  <si>
    <t>69 7 07 44000</t>
  </si>
  <si>
    <t>69 7 07 44200</t>
  </si>
  <si>
    <t>69 7 07 45300</t>
  </si>
  <si>
    <t xml:space="preserve">Субсидии бюджетным и автономным учреждениям на текущий ремонт здания </t>
  </si>
  <si>
    <t>69 7 22 00000</t>
  </si>
  <si>
    <t>69 7 22 42300</t>
  </si>
  <si>
    <t>69 7 24 00000</t>
  </si>
  <si>
    <t>69 7 24 42300</t>
  </si>
  <si>
    <t>Субсидия в виде имущественного взноса Межмуниципальной автономной некоммерческой организации "Культурно-туристический центр "Солнечный берег""</t>
  </si>
  <si>
    <t>81 3 07 00000</t>
  </si>
  <si>
    <t>81 3 07 80000</t>
  </si>
  <si>
    <t>82 0 20 73400</t>
  </si>
  <si>
    <t>82 0 23 73400</t>
  </si>
  <si>
    <t>82 0 24 73400</t>
  </si>
  <si>
    <t>Государственная программа Челябинской области "Развитие физической культуры и спорта в Челябинской области" на 2015 - 2019 годы</t>
  </si>
  <si>
    <t>20 0 00 00000</t>
  </si>
  <si>
    <t>Подпрограмма "Развитие физической культуры, массового спорта и спорта высших достижений"</t>
  </si>
  <si>
    <t>20 1 00 00000</t>
  </si>
  <si>
    <t>20 1 01 00000</t>
  </si>
  <si>
    <t>Организация и проведение мероприятий в сфере физической культуры и спорта</t>
  </si>
  <si>
    <t>20 1 01 71000</t>
  </si>
  <si>
    <t>Подпрограмма "Развитие адаптивной физической культуры и спорта"</t>
  </si>
  <si>
    <t>20 2 00 00000</t>
  </si>
  <si>
    <t xml:space="preserve">Субсидии местным бюджетам для софинансирования расходных обязательств, возникающих при выполнении полномочий органов местного самоуправления по вопросам местного значения </t>
  </si>
  <si>
    <t>69 7 22 44000</t>
  </si>
  <si>
    <t>69 7 23 00000</t>
  </si>
  <si>
    <t>69 7 23 42300</t>
  </si>
  <si>
    <t>28 2 02 R4620</t>
  </si>
  <si>
    <t>88 0 00 00000</t>
  </si>
  <si>
    <t>88 0 07 00000</t>
  </si>
  <si>
    <t>88 0 07 85050</t>
  </si>
  <si>
    <t>88 0 07 85053</t>
  </si>
  <si>
    <t>79 0 20 42000</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</si>
  <si>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t>
  </si>
  <si>
    <t>98 0 00 00000</t>
  </si>
  <si>
    <t>98 0 01 00000</t>
  </si>
  <si>
    <t>98 0 01 09602</t>
  </si>
  <si>
    <t>80 4 13 S1000</t>
  </si>
  <si>
    <t>Государственная программа Челябинской области "Обеспечение доступным и комфортным жильем граждан Российской Федерации" в Челябинской области на 2014-2020 годы</t>
  </si>
  <si>
    <t>87 0 20 00000</t>
  </si>
  <si>
    <t>87 0 22 00000</t>
  </si>
  <si>
    <t>14 0 00 00000</t>
  </si>
  <si>
    <t>14 2 00 00000</t>
  </si>
  <si>
    <t>Строительство газопроводов и газовых сетей</t>
  </si>
  <si>
    <t>20 4 00 00000</t>
  </si>
  <si>
    <t>Модернизация, реконструкция, капитальный ремонт и строительство котельных, систем водоснабжения , водоотведения, систем электроснабжения, теплоснабжения, включая центральные тепловые пункты, в том числе проектно-изыскательские работы</t>
  </si>
  <si>
    <t>14 7 00 00000</t>
  </si>
  <si>
    <t>Подпрограмма "Благоустройство населенных пунктов Челябинской области"</t>
  </si>
  <si>
    <t>14 7 01 00000</t>
  </si>
  <si>
    <t>14 7 01 R5550</t>
  </si>
  <si>
    <t>Обеспечение питанием детей из малообеспеченных семей и детей с нарушением здоровья, обучающихся в муниципальных общеобразовательных организациях</t>
  </si>
  <si>
    <t>Подпрограмма "Поддержка и развитие малого и среднего предпринимательства в монопрофильном муниципальном образовании Миасский городской округ"</t>
  </si>
  <si>
    <t>Реализация приоритетного проекта "Формирование комфортной городской среды"</t>
  </si>
  <si>
    <t>51 0 10 63000</t>
  </si>
  <si>
    <t>99 0 99 00000</t>
  </si>
  <si>
    <t xml:space="preserve">Подпрограмма "Обеспечение проживающих в Миасском городском округе и нуждающихся в жилых помещениях малоимущих граждан, которые страдают хроническими заболеваниями, перечень которых утвержден постановлением Правительства РФ от 16.06.2006 г. №378, жилыми помещениями, на основании судебных решений" </t>
  </si>
  <si>
    <t>14 3 00 00000</t>
  </si>
  <si>
    <t>14 3 01 00000</t>
  </si>
  <si>
    <t>Строительство (приобретение) жилых помещений для осуществления мероприятий по переселению граждан из жилищного фонда, признанного непригодным для проживания</t>
  </si>
  <si>
    <t>14 3 01 00240</t>
  </si>
  <si>
    <t>Предоставление молодым семьям – участникам подпрограммы социальных выплат на приобретение жилого помещения эконом-класса или создание объекта индивидуального жилищного строительства эконом-класса</t>
  </si>
  <si>
    <t>Организация отдыха детей в каникулярное время</t>
  </si>
  <si>
    <t>Приобретение транспортных средств для организации перевозки обучающихся</t>
  </si>
  <si>
    <t>Единовременная выплата молодым специалистам, окончившим государственные медицинские образовательные учреждения высшего профессионального образования,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t>
  </si>
  <si>
    <t>Компенсация расходов на медицинское обслуживание муниципальным служащим, вышедшим на пенсию, включая членов их семей</t>
  </si>
  <si>
    <t>81 1 07 85054</t>
  </si>
  <si>
    <t>80 3 20 00000</t>
  </si>
  <si>
    <t>80 3 23 00000</t>
  </si>
  <si>
    <t>80 3 23 90000</t>
  </si>
  <si>
    <t>Иные межбюджетные трансферты</t>
  </si>
  <si>
    <t>38 1 03 00000</t>
  </si>
  <si>
    <t>Реализация мероприятий в сфере культуры и кинематографии</t>
  </si>
  <si>
    <t>38 1 03 61400</t>
  </si>
  <si>
    <t>38 0 00 00000</t>
  </si>
  <si>
    <t>38 1 00 00000</t>
  </si>
  <si>
    <t>69 7 24 44000</t>
  </si>
  <si>
    <t>47 1 01 00000</t>
  </si>
  <si>
    <t xml:space="preserve">Реализация муниципальных программ развития малого и среднего предпринимательства </t>
  </si>
  <si>
    <t>47 1 01 R5272</t>
  </si>
  <si>
    <t>60 2 07 00000</t>
  </si>
  <si>
    <t>60 2 07 65100</t>
  </si>
  <si>
    <t>58 0 00 00000</t>
  </si>
  <si>
    <t>58 0 07 00000</t>
  </si>
  <si>
    <t>58 0 07 64000</t>
  </si>
  <si>
    <t>99 0 20 00000</t>
  </si>
  <si>
    <t>99 0 22 00000</t>
  </si>
  <si>
    <t>Муниципальная программа "Повышение эффективности использования муниципального имущества в МГО на 2017-2020 годы"</t>
  </si>
  <si>
    <t>Муниципальная программа "Капитальное строительство на территории Миасского городского округа на 2014-2020 годы"</t>
  </si>
  <si>
    <t>Муниципальная программа "Формирование и использование муниципального жилищного фонда МГО на 2017-2020 годы"</t>
  </si>
  <si>
    <t>Муниципальная программа "Формирование и использование муниципального жилищного фонда  МГО на 2017-2020 годы"</t>
  </si>
  <si>
    <t>Муниципальная программа "Социальная защита населения Миасского городского округа на 2017-2020 годы"</t>
  </si>
  <si>
    <t>Мероприятия в рамках государственной программы "Развитие физической культуры и спорта в Челябинской области на 2015-2020 годы</t>
  </si>
  <si>
    <t>Муниципальная программа "Управление муниципальными финансами и муниципальным долгом в МГО на 2017-2020  годы"</t>
  </si>
  <si>
    <t>Муниципальная программа "Улучшение условий и охраны труда  в Миасском городском округе на 2017-2020 годы"</t>
  </si>
  <si>
    <t>89 0 00 00000</t>
  </si>
  <si>
    <t>57 3 07 10000</t>
  </si>
  <si>
    <t>Капитальный ремонт, ремонт и содержание автомобильных дорог общего пользования местного значения</t>
  </si>
  <si>
    <t>18 0 00 00000</t>
  </si>
  <si>
    <t>18 1 00 00000</t>
  </si>
  <si>
    <t>51 0 13 00000</t>
  </si>
  <si>
    <t>78 0 00 00000</t>
  </si>
  <si>
    <t>78 0 13 00000</t>
  </si>
  <si>
    <t>Содержание, приобретение имущества, оценка недвижимости, признание прав и регулирование отношений по муниципальной собственности</t>
  </si>
  <si>
    <t>80 3 24 00000</t>
  </si>
  <si>
    <t>80 3 24 90000</t>
  </si>
  <si>
    <t>Приобретение спортивного инвентаря и оборудования физкультурно-спортивным организациям</t>
  </si>
  <si>
    <t>Финансовая поддержка организаций спортивной подготовки по базовым видам спорта</t>
  </si>
  <si>
    <t>Сельское хозяйство и рыболовство</t>
  </si>
  <si>
    <t>31 0 00 00000</t>
  </si>
  <si>
    <t>31 6 00 00000</t>
  </si>
  <si>
    <t xml:space="preserve">Организация проведения на территории Челябинской области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t>
  </si>
  <si>
    <t>Реализация мероприятий по обеспечению своевременной и полной выплаты заработной платы (в том числе по выполнению Указов Президента), резервирование средств на исполнение судебных решений по искам, удовлетворяемых за счет бюджета Округа</t>
  </si>
  <si>
    <t>Создание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 (софинансирование)</t>
  </si>
  <si>
    <t>79 0 07 S2220</t>
  </si>
  <si>
    <t>Проведение мероприятий по созданию в дошкольных образовательных, общеобразовательных организациях, организациях дополнительного образования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t>
  </si>
  <si>
    <t>Организация и проведение мероприятий с детьми и молодежью</t>
  </si>
  <si>
    <t>79 5 07 43100</t>
  </si>
  <si>
    <t>Оборудование пунктов проведения экзаменов государственной итоговой аттестации по образовательным программам среднего общего образования</t>
  </si>
  <si>
    <t>Муниципальная программа "Содействие созданию в Миасском городском округе (исходя из прогнозируемой потребности) новых мест в общеобразовательных организациях на 2018-2025 годы"</t>
  </si>
  <si>
    <t>55 1 13 00000</t>
  </si>
  <si>
    <t>Муниципальная программа "Улучшение условий  и охраны труда  в Миасском городском округе на 2017-2021 годы"</t>
  </si>
  <si>
    <t>Муниципальная программа "Обеспечение деятельности Администрации МГО на 2017-2021 годы"</t>
  </si>
  <si>
    <t>Муниципальная программа "Развитие муниципальной службы в Администрации Миасского городского округа на 2018-2021 годы"</t>
  </si>
  <si>
    <t>Муниципальная программа "Обеспечение деятельности Администрации МГО на 2017-2021  годы"</t>
  </si>
  <si>
    <t>Муниципальная программа "Повышение эффективности использования муниципального имущества в МГО на 2017-2021 годы"</t>
  </si>
  <si>
    <t>Муниципальная программа "Профилактика  преступлений  и иных правонарушений на территории МГО на 2017-2021 годы"</t>
  </si>
  <si>
    <t>Муниципальная программа "Профилактика терроризма в МГО на 2017-2021  годы"</t>
  </si>
  <si>
    <t>Муниципальная программа "Обеспечение безопасности жизнедеятельности населения Миасского городского округа на 2017-2021 годы"</t>
  </si>
  <si>
    <t>Подпрограмма "Организация мероприятий в области гражданской обороны, чрезвычайных ситуаций и содержание МКУ "Управление ГОЧС" на 2017-2021 годы"</t>
  </si>
  <si>
    <t>Подпрограмма "Создание комплексной системы экстренного оповещения населения Миасского городского округа на 2017-2021 годы"</t>
  </si>
  <si>
    <t>Муниципальная программа "Комплексное развитие транспортной и дорожной инфраструктуры Миасского городского округа на 2017-2021годы"</t>
  </si>
  <si>
    <t>Муниципальная программа "Комплексное развитие транспортной и дорожной инфраструктуры Миасского городского округа на 2017-2021 годы"</t>
  </si>
  <si>
    <t>Муниципальная программа "Повышение безопасности дорожного движения на территории Миасского городского округа на 2017-2021 годы"</t>
  </si>
  <si>
    <t>Муниципальная программа "Капитальное строительство на территории Миасского городского округа на 2014-2021 годы"</t>
  </si>
  <si>
    <t>Муниципальная программа "Экономическое развитие МГО на 2017-2021  годы"</t>
  </si>
  <si>
    <t>Подпрограмма "Организация и осуществление деятельности МКУ "Комитет по строительству" на 2017-2021 годы"</t>
  </si>
  <si>
    <t>Муниципальная программа "Организация функционирования объектов коммунальной инфраструктуры Миасского городского округа на 2017-2021 годы"</t>
  </si>
  <si>
    <t>Муниципальная программа "Организация ритуальных услуг и содержание мест захоронений на территории Миасского городского округа на 2017-2021 годы"</t>
  </si>
  <si>
    <t>Муниципальная программа "Обеспечение доступным и комфортным жильем граждан РФ на территории МГО на 2014-2021 годы"</t>
  </si>
  <si>
    <t>Муниципальная программа "Благоустройство Миасского городского округа на 2017-2021 годы"</t>
  </si>
  <si>
    <t xml:space="preserve">Проведение работ по описанию местоположения границ населенных пунктов Челябинской области </t>
  </si>
  <si>
    <t>89 0 07 00000</t>
  </si>
  <si>
    <t>89 0 14 00000</t>
  </si>
  <si>
    <t>89 0 14 73122</t>
  </si>
  <si>
    <t>Муниципальная программа "Охрана окружающей среды на территории МГО на 2017-2021 годы"</t>
  </si>
  <si>
    <t>Государственная программа Челябинской области "Обеспечение доступным и комфортным жильем граждан Российской Федерации" в Челябинской области на 2014-2021 годы</t>
  </si>
  <si>
    <t>Муниципальная программа "Формирование и использование муниципального жилищного фонда МГО на 2017-2021 годы"</t>
  </si>
  <si>
    <t>Муниципальная программа "Организация условий для предоставления государственных и муниципальных услуг Миасского городского округа через многофункциональный центр предоставления государственных и муниципальных услуг Миасского городского округа на 2017-2021 годы"</t>
  </si>
  <si>
    <t>Муниципальная программа "Социальная защита населения Миасского городского округа на 2017-2021 годы"</t>
  </si>
  <si>
    <t>Государственная программа Челябинской области "Благоустройство населенных пунктов Челябинской области" на 2018-2022 годы</t>
  </si>
  <si>
    <t>45 0 00 00000</t>
  </si>
  <si>
    <t>63 0 13 00000</t>
  </si>
  <si>
    <t>Капитальные вложения в объекты культуры</t>
  </si>
  <si>
    <t>Другие вопросы в области культуры, кинематографии</t>
  </si>
  <si>
    <t>15 0 00 00000</t>
  </si>
  <si>
    <t>Муниципальная программа "Развитие физической культуры и спорта в МГО на 2017-2021 годы"</t>
  </si>
  <si>
    <t>Муниципальная программа "Управление муниципальными финансами и муниципальным долгом в МГО на 2017-2021  годы"</t>
  </si>
  <si>
    <t xml:space="preserve">Государственная программа Челябинской области "Развитие социальной защиты населения в Челябинской области" </t>
  </si>
  <si>
    <t>Меры социальной поддержки в соответствии с Законом Челябинской области "О дополнительных мерах социальной поддержки детей погибших участников Великой Отечественной войны и приравненных к ним лиц" (ежемесячные денежные выплаты и возмещение расходов, связанных с проездом к местам захоронения)</t>
  </si>
  <si>
    <t>Муниципальная программа "Поддержка социально-ориентированных некоммерческих организаций в Миасском городском округе на 2018-2021 годы"</t>
  </si>
  <si>
    <t>90 0 00 00000</t>
  </si>
  <si>
    <t>90 0 14 00000</t>
  </si>
  <si>
    <t>90 0 14 80000</t>
  </si>
  <si>
    <t>81 4 00 22010</t>
  </si>
  <si>
    <t>81 4 00 22020</t>
  </si>
  <si>
    <t>81 4 00 23000</t>
  </si>
  <si>
    <t>Муниципальная программа "Предоставление дополнительных мер социальной поддержки в сфере здравоохранения Миасского городского округа на 2017-2021 годы"</t>
  </si>
  <si>
    <t>80 1 00 20000</t>
  </si>
  <si>
    <t>80 1 00 20401</t>
  </si>
  <si>
    <t>80 1 00 22010</t>
  </si>
  <si>
    <t>80 1 00 22020</t>
  </si>
  <si>
    <t>80 1 00 23000</t>
  </si>
  <si>
    <t>Расходы на выплаты персоналу в целях обеспечения выполнения функций муниципальными органами, казенными учреждениями</t>
  </si>
  <si>
    <t>80 2 07 91005</t>
  </si>
  <si>
    <t>80 4 00 20000</t>
  </si>
  <si>
    <t>80 4 00 23000</t>
  </si>
  <si>
    <t xml:space="preserve">Государственная программа Челябинской области "Развитие физической культуры и спорта в Челябинской области" </t>
  </si>
  <si>
    <t>Оснащение объектов спортивной инфраструктуры спортивно-технологическим оборудованием</t>
  </si>
  <si>
    <t>Государственная программа Челябинской области "Развитие физической культуры и спорта в Челябинской области"</t>
  </si>
  <si>
    <t>Содержание, развитие и поддержка ведущих команд (клубов) по игровым и техническим видам спорта, участвующих в чемпионатах и первенствах Челябинской области и России</t>
  </si>
  <si>
    <t>Государственная поддержка спортивных организаций, осуществляющим подготовку спортивного резерва для сборных команд Российской Федерации</t>
  </si>
  <si>
    <t>Государственная программа Челябинской области "Развитие культуры и туризма в Челябинской области"</t>
  </si>
  <si>
    <t>38 6 00 00000</t>
  </si>
  <si>
    <t>Муниципальная программа "Развитие культуры в МГО на 2017-2021 годы"</t>
  </si>
  <si>
    <t>69 5 07 40000</t>
  </si>
  <si>
    <t>Обеспечение деятельности  Управления культуры Администрации МГО</t>
  </si>
  <si>
    <t>69 8 00 20000</t>
  </si>
  <si>
    <t>69 8 00 20401</t>
  </si>
  <si>
    <t>Государственная программа Челябинской области "Развитие социальной защиты населения в Челябинской области"</t>
  </si>
  <si>
    <t>Государственная программа Челябинской области "Развитие культуры и туризма в Челябинской области."</t>
  </si>
  <si>
    <t>Подпрограмма "Сохранение и развитие культурно-досуговой сферы "</t>
  </si>
  <si>
    <t>78 0 20 00000</t>
  </si>
  <si>
    <t>78 0 24 42100</t>
  </si>
  <si>
    <t>79 0 99 48900</t>
  </si>
  <si>
    <t>79 7 00 20000</t>
  </si>
  <si>
    <t>79 7 00 20401</t>
  </si>
  <si>
    <t>Муниципальная программа "Осуществление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 на 2017-2021 годы"</t>
  </si>
  <si>
    <t>(тыс.рублей)</t>
  </si>
  <si>
    <t>Муниципальная программа "Обеспечение деятельности муниципального бюджетного учреждения "Миасский окружной архив на 2017-2021 годы"</t>
  </si>
  <si>
    <t>Государственная программа Челябинской области "Реализация на территории Челябинской области государственной политики в сфере государственной регистрации актов гражданского состояния" на 2017-2021 годы</t>
  </si>
  <si>
    <t>Государственная программа Челябинской области "Развитие сельского хозяйства в Челябинской области"</t>
  </si>
  <si>
    <t>Подпрограмма "Управление реализацией государственной программы Челябинской области "Развитие сельского хозяйства в Челябинской области"</t>
  </si>
  <si>
    <t>Муниципальная программа "Развитие туризма в Миасском городском округе на 2018-2021 годы"</t>
  </si>
  <si>
    <t>Субсидии в виде имущественного взноса автономной некоммерческой организации "Центр развития туризма"</t>
  </si>
  <si>
    <t>Подпрограмма "Мероприятия по переселению граждан из жилищного фонда, признанного непригодным для проживания"</t>
  </si>
  <si>
    <t>Подпрограмма "Организация исполнения муниципальной программы "Социальная защита населения Миасского городского округа на 2017-2021 годы""</t>
  </si>
  <si>
    <t>Муниципальная  программа "Развитие системы образования в Миасском городском округе на 2017-2020 годы"</t>
  </si>
  <si>
    <t>Подпрограмма "Повышение эффективности реализации молодежной политики в Миасском городском округе"</t>
  </si>
  <si>
    <t>Подпрограмма "Развитие системы подготовки спортивного резерва"</t>
  </si>
  <si>
    <t>Государственная программа Челябинской области "Поддержка и развитие дошкольного образования в Челябинской области"</t>
  </si>
  <si>
    <t>Муниципальная  программа "Развитие системы образования в Миасском городском округе на 2017-2021 годы"</t>
  </si>
  <si>
    <t>Подпрограмма "Сопровождение функционирования и безопасности образовательных учреждений"</t>
  </si>
  <si>
    <t>Муниципальная  программа "Профилактика и противодействие проявлениям экстремизма в МГО на 2017-2021 годы"</t>
  </si>
  <si>
    <t>Муниципальная  программа "Противодействие злоупотреблению наркотическими средствами и их незаконному обороту в Миасском городском округе на 2017-2021 годы"</t>
  </si>
  <si>
    <t>Государственная программа Челябинской области "Развитие образования в Челябинской области "</t>
  </si>
  <si>
    <t>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в рамках государственной программы "Поддержка и развитие дошкольного образования в Челябинской области" (софинансирование)</t>
  </si>
  <si>
    <t>Управление образования Администрации Миасского городского округа</t>
  </si>
  <si>
    <t>Управление по физической культуре и спорту Администрации Миасского городского округа</t>
  </si>
  <si>
    <t xml:space="preserve"> Управление культуры Администрации Миасского городского округа</t>
  </si>
  <si>
    <t>Реализация муниципальных функций связанных с общегосударственным управлением</t>
  </si>
  <si>
    <t>79 7 00 23000</t>
  </si>
  <si>
    <t>Подпрограмма «Организация и осуществление деятельности Управления образования Администрации МГО и МКУ «Централизованная бухгалтерия»</t>
  </si>
  <si>
    <t>Обеспечение деятельности МКУ «Централизованная бухгалтерия»</t>
  </si>
  <si>
    <t>47 2 00 23000</t>
  </si>
  <si>
    <t>69 6 20 00000</t>
  </si>
  <si>
    <t>69 6 20 44000</t>
  </si>
  <si>
    <t>69 6 24 44000</t>
  </si>
  <si>
    <t xml:space="preserve">Комплектование книжных фондов муниципальных  общественных библиотек </t>
  </si>
  <si>
    <t>Расходы в области культуры</t>
  </si>
  <si>
    <t>Непрограммное направление расходов</t>
  </si>
  <si>
    <t>Областная адресная программа "Переселение в 2013-2017 годах граждан из аварийного жилищного фондов городах и районах Челябинской области"</t>
  </si>
  <si>
    <t>Подпрограмма  "Обеспечение проживающих в МГО и нуждающихся в жилых помещениях малоимущих граждан, которые страдают хроническими заболеваниями, перечень которых утвержден постановлением Правительства РФ от 16.06.2006г. № 378, жилыми помещениями, на основании судебных решений"</t>
  </si>
  <si>
    <t>Непрограммные направление расходов</t>
  </si>
  <si>
    <t>Компенсация отдельным категориям граждан оплаты взноса на капитальный ремонт общего имущества в многоквартирном доме</t>
  </si>
  <si>
    <t xml:space="preserve">Реализация переданных государственных полномочий в области охраны труда </t>
  </si>
  <si>
    <t>99 0 00 51200</t>
  </si>
  <si>
    <t>Организация работы комиссий по делам несовершеннолетних и защите их прав</t>
  </si>
  <si>
    <t>Создание административных комиссий и определение перечня должностных лиц, уполномоченных составлять протоколы об административных правонарушениях,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 уполномоченных составлять протоколы об административных правонарушениях, предусмотренных Законом Челябинской области "Об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 уполномоченных составлять протоколы об административных правонарушениях"</t>
  </si>
  <si>
    <t>99 0 00 99090</t>
  </si>
  <si>
    <t>48 0 00 22030</t>
  </si>
  <si>
    <t>87 0 00 12010</t>
  </si>
  <si>
    <t>65 4 00 28130</t>
  </si>
  <si>
    <t>65 4 00 R0820</t>
  </si>
  <si>
    <t>42 0 00 59300</t>
  </si>
  <si>
    <t>99 0 00 99120</t>
  </si>
  <si>
    <t>60 3 00 L4970</t>
  </si>
  <si>
    <t>64 2 00 39030</t>
  </si>
  <si>
    <t>64 2 00 L9030</t>
  </si>
  <si>
    <t>Проведение работ по описанию местоположения границ населенных пунктов Челябинской области  (софинансирование)</t>
  </si>
  <si>
    <t>84 0 00 03060</t>
  </si>
  <si>
    <t>14 2 00 14050</t>
  </si>
  <si>
    <t>15 0 00 00020</t>
  </si>
  <si>
    <t>45 0 F2 55550</t>
  </si>
  <si>
    <t>45 0 F2 00000</t>
  </si>
  <si>
    <t>Федеральный проект "Формирование комфортной городской среды"</t>
  </si>
  <si>
    <t>Реализация программ формирования современной городской среды</t>
  </si>
  <si>
    <t>Государственная программа Челябинской области "Капитальное строительство в Челябинской области "</t>
  </si>
  <si>
    <t>84 0 00 23000</t>
  </si>
  <si>
    <t>28 4 00 28000</t>
  </si>
  <si>
    <t>28 1 00 53800</t>
  </si>
  <si>
    <t>28 2 00 28300</t>
  </si>
  <si>
    <t>28 2 00 28310</t>
  </si>
  <si>
    <t>28 2 00 28320</t>
  </si>
  <si>
    <t>28 2 00 28330</t>
  </si>
  <si>
    <t>28 2 00 28340</t>
  </si>
  <si>
    <t>28 2 00 28350</t>
  </si>
  <si>
    <t>28 2 00 28370</t>
  </si>
  <si>
    <t>28 2 00 28380</t>
  </si>
  <si>
    <t>28 2 00 28390</t>
  </si>
  <si>
    <t>28 2 00 28400</t>
  </si>
  <si>
    <t>28 2 00 28410</t>
  </si>
  <si>
    <t>Единовременная выплата в соответствии с Законом Челябинской области "О дополнительных мерах социальной поддержки отдельных категорий граждан в связи с переходом к цифровому телерадиовещанию"</t>
  </si>
  <si>
    <t>28 2 00 28430</t>
  </si>
  <si>
    <t>28 2 00 51370</t>
  </si>
  <si>
    <t>28 2 00 52200</t>
  </si>
  <si>
    <t>28 2 00 52500</t>
  </si>
  <si>
    <t>28 2 00 52800</t>
  </si>
  <si>
    <t>28 2 00 R4620</t>
  </si>
  <si>
    <t>28 1 00 28100</t>
  </si>
  <si>
    <t>28 1 00 28140</t>
  </si>
  <si>
    <t>28 1 00 28190</t>
  </si>
  <si>
    <t>28 1 00 28220</t>
  </si>
  <si>
    <t>28 1 00 28110</t>
  </si>
  <si>
    <t>28 2 01 28370</t>
  </si>
  <si>
    <t>28 2 01 00000</t>
  </si>
  <si>
    <t xml:space="preserve">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t>
  </si>
  <si>
    <t>28 4 00 28080</t>
  </si>
  <si>
    <t>Федеральный проект "Финансовая поддержка семей при рождении детей"</t>
  </si>
  <si>
    <t>28 1 Р1 00000</t>
  </si>
  <si>
    <t>28 1 Р1 28180</t>
  </si>
  <si>
    <t>20 2 00 20047</t>
  </si>
  <si>
    <t>20 1 Р5 52280</t>
  </si>
  <si>
    <t>20 1 Р5 00000</t>
  </si>
  <si>
    <t>Федеральный проект "Спорт - норма жизни"</t>
  </si>
  <si>
    <t>20 1 00 20045</t>
  </si>
  <si>
    <t>20 1 00 20040</t>
  </si>
  <si>
    <t>Оплата услуг специалистов по организации физкультурно-оздоровительной и спортивно-массовой работы с детьми и подростками</t>
  </si>
  <si>
    <t>20 2 00 20040</t>
  </si>
  <si>
    <t>80 2 07 S0045</t>
  </si>
  <si>
    <t>80 2 07 S0047</t>
  </si>
  <si>
    <t>Оплата услуг специалистов по организации физкультурно-оздоровительной и спортивно-массовой работы с детьми и подростками в рамках государственной программы Челябинской области «Развитие физической культуры и спорта в Челябинской области» (софинансирование)</t>
  </si>
  <si>
    <t>Оплата услуг специалистов по организации физкультурно-оздоровительной и спортивно-массовой работы с лицами с ограниченными возможностями здоровья  в рамках государственной программы Челябинской области «Развитие физической культуры и спорта в Челябинской области» (софинансирование)</t>
  </si>
  <si>
    <t>20 4 00 20040</t>
  </si>
  <si>
    <t>20 4 00 20048</t>
  </si>
  <si>
    <t>20 4 Р5 00000</t>
  </si>
  <si>
    <t>20 4 Р5 50810</t>
  </si>
  <si>
    <t>Содержание, развитие и поддержка ведущих команд (клубов) по игровым и техническим видам спорта, участвующих в чемпионатах и первенствах Челябинской области и России в рамках государственной программы Челябинской области «Развитие физической культуры и спорта в Челябинской области» (софинансирование)</t>
  </si>
  <si>
    <t>Финансовая поддержка организаций спортивной подготовки по базовым видам спорта в рамках государственной программы Челябинской области  «Развитие физической культуры и спорта в Челябинской области» (софинансирование)</t>
  </si>
  <si>
    <t>80 2 07 S0042</t>
  </si>
  <si>
    <t>80 2 07 S0048</t>
  </si>
  <si>
    <t>20 1 00 20042</t>
  </si>
  <si>
    <t>Подпрограмма «Укрепление материально-технической базы учреждений культуры"</t>
  </si>
  <si>
    <t>Федеральный проект "Культурная среда"</t>
  </si>
  <si>
    <t>38 6 A1 00000</t>
  </si>
  <si>
    <t>Государственная поддержка отрасли культуры</t>
  </si>
  <si>
    <t>38 6 A1 55190</t>
  </si>
  <si>
    <t>38 6 A1 5519M</t>
  </si>
  <si>
    <t>69 7 А1 00000</t>
  </si>
  <si>
    <t>69 7 А1 S519M</t>
  </si>
  <si>
    <t>38 1 00 L5190</t>
  </si>
  <si>
    <t>38 1 00 L519Б</t>
  </si>
  <si>
    <t>Укрепление материально-технической базы и оснащение оборудованием детских музыкальных, художественных, хореографических школ и школ искусств</t>
  </si>
  <si>
    <t>79 0 10 04010</t>
  </si>
  <si>
    <t>79 0 99 04010</t>
  </si>
  <si>
    <t xml:space="preserve">79 0 10 00000 </t>
  </si>
  <si>
    <t>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t>
  </si>
  <si>
    <t>78 0 24 00000</t>
  </si>
  <si>
    <t>78 0 07 00000</t>
  </si>
  <si>
    <t>78 0 07 42100</t>
  </si>
  <si>
    <t>79 0 00 03080</t>
  </si>
  <si>
    <t>79 0 00 L0275</t>
  </si>
  <si>
    <t>79 0 00 S3030</t>
  </si>
  <si>
    <t>79 0 10 03120</t>
  </si>
  <si>
    <t>79 0 99 03090</t>
  </si>
  <si>
    <t>79 0 99 03120</t>
  </si>
  <si>
    <t>Федеральный проект «Современная школа»</t>
  </si>
  <si>
    <t>79 0 Е1 00000</t>
  </si>
  <si>
    <t>79 0 Е1 S3050</t>
  </si>
  <si>
    <t>79 0 07 42300</t>
  </si>
  <si>
    <t>79 0 00 S3010</t>
  </si>
  <si>
    <t>Федеральный проект "Социальная активность"</t>
  </si>
  <si>
    <t>79 5 Е8 00000</t>
  </si>
  <si>
    <t>79 5 Е8 S1010</t>
  </si>
  <si>
    <t>79 0 00 S3040</t>
  </si>
  <si>
    <t>79 0 99 03070</t>
  </si>
  <si>
    <t>Центр психолого-педагогической, медицинской и социальной помощи</t>
  </si>
  <si>
    <t>03 0 00 03020</t>
  </si>
  <si>
    <t>04 0 00 04050</t>
  </si>
  <si>
    <t>Привлечение детей из малообеспеченных, неблагополучных семей, а также семей, оказавшихся в трудной жизненной ситуации, в расположенные на территории Миасского городского округа муниципальные дошкольные образовательные организации, через предоставление компенсации части родительской платы в рамках государственной программы "Поддержка и развитие дошкольного образования в Челябинской области"</t>
  </si>
  <si>
    <t>79 0 00 S4060</t>
  </si>
  <si>
    <t>Ежемесячная денежная выплата в соответствии с Законом Челябинской области "О мерах социальной поддержки ветеранов в Челябинской области" (ветераны труда и труженики тыла)</t>
  </si>
  <si>
    <t>Подпрограмма "Организация  и осуществление деятельности в области культуры"</t>
  </si>
  <si>
    <t xml:space="preserve">Субсидии в виде имущественного взноса МУП «Управление пассажирских перевозок Миасского городского округа» на увеличение уставного капитала </t>
  </si>
  <si>
    <t>64 3 00 73140</t>
  </si>
  <si>
    <t>69 1 20 00000</t>
  </si>
  <si>
    <t>69 1 20 44000</t>
  </si>
  <si>
    <t>69 1 24 44000</t>
  </si>
  <si>
    <t>69 5 21 00000</t>
  </si>
  <si>
    <t>69 5 21 44100</t>
  </si>
  <si>
    <t>69 8 00 23000</t>
  </si>
  <si>
    <t>51 0 23 00000</t>
  </si>
  <si>
    <t>51 0 23 63000</t>
  </si>
  <si>
    <t>60 3 00 14080</t>
  </si>
  <si>
    <t>Предоставление молодым семьям – участникам подпрограммы дополнительных социальных выплат при рождении (усыновлении) одного ребенка</t>
  </si>
  <si>
    <t>81 1 99 85090</t>
  </si>
  <si>
    <t>Центры помощи детям, оставшимся без попечения родителей</t>
  </si>
  <si>
    <t>Cсубсидии местным бюджетам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</si>
  <si>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Укрепление материально-технической базы и оснащение оборудованием детских музыкальных, художественых, хореографических школ и школ искусств в рамках Государственной программы  Челябинской области "Развитие культуры и туризма в Челябинской области" (софинансирование)</t>
  </si>
  <si>
    <t xml:space="preserve">Субсидии бюджетным и автономным учреждениям на капитальный ремонт зданий и сооружений </t>
  </si>
  <si>
    <t>Музеи и постоянные выставки</t>
  </si>
  <si>
    <t>69 6 24 44100</t>
  </si>
  <si>
    <t>69 6 20 44100</t>
  </si>
  <si>
    <t>14 2 00 14060</t>
  </si>
  <si>
    <t>79 0 20 42100</t>
  </si>
  <si>
    <t>79 0 24 42100</t>
  </si>
  <si>
    <t>Муниципальная программа "Обеспечение доступным и комфортным жильем граждан РФ на территории МГО на 2014-2020 годы"</t>
  </si>
  <si>
    <t>Подпрограмма  "Оказание молодым семьям государственной поддержки для улучшения жилищных условий"</t>
  </si>
  <si>
    <t>79 7 00 22020</t>
  </si>
  <si>
    <t>Муниципальная программа "Формирование современной городской среды  на территории Миасского городского округа на 2018-2024 годы"</t>
  </si>
  <si>
    <t>Обеспечение проведения выборов и референдумов</t>
  </si>
  <si>
    <t>Создание и содержание мест (площадок) накопления твердых коммунальных отходов</t>
  </si>
  <si>
    <t>81 1 99 85091</t>
  </si>
  <si>
    <t>Расходы на содержание и обеспечение деятельности организаций для детей - сирот и детей, оставшихся без попечения родителей за счет средств местного бюджета</t>
  </si>
  <si>
    <t>69 7 24 44100</t>
  </si>
  <si>
    <t>31 6 00 61030</t>
  </si>
  <si>
    <t>Подпрограмма "Развитие и совершенствование сети автомобильных дорог общего пользования в Челябинской области"</t>
  </si>
  <si>
    <t>18 1 00 18050</t>
  </si>
  <si>
    <t>79 0 07 43300</t>
  </si>
  <si>
    <t>Образовательные организации для обучающихся с ограниченными возможностями здоровья</t>
  </si>
  <si>
    <t>64 1 G2 43120</t>
  </si>
  <si>
    <t>64 1 G2 00000</t>
  </si>
  <si>
    <t>Федеральный проект "Комплексная система обращения с твердыми коммунальными отходами"</t>
  </si>
  <si>
    <t>79 0 24 42300</t>
  </si>
  <si>
    <t>79 0 24 00000</t>
  </si>
  <si>
    <t>69 7 23 44100</t>
  </si>
  <si>
    <t>Субсидии на оказание поддержки садоводческим некоммерческим объединениям граждан, расположенных на территории Миасского городского округа</t>
  </si>
  <si>
    <t>47 1 00 73120</t>
  </si>
  <si>
    <t>47 2 00 61060</t>
  </si>
  <si>
    <t>Оказание поддержки садоводческим некоммерческим товариществам</t>
  </si>
  <si>
    <t>47 2 00 L1060</t>
  </si>
  <si>
    <t>64 2 00 61060</t>
  </si>
  <si>
    <t>64 2 00 L1060</t>
  </si>
  <si>
    <t>На оказание поддержки садоводческим некоммерческим объединениям граждан, расположенных на территории Миасского городского округа (софинансирование)</t>
  </si>
  <si>
    <t xml:space="preserve">от  </t>
  </si>
  <si>
    <t xml:space="preserve">от </t>
  </si>
  <si>
    <t>Операции по управлению остатками средств на единых счетах бюджетов</t>
  </si>
  <si>
    <t>01  06  10  00  00  0000  000</t>
  </si>
  <si>
    <t>Иные источники внутреннего финансирования  дефицитов бюджетов</t>
  </si>
  <si>
    <t>01  06  00  00  00  0000  000</t>
  </si>
  <si>
    <t>Уменьшение прочих остатков денежных средств  бюджетов городских округов</t>
  </si>
  <si>
    <t>01  05  02  01  04  0000  610</t>
  </si>
  <si>
    <t>Уменьшение прочих остатков денежных средств бюджетов</t>
  </si>
  <si>
    <t>01  05  02  01  00  0000  610</t>
  </si>
  <si>
    <t>Уменьшение прочих остатков средств бюджетов</t>
  </si>
  <si>
    <t>01  05  02  00  00  0000  600</t>
  </si>
  <si>
    <t>Уменьшение остатков средств бюджетов</t>
  </si>
  <si>
    <t>01  05  00  00  00  0000  600</t>
  </si>
  <si>
    <t>Изменение остатков средств на счетах по учету  средств бюджетов</t>
  </si>
  <si>
    <t>01  05  00  00  00  0000  000</t>
  </si>
  <si>
    <t>Погашение бюджетами городских округов кредитов от других бюджетов бюджетной системы Российской Федерации в валюте Российской Федерации</t>
  </si>
  <si>
    <t>01  03  01  00  04  0000  810</t>
  </si>
  <si>
    <t>Погашение бюджетных кредитов, полученных от других бюджетов бюджетной системы Российской Федерации в валюте Российской Федерации</t>
  </si>
  <si>
    <t>01  03  01  00  00  0000  800</t>
  </si>
  <si>
    <t>Получение кредитов от других бюджетов  бюджетной системы Российской Федерации  бюджетами городских округов в валюте  Российской Федерации</t>
  </si>
  <si>
    <t>01  03  00  00  04  0000  710</t>
  </si>
  <si>
    <t>Получение бюджетных кредитов от других бюджетов бюджетной системы Российской Федерации в валюте Российской Федерации</t>
  </si>
  <si>
    <t>01  03  00  00  00  0000  700</t>
  </si>
  <si>
    <t>Бюджетные кредиты от других бюджетов бюджетной  системы Российской Федерации в валюте Российской Федерации</t>
  </si>
  <si>
    <t>01  03  01  00  00  0000  000</t>
  </si>
  <si>
    <t>Бюджетные кредиты от других бюджетов бюджетной  системы Российской Федерации</t>
  </si>
  <si>
    <t>01  03  00  00  00  0000  000</t>
  </si>
  <si>
    <t>Погашение бюджетами городских округов кредитов от кредитных организаций в валюте Российской Федерации</t>
  </si>
  <si>
    <t>01  02  00  00  04  0000  810</t>
  </si>
  <si>
    <t>Погашение кредитов, предоставленных кредитными организациями в валюте Российской Федерации</t>
  </si>
  <si>
    <t>01  02  00  00  00  0000  800</t>
  </si>
  <si>
    <t>Получение кредитов от кредитных организаций бюджетами городских округов в валюте Российской Федерации</t>
  </si>
  <si>
    <t>01  02  00  00  04  0000  710</t>
  </si>
  <si>
    <t>Получение кредитов от кредитных организаций в валюте Российской Федерации</t>
  </si>
  <si>
    <t>01  02  00  00  00  0000  700</t>
  </si>
  <si>
    <t>Кредиты кредитных организаций в валюте Российской Федерации</t>
  </si>
  <si>
    <t>01  02  00  00  00  0000  000</t>
  </si>
  <si>
    <t>Источники внутреннего финансирования дефицита бюджетов</t>
  </si>
  <si>
    <t>01  00  00  00  00  0000  000</t>
  </si>
  <si>
    <t>Наименование источника средств</t>
  </si>
  <si>
    <t>Код бюджетной классификации РФ</t>
  </si>
  <si>
    <t>Расходы бюджета Миасского городского округа по разделам и подразделам классификации расходов бюджета за 2019 год</t>
  </si>
  <si>
    <t xml:space="preserve">Источники 
внутреннего финансирования дефицита бюджета Миасского  городского округа 
за 2019 год  </t>
  </si>
  <si>
    <t xml:space="preserve">от                          №         </t>
  </si>
  <si>
    <t>Доходы бюджета Миасского городского округа за 2019 год 
по кодам классификации доходов бюджетов</t>
  </si>
  <si>
    <t xml:space="preserve"> Наименование </t>
  </si>
  <si>
    <t>Код бюджетной классификации 
Российской Федерации</t>
  </si>
  <si>
    <t>Доходы бюджета - всего</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</si>
  <si>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</si>
  <si>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</si>
  <si>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</si>
  <si>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</si>
  <si>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</si>
  <si>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</si>
  <si>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</si>
  <si>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</si>
  <si>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</si>
  <si>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182 10102050010000110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</si>
  <si>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</si>
  <si>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</si>
  <si>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</si>
  <si>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</si>
  <si>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</si>
  <si>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</si>
  <si>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</si>
  <si>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</si>
  <si>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 взимаемый с налогоплательщиков, выбравших в качестве объекта налогообложения доходы</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</si>
  <si>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</si>
  <si>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</si>
  <si>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</si>
  <si>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</si>
  <si>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</si>
  <si>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Минимальный налог, зачисляемый в бюджеты субъектов Российской Федерации (за налоговые периоды, истекшие до 1 января 2016 года)</t>
  </si>
  <si>
    <t>182 10501050010000110</t>
  </si>
  <si>
    <t>Единый налог на вмененный доход для отдельных видов деятельности</t>
  </si>
  <si>
    <t>182 10502010020000110</t>
  </si>
  <si>
    <t>Единый налог на вмененный доход для отдельных видов деятельности (за налоговые периоды, истекшие до 1 января 2011 года)</t>
  </si>
  <si>
    <t>182 10502020020000110</t>
  </si>
  <si>
    <t>Единый сельскохозяйственный налог</t>
  </si>
  <si>
    <t>182 10503010010000110</t>
  </si>
  <si>
    <t>Налог, взимаемый в связи с применением патентной системы налогообложения, зачисляемый в бюджеты городских округов</t>
  </si>
  <si>
    <t>182 10504010020000110</t>
  </si>
  <si>
    <t>Налог на имущество физических лиц</t>
  </si>
  <si>
    <t>182 10601000000000110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</si>
  <si>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</si>
  <si>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</si>
  <si>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</si>
  <si>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</si>
  <si>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 по делам, рассматриваемым в судах общей юрисдикции, мировыми судьями</t>
  </si>
  <si>
    <t>182 10803000010000110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</si>
  <si>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</si>
  <si>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188 10806000010000110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</si>
  <si>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</si>
  <si>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182 10807010010000110</t>
  </si>
  <si>
    <t>Государственная пошлина за государственную регистрацию прав, ограничений (обременений) прав на недвижимое имущество и сделок с ним</t>
  </si>
  <si>
    <t>321 10807020010000110</t>
  </si>
  <si>
    <t>Государственная пошлина за выдачу и обмен паспорта гражданина Российской Федерации</t>
  </si>
  <si>
    <t>188 10807100010000110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</si>
  <si>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</si>
  <si>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188 10807140010000110</t>
  </si>
  <si>
    <t>Государственная пошлина за выдачу разрешения на установку рекламной конструкции</t>
  </si>
  <si>
    <t>283 10807150010000110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</si>
  <si>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</si>
  <si>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283 10807170010000110</t>
  </si>
  <si>
    <t>Государственная пошлина за повторную выдачу свидетельства о постановке на учет в налоговом органе</t>
  </si>
  <si>
    <t>182 10807310010000110</t>
  </si>
  <si>
    <t>Земельный налог (по обязательствам, возникшим до 1 января 2006 года), мобилизуемый на территориях городских округов</t>
  </si>
  <si>
    <t>182 10904052040000110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</si>
  <si>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</si>
  <si>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182 10907032040000110</t>
  </si>
  <si>
    <t>Прочие местные налоги и сборы, мобилизуемые на территориях городских округов</t>
  </si>
  <si>
    <t>182 10907052040000110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</si>
  <si>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</si>
  <si>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283 11105012040000120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</si>
  <si>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</si>
  <si>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283 11105024040000120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</si>
  <si>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</si>
  <si>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283 11105034040000120</t>
  </si>
  <si>
    <t>288 11105034040000120</t>
  </si>
  <si>
    <t>Доходы от сдачи в аренду имущества, составляющего казну городских округов (за исключением земельных участков)</t>
  </si>
  <si>
    <t>283 11105074040000120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</si>
  <si>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</si>
  <si>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283 11107014040000120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</si>
  <si>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</si>
  <si>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283 11109044040000120</t>
  </si>
  <si>
    <t>Плата за выбросы загрязняющих веществ в атмосферный воздух стационарными объектами</t>
  </si>
  <si>
    <t>048 11201010010000120</t>
  </si>
  <si>
    <t>Плата за сбросы загрязняющих веществ в водные объекты</t>
  </si>
  <si>
    <t>048 11201030010000120</t>
  </si>
  <si>
    <t>Плата за размещение отходов производства</t>
  </si>
  <si>
    <t>048 11201041010000120</t>
  </si>
  <si>
    <t>Плата за размещение твердых коммунальных отходов</t>
  </si>
  <si>
    <t>048 11201042010000120</t>
  </si>
  <si>
    <t>Прочие доходы от оказания платных услуг (работ) получателями средств бюджетов городских округов</t>
  </si>
  <si>
    <t>283 11301994040000130</t>
  </si>
  <si>
    <t>285 11301994040000130</t>
  </si>
  <si>
    <t>288 11301994040000130</t>
  </si>
  <si>
    <t>289 11301994040000130</t>
  </si>
  <si>
    <t>Доходы, поступающие в порядке возмещения расходов, понесенных в связи с эксплуатацией имущества городских округов</t>
  </si>
  <si>
    <t>283 11302064040000130</t>
  </si>
  <si>
    <t>288 11302064040000130</t>
  </si>
  <si>
    <t>Прочие доходы от компенсации затрат бюджетов городских округов</t>
  </si>
  <si>
    <t>283 11302994040000130</t>
  </si>
  <si>
    <t>284 11302994040000130</t>
  </si>
  <si>
    <t>285 11302994040000130</t>
  </si>
  <si>
    <t>287 11302994040000130</t>
  </si>
  <si>
    <t>288 11302994040000130</t>
  </si>
  <si>
    <t>291 11302994040000130</t>
  </si>
  <si>
    <t>292 11302994040000130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</si>
  <si>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</si>
  <si>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285 11402042040000410</t>
  </si>
  <si>
    <t>289 11402042040000410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</si>
  <si>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</si>
  <si>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283 11402043040000410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</si>
  <si>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</si>
  <si>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288 11402042040000440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</si>
  <si>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</si>
  <si>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283 11402043040000440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</si>
  <si>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</si>
  <si>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283 11406012040000430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</si>
  <si>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</si>
  <si>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283 11406024040000430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</si>
  <si>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</si>
  <si>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283 11406312040000430</t>
  </si>
  <si>
    <t>Доходы от приватизации имущества, находящегося в собственности городских округов, в части приватизации нефинансовых активов имущества казны</t>
  </si>
  <si>
    <t>283 11413040040000410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</si>
  <si>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</si>
  <si>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</si>
  <si>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</si>
  <si>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</si>
  <si>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нарушение законодательства о налогах и сборах, предусмотренные статьей 129.6 Налогового кодекса Российской Федерации</t>
  </si>
  <si>
    <t>182 11603050010000140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</si>
  <si>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</si>
  <si>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</si>
  <si>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</si>
  <si>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141 11608010016000140</t>
  </si>
  <si>
    <t>160 11608010016000140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</si>
  <si>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</si>
  <si>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</si>
  <si>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141 11608020010000140</t>
  </si>
  <si>
    <t>Денежные взыскания (штрафы) за нарушение бюджетного законодательства (в части бюджетов городских округов)</t>
  </si>
  <si>
    <t>292 11618040040000140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</si>
  <si>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</si>
  <si>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188 11621040040000140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</si>
  <si>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</si>
  <si>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283 11623041040000140</t>
  </si>
  <si>
    <t>285 11623041040000140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</si>
  <si>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</si>
  <si>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</si>
  <si>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в области охраны окружающей среды</t>
  </si>
  <si>
    <t>009 11625050010000140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</si>
  <si>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</si>
  <si>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141 11625050016000140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</si>
  <si>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</si>
  <si>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321 11625060016000140</t>
  </si>
  <si>
    <t>Денежные взыскания (штрафы) за нарушение водного законодательства, установленное на водных объектах, находящихся в собственности городских округов</t>
  </si>
  <si>
    <t>141 11625084040000140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</si>
  <si>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</si>
  <si>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141 11628000016000140</t>
  </si>
  <si>
    <t>188 11628000016000140</t>
  </si>
  <si>
    <t>388 11628000016000140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</si>
  <si>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</si>
  <si>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188 11630013010000140</t>
  </si>
  <si>
    <t>Прочие денежные взыскания (штрафы) за правонарушения в области дорожного движения</t>
  </si>
  <si>
    <t>188 11630030010000140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</si>
  <si>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</si>
  <si>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034 11633040040000140</t>
  </si>
  <si>
    <t>283 11633040040000140</t>
  </si>
  <si>
    <t>285 11633040040000140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</si>
  <si>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</si>
  <si>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</si>
  <si>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Суммы по искам о возмещении вреда, причиненного окружающей среде, подлежащие зачислению в бюджеты городских округов</t>
  </si>
  <si>
    <t>009 11635020040000140</t>
  </si>
  <si>
    <t>Суммы по искам о возмещении вреда, причиненного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</si>
  <si>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048 11635020046000140</t>
  </si>
  <si>
    <t>076 11635020046000140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</si>
  <si>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</si>
  <si>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048 11643000016000140</t>
  </si>
  <si>
    <t>141 11643000016000140</t>
  </si>
  <si>
    <t>188 11643000016000140</t>
  </si>
  <si>
    <t>321 11643000016000140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</si>
  <si>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</si>
  <si>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177 11643000017000140</t>
  </si>
  <si>
    <t>Денежные взыскания (штрафы), установленные законами субъектов Российской Федерации за несоблюдение муниципальных правовых актов</t>
  </si>
  <si>
    <t>283 11651000020000140</t>
  </si>
  <si>
    <t>Прочие поступления от денежных взысканий (штрафов) и иных сумм в возмещение ущерба, зачисляемые в бюджеты городских округов</t>
  </si>
  <si>
    <t>008 11690040040000140</t>
  </si>
  <si>
    <t>011 11690040040000140</t>
  </si>
  <si>
    <t>283 11690040040000140</t>
  </si>
  <si>
    <t>288 11690040040000140</t>
  </si>
  <si>
    <t>Прочие поступления от денежных взысканий (штрафов) и иных сумм в возмещение ущерба, зачисляемые в бюджеты городских округов (доходы, получаемые от лиц, использующих земельные участки, государственная собственность на которые не разграничена и которые расположены в границах городских округов без правоустанавливающих документов)</t>
  </si>
  <si>
    <t>283 11690040040010140</t>
  </si>
  <si>
    <t>Прочие поступления от денежных взысканий (штрафов) и иных сумм в возмещение ущерба, зачисляемые в бюджеты городских округов (Пени по договорам аренды земли,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</si>
  <si>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283 11690040040011140</t>
  </si>
  <si>
    <t>Прочие поступления от денежных взысканий (штрафов) и иных сумм в возмещение ущерба, зачисляемые в бюджеты городских округов (проценты за пользование днежными средствами с лиц, использующих указанные земельные участки, государственная собственность на которые не разграничена и которые расположены в границах городских округов без правоустанавливающих документов)</t>
  </si>
  <si>
    <t>283 11690040040012140</t>
  </si>
  <si>
    <t>Прочие поступления от денежных взысканий (штрафов) и иных сумм в возмещение ущерба, зачисляемые в бюджеты городских округов (доходы, получаемые от лиц, использующих земельные участки, находящиеся в собственности городских округов (за исключением земельных участков муниципальных бюджетных и автономных учреждений) без правоустанавливающих документов)</t>
  </si>
  <si>
    <t>283 11690040040020140</t>
  </si>
  <si>
    <t>Прочие поступления от денежных взысканий (штрафов) и иных сумм в возмещение ущерба, зачисляемые в бюджеты городских округов (Пени по договорам аренды земли, находящейся в собственности городских округов (за исключением земельных участков муниципальных бюджетных и автономных учреждений), а также средства от продажи права на заключение договоров аренды за земли)</t>
  </si>
  <si>
    <t>283 11690040040021140</t>
  </si>
  <si>
    <t>Прочие поступления от денежных взысканий (штрафов) и иных сумм в возмещение ущерба, зачисляемые в бюджеты городских округов (проценты за пользование денежными средствами с лиц, использующих указанные земельные участки, находящиеся в собственности городских округов (за исключением имущества муниципальных бюджетных и автономных учреждений) без правоустанавливающих документов)</t>
  </si>
  <si>
    <t>283 11690040040022140</t>
  </si>
  <si>
    <t>Прочие поступления от денежных взысканий (штрафов) и иных сумм в возмещение ущерба, зачисляемые в бюджеты городских округов (Пени по договорам аренды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</si>
  <si>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283 11690040040031140</t>
  </si>
  <si>
    <t>Прочие поступления от денежных взысканий (штрафов) и иных сумм в возмещение ущерба, зачисляемые в бюджеты городских округов (Пени по договорам аренды имущества, составляющего казну городских округов (за исключением земельных участков))</t>
  </si>
  <si>
    <t>283 11690040040041140</t>
  </si>
  <si>
    <t>Прочие поступления от денежных взысканий (штрафов) и иных сумм в возмещение ущерба, зачисляемые в бюджеты городских округов (Пени по прочим поступлениям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</si>
  <si>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283 11690040040051140</t>
  </si>
  <si>
    <t>Прочие поступления от денежных взысканий (штрафов) и иных сумм в возмещение ущерба, зачисляемые в бюджеты городских округов (Пени по договорам купли-продажи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</si>
  <si>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283 11690040040061140</t>
  </si>
  <si>
    <t>Прочие поступления от денежных взысканий (штрафов) и иных сумм в возмещение ущерба, зачисляемые в бюджеты городских округов (Пени по договорам купли-продажи земельных участков, государственная собственность на которые не разграничена и которые расположены в границах городских округов)</t>
  </si>
  <si>
    <t>283 11690040040081140</t>
  </si>
  <si>
    <t>Прочие поступления от денежных взысканий (штрафов) и иных сумм в возмещение ущерба, зачисляемые в бюджеты городских округов (Пени по договорам на предоставление места для размещения нестационарного торгового объекта)</t>
  </si>
  <si>
    <t>283 11690040040091140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</si>
  <si>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</si>
  <si>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106 11690040046000140</t>
  </si>
  <si>
    <t>141 11690040046000140</t>
  </si>
  <si>
    <t>182 11690040046000140</t>
  </si>
  <si>
    <t>188 11690040046000140</t>
  </si>
  <si>
    <t>318 11690040046000140</t>
  </si>
  <si>
    <t>415 11690040046000140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</si>
  <si>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</si>
  <si>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177 11690040047000140</t>
  </si>
  <si>
    <t>Невыясненные поступления, зачисляемые в бюджеты городских округов</t>
  </si>
  <si>
    <t>283 11701040040000180</t>
  </si>
  <si>
    <t>284 11701040040000180</t>
  </si>
  <si>
    <t>288 11701040040000180</t>
  </si>
  <si>
    <t>Прочие неналоговые доходы бюджетов городских округов</t>
  </si>
  <si>
    <t>283 11705040040000180</t>
  </si>
  <si>
    <t>Дотации бюджетам городских округов на выравнивание бюджетной обеспеченности</t>
  </si>
  <si>
    <t>284 20215001040000150</t>
  </si>
  <si>
    <t>Дотации бюджетам городских округов на поддержку мер по обеспечению сбалансированности бюджетов</t>
  </si>
  <si>
    <t>284 20215002040000150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</si>
  <si>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</si>
  <si>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283 20220041040000150</t>
  </si>
  <si>
    <t>Субсидии бюджетам городских округов на реализацию мероприятий государственной программы Российской Федерации "Доступная среда"</t>
  </si>
  <si>
    <t>288 20225027040000150</t>
  </si>
  <si>
    <t>Субсидии бюджетам городских округов на государственную поддержку спортивных организаций, осуществляющих подготовку спортивного резерва для сборных команд Российской Федерации</t>
  </si>
  <si>
    <t>287 20225081040000150</t>
  </si>
  <si>
    <t>Субсидии бюджетам городских округов на реализацию мероприятий по обеспечению жильем молодых семей</t>
  </si>
  <si>
    <t>283 20225497040000150</t>
  </si>
  <si>
    <t>Субсидия бюджетам городских округов на поддержку отрасли культуры</t>
  </si>
  <si>
    <t>289 20225519040000150</t>
  </si>
  <si>
    <t>Субсидии бюджетам городских округов на реализацию программ формирования современной городской среды</t>
  </si>
  <si>
    <t>283 20225555040000150</t>
  </si>
  <si>
    <t>Субсидии бюджетам городских округов на софинансирование капитальных вложений в объекты муниципальной собственности</t>
  </si>
  <si>
    <t>283 20227112040000150</t>
  </si>
  <si>
    <t>Прочие субсидии бюджетам городских округов</t>
  </si>
  <si>
    <t>283 20229999040000150</t>
  </si>
  <si>
    <t>284 20229999040000150</t>
  </si>
  <si>
    <t>285 20229999040000150</t>
  </si>
  <si>
    <t>287 20229999040000150</t>
  </si>
  <si>
    <t>288 20229999040000150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</si>
  <si>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</si>
  <si>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285 20230013040000150</t>
  </si>
  <si>
    <t>Субвенции бюджетам городских округов на предоставление гражданам субсидий на оплату жилого помещения и коммунальных услуг</t>
  </si>
  <si>
    <t>285 20230022040000150</t>
  </si>
  <si>
    <t>Субвенции бюджетам городских округов на выполнение передаваемых полномочий субъектов Российской Федерации</t>
  </si>
  <si>
    <t>283 20230024040000150</t>
  </si>
  <si>
    <t>285 20230024040000150</t>
  </si>
  <si>
    <t>288 20230024040000150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</si>
  <si>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</si>
  <si>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285 20230027040000150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</si>
  <si>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</si>
  <si>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288 20230029040000150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</si>
  <si>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</si>
  <si>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283 20235082040000150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</si>
  <si>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</si>
  <si>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283 20235120040000150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</si>
  <si>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</si>
  <si>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285 20235137040000150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</si>
  <si>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</si>
  <si>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285 20235220040000150</t>
  </si>
  <si>
    <t>Субвенции бюджетам городских округов на оплату жилищно-коммунальных услуг отдельным категориям граждан</t>
  </si>
  <si>
    <t>285 20235250040000150</t>
  </si>
  <si>
    <t>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</si>
  <si>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285 20235280040000150</t>
  </si>
  <si>
    <t>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</si>
  <si>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285 20235380040000150</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</si>
  <si>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</si>
  <si>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285 20235462040000150</t>
  </si>
  <si>
    <t>Субвенции бюджетам городских округов на государственную регистрацию актов гражданского состояния</t>
  </si>
  <si>
    <t>283 20235930040000150</t>
  </si>
  <si>
    <t>Прочие субвенции бюджетам городских округов</t>
  </si>
  <si>
    <t>283 20239999040000150</t>
  </si>
  <si>
    <t>Прочие межбюджетные трансферты, передаваемые бюджетам городских округов</t>
  </si>
  <si>
    <t>283 20249999040000150</t>
  </si>
  <si>
    <t>Поступления от денежных пожертвований, предоставляемых негосударственными организациями получателям средств бюджетов городских округов</t>
  </si>
  <si>
    <t>287 20404020040000150</t>
  </si>
  <si>
    <t>288 20404020040000150</t>
  </si>
  <si>
    <t>Поступления от денежных пожертвований, предоставляемых физическими лицами получателям средств бюджетов городских округов</t>
  </si>
  <si>
    <t>285 20704020040000150</t>
  </si>
  <si>
    <t>287 20704020040000150</t>
  </si>
  <si>
    <t>288 20704020040000150</t>
  </si>
  <si>
    <t>Прочие безвозмездные поступления в бюджеты городских округов</t>
  </si>
  <si>
    <t>283 20704050040000150</t>
  </si>
  <si>
    <t>Доходы бюджетов городских округов от возврата организациями остатков субсидий прошлых лет</t>
  </si>
  <si>
    <t>287 21804000040000150</t>
  </si>
  <si>
    <t>288 21804000040000150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</si>
  <si>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</si>
  <si>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283 21925555040000150</t>
  </si>
  <si>
    <t>Возврат остатков субвенций на оплату жилищно-коммунальных услуг отдельным категориям граждан из бюджетов городских округов</t>
  </si>
  <si>
    <t>285 21935250040000150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</si>
  <si>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городских округов</t>
  </si>
  <si>
    <t>285 21935380040000150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</si>
  <si>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</si>
  <si>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285 21960010040000150</t>
  </si>
  <si>
    <t>288 21960010040000150</t>
  </si>
  <si>
    <t>(тыс. рублей)</t>
  </si>
  <si>
    <t>Государственная программа Челябинской области "Развитие дорожного хозяйства в Челябинской области на 2015-2022 годы"</t>
  </si>
  <si>
    <t xml:space="preserve">Государственная программа Челябинской области "Обеспечение доступным и комфортным жильем граждан Российской Федерации в Челябинской области" </t>
  </si>
  <si>
    <t>Приложение 2</t>
  </si>
  <si>
    <t>Приложение 3</t>
  </si>
  <si>
    <t>Приложение 4</t>
  </si>
  <si>
    <t>Приложение   1</t>
  </si>
  <si>
    <t>Расходы бюджета Миасского городского округа за 2019 год по ведомственной структуре  расходов бюджета Миасского городского округа</t>
  </si>
  <si>
    <t>Исполнено за 2019 год</t>
  </si>
  <si>
    <t xml:space="preserve">Исполнено   за               2019 год            </t>
  </si>
  <si>
    <t>Исполнено  за               2019 год</t>
  </si>
  <si>
    <t>Увеличение прочих остатков денежных средств бюджетов городских округов</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</si>
  <si>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</si>
  <si>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</si>
  <si>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</si>
  <si>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01  05  02  01  04  0000 510</t>
  </si>
  <si>
    <t>01  05  00  00  00  0000  500</t>
  </si>
  <si>
    <t>01  05  02  00  00  0000  500</t>
  </si>
  <si>
    <t>01  05  02  01  00  0000  510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</si>
</sst>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0.00_р_._-;\-* #,##0.00_р_._-;_-* &quot;-&quot;??_р_._-;_-@_-"/>
    <numFmt numFmtId="165" formatCode="#,##0.0"/>
    <numFmt numFmtId="166" formatCode="0.0"/>
    <numFmt numFmtId="167" formatCode="?"/>
  </numFmts>
  <fonts count="18" x14ac:knownFonts="1">
    <font>
      <sz val="11"/>
      <color theme="1"/>
      <name val="Calibri"/>
      <family val="2"/>
      <charset val="204"/>
      <scheme val="minor"/>
    </font>
    <font>
      <sz val="10"/>
      <name val="Arial Cyr"/>
      <charset val="204"/>
    </font>
    <font>
      <sz val="10"/>
      <name val="Arial"/>
      <family val="2"/>
      <charset val="204"/>
    </font>
    <font>
      <sz val="12"/>
      <name val="Times New Roman"/>
      <family val="1"/>
      <charset val="204"/>
    </font>
    <font>
      <b/>
      <sz val="12"/>
      <name val="Times New Roman"/>
      <family val="1"/>
      <charset val="204"/>
    </font>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indexed="8"/>
      <name val="Times New Roman"/>
      <family val="1"/>
      <charset val="204"/>
    </font>
    <font>
      <sz val="12"/>
      <color rgb="FF000000"/>
      <name val="Times New Roman"/>
      <family val="1"/>
      <charset val="204"/>
    </font>
    <font>
      <sz val="12"/>
      <color rgb="FFFF0000"/>
      <name val="Times New Roman"/>
      <family val="1"/>
      <charset val="204"/>
    </font>
    <font>
      <sz val="12"/>
      <color theme="1"/>
      <name val="Calibri"/>
      <family val="2"/>
      <charset val="204"/>
      <scheme val="minor"/>
    </font>
    <font>
      <b/>
      <sz val="12"/>
      <color rgb="FF000000"/>
      <name val="Times New Roman"/>
      <family val="1"/>
      <charset val="204"/>
    </font>
    <font>
      <sz val="11"/>
      <color theme="1"/>
      <name val="Calibri"/>
      <family val="2"/>
      <scheme val="minor"/>
    </font>
    <font>
      <sz val="11"/>
      <name val="Times New Roman"/>
      <family val="1"/>
      <charset val="204"/>
    </font>
    <font>
      <sz val="8"/>
      <name val="Arial Cyr"/>
      <charset val="204"/>
    </font>
    <font>
      <sz val="11"/>
      <color indexed="8"/>
      <name val="Times New Roman"/>
      <family val="1"/>
      <charset val="204"/>
    </font>
    <font>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s>
  <cellStyleXfs count="11">
    <xf numFmtId="0" fontId="0" fillId="0" borderId="0"/>
    <xf numFmtId="0" fontId="1" fillId="0" borderId="0"/>
    <xf numFmtId="0" fontId="2" fillId="0" borderId="0"/>
    <xf numFmtId="0" fontId="2" fillId="0" borderId="0"/>
    <xf numFmtId="0" fontId="5" fillId="0" borderId="0"/>
    <xf numFmtId="0" fontId="5" fillId="0" borderId="0"/>
    <xf numFmtId="164" fontId="5" fillId="0" borderId="0" applyFont="0" applyFill="0" applyBorder="0" applyAlignment="0" applyProtection="0"/>
    <xf numFmtId="0" fontId="13" fillId="0" borderId="0"/>
    <xf numFmtId="164" fontId="5" fillId="0" borderId="0" applyFont="0" applyFill="0" applyBorder="0" applyAlignment="0" applyProtection="0"/>
    <xf numFmtId="0" fontId="2" fillId="0" borderId="0"/>
    <xf numFmtId="0" fontId="15" fillId="0" borderId="0"/>
  </cellStyleXfs>
  <cellXfs count="160">
    <xf numFmtId="0" fontId="0" fillId="0" borderId="0" xfId="0"/>
    <xf numFmtId="49" fontId="3" fillId="0" borderId="1" xfId="0" applyNumberFormat="1" applyFont="1" applyFill="1" applyBorder="1" applyAlignment="1" applyProtection="1">
      <alignment horizontal="justify"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6" fillId="0" borderId="0" xfId="0" applyFont="1" applyFill="1" applyAlignment="1">
      <alignment vertical="center"/>
    </xf>
    <xf numFmtId="0" fontId="3" fillId="0" borderId="0" xfId="0" applyFont="1" applyFill="1" applyAlignment="1">
      <alignment horizontal="justify" wrapText="1"/>
    </xf>
    <xf numFmtId="49" fontId="6" fillId="0" borderId="0" xfId="0" applyNumberFormat="1" applyFont="1" applyFill="1"/>
    <xf numFmtId="0" fontId="6" fillId="0" borderId="0" xfId="0" applyFont="1" applyFill="1"/>
    <xf numFmtId="0" fontId="6" fillId="0" borderId="0" xfId="0" applyFont="1" applyFill="1" applyAlignment="1">
      <alignment horizontal="left"/>
    </xf>
    <xf numFmtId="0" fontId="3" fillId="0" borderId="0" xfId="0" applyFont="1" applyFill="1" applyAlignment="1">
      <alignment horizontal="center"/>
    </xf>
    <xf numFmtId="0" fontId="6" fillId="0" borderId="0" xfId="0" applyFont="1" applyFill="1" applyAlignment="1">
      <alignment horizontal="justify"/>
    </xf>
    <xf numFmtId="0" fontId="3" fillId="0" borderId="0" xfId="0" applyFont="1" applyFill="1" applyAlignment="1">
      <alignment horizontal="left"/>
    </xf>
    <xf numFmtId="0" fontId="6" fillId="0" borderId="0" xfId="0" applyFont="1" applyFill="1" applyAlignment="1">
      <alignment horizontal="justify" vertical="center" wrapText="1"/>
    </xf>
    <xf numFmtId="0" fontId="3" fillId="0" borderId="0" xfId="0" applyFont="1" applyFill="1" applyAlignment="1">
      <alignment horizontal="center" vertical="center"/>
    </xf>
    <xf numFmtId="0" fontId="6" fillId="0" borderId="0" xfId="0" applyFont="1" applyFill="1" applyAlignment="1">
      <alignment horizontal="center" vertical="center"/>
    </xf>
    <xf numFmtId="0" fontId="3" fillId="0" borderId="0" xfId="0" applyFont="1" applyFill="1" applyAlignment="1">
      <alignment horizontal="left" vertical="center"/>
    </xf>
    <xf numFmtId="49" fontId="3" fillId="0" borderId="0" xfId="0" applyNumberFormat="1"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0" xfId="0" applyFont="1" applyFill="1"/>
    <xf numFmtId="165" fontId="3"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49" fontId="3" fillId="0" borderId="1" xfId="0" applyNumberFormat="1" applyFont="1" applyFill="1" applyBorder="1" applyAlignment="1">
      <alignment horizontal="justify" vertical="center" wrapText="1"/>
    </xf>
    <xf numFmtId="165"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3" fillId="0" borderId="1" xfId="0" applyFont="1" applyFill="1" applyBorder="1" applyAlignment="1">
      <alignment horizontal="justify" vertical="center"/>
    </xf>
    <xf numFmtId="49" fontId="3" fillId="0" borderId="1" xfId="0" applyNumberFormat="1" applyFont="1" applyFill="1" applyBorder="1" applyAlignment="1" applyProtection="1">
      <alignment horizontal="left" vertical="center" wrapText="1"/>
    </xf>
    <xf numFmtId="49" fontId="3" fillId="0" borderId="1" xfId="0" applyNumberFormat="1" applyFont="1" applyFill="1" applyBorder="1" applyAlignment="1" applyProtection="1">
      <alignment horizontal="center" vertical="center" wrapText="1"/>
    </xf>
    <xf numFmtId="165"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justify" vertical="center" wrapText="1"/>
    </xf>
    <xf numFmtId="0" fontId="3" fillId="0" borderId="1" xfId="0" applyNumberFormat="1" applyFont="1" applyFill="1" applyBorder="1" applyAlignment="1" applyProtection="1">
      <alignment horizontal="left"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3" fillId="0" borderId="1" xfId="0" applyNumberFormat="1" applyFont="1" applyFill="1" applyBorder="1" applyAlignment="1">
      <alignment horizontal="justify"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vertical="center"/>
    </xf>
    <xf numFmtId="0" fontId="6" fillId="0" borderId="1" xfId="0" applyFont="1" applyFill="1" applyBorder="1" applyAlignment="1">
      <alignment vertical="center"/>
    </xf>
    <xf numFmtId="49" fontId="4" fillId="0" borderId="1" xfId="0" applyNumberFormat="1" applyFont="1" applyFill="1" applyBorder="1" applyAlignment="1">
      <alignment horizontal="center" vertical="center"/>
    </xf>
    <xf numFmtId="165" fontId="4" fillId="0" borderId="1" xfId="0" applyNumberFormat="1" applyFont="1" applyFill="1" applyBorder="1" applyAlignment="1">
      <alignment horizontal="center" vertical="center"/>
    </xf>
    <xf numFmtId="49" fontId="3" fillId="0" borderId="1" xfId="0" applyNumberFormat="1" applyFont="1" applyFill="1" applyBorder="1" applyAlignment="1">
      <alignment vertical="center"/>
    </xf>
    <xf numFmtId="49" fontId="3" fillId="0" borderId="1" xfId="0" applyNumberFormat="1" applyFont="1" applyFill="1" applyBorder="1"/>
    <xf numFmtId="49" fontId="3" fillId="0" borderId="1" xfId="0" applyNumberFormat="1" applyFont="1" applyFill="1" applyBorder="1" applyAlignment="1">
      <alignment horizontal="center"/>
    </xf>
    <xf numFmtId="0" fontId="3" fillId="0" borderId="1" xfId="0" applyFont="1" applyFill="1" applyBorder="1" applyAlignment="1">
      <alignment horizontal="center"/>
    </xf>
    <xf numFmtId="0" fontId="4" fillId="0" borderId="1" xfId="3" applyFont="1" applyFill="1" applyBorder="1" applyAlignment="1">
      <alignment horizontal="justify" vertical="center" wrapText="1"/>
    </xf>
    <xf numFmtId="166"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xf numFmtId="43" fontId="3" fillId="0" borderId="1" xfId="6" applyNumberFormat="1" applyFont="1" applyFill="1" applyBorder="1" applyAlignment="1">
      <alignment horizontal="center" vertical="center"/>
    </xf>
    <xf numFmtId="0" fontId="3" fillId="0" borderId="1" xfId="0" applyFont="1" applyFill="1" applyBorder="1" applyAlignment="1">
      <alignment horizontal="justify" wrapText="1"/>
    </xf>
    <xf numFmtId="0" fontId="6" fillId="0" borderId="1" xfId="0" applyNumberFormat="1" applyFont="1" applyFill="1" applyBorder="1" applyAlignment="1">
      <alignment horizontal="center" vertical="center" wrapText="1"/>
    </xf>
    <xf numFmtId="0" fontId="3" fillId="0" borderId="1" xfId="5" applyFont="1" applyFill="1" applyBorder="1" applyAlignment="1">
      <alignment horizontal="justify" vertical="center" wrapText="1"/>
    </xf>
    <xf numFmtId="49" fontId="3" fillId="0" borderId="1" xfId="5" applyNumberFormat="1" applyFont="1" applyFill="1" applyBorder="1" applyAlignment="1">
      <alignment horizontal="center" vertical="center" wrapText="1"/>
    </xf>
    <xf numFmtId="0" fontId="3" fillId="0" borderId="1" xfId="5" applyFont="1" applyFill="1" applyBorder="1" applyAlignment="1">
      <alignment horizontal="center" vertical="center"/>
    </xf>
    <xf numFmtId="165" fontId="3" fillId="0" borderId="1" xfId="5"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5" applyFont="1" applyFill="1" applyBorder="1" applyAlignment="1">
      <alignment horizontal="justify" wrapText="1"/>
    </xf>
    <xf numFmtId="0" fontId="3" fillId="0" borderId="1" xfId="5" applyNumberFormat="1" applyFont="1" applyFill="1" applyBorder="1" applyAlignment="1">
      <alignment horizontal="center" vertical="center" wrapText="1"/>
    </xf>
    <xf numFmtId="0" fontId="3" fillId="0" borderId="1" xfId="5" applyNumberFormat="1" applyFont="1" applyFill="1" applyBorder="1" applyAlignment="1">
      <alignment horizontal="center" vertical="center"/>
    </xf>
    <xf numFmtId="0" fontId="3" fillId="0" borderId="1" xfId="0" applyFont="1" applyFill="1" applyBorder="1" applyAlignment="1">
      <alignment vertical="center" wrapText="1"/>
    </xf>
    <xf numFmtId="0" fontId="9" fillId="0" borderId="1" xfId="0" applyFont="1" applyFill="1" applyBorder="1" applyAlignment="1">
      <alignment horizontal="justify" wrapText="1"/>
    </xf>
    <xf numFmtId="164" fontId="6" fillId="0" borderId="0" xfId="6" applyFont="1" applyFill="1"/>
    <xf numFmtId="0" fontId="7" fillId="0" borderId="1" xfId="0" applyFont="1" applyFill="1" applyBorder="1" applyAlignment="1">
      <alignment horizontal="justify" vertical="center" wrapText="1"/>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6" fillId="0" borderId="0" xfId="0" applyFont="1" applyFill="1" applyAlignment="1">
      <alignment horizontal="center"/>
    </xf>
    <xf numFmtId="0" fontId="6" fillId="0" borderId="0" xfId="0" applyFont="1" applyAlignment="1">
      <alignment horizontal="justify" vertical="center"/>
    </xf>
    <xf numFmtId="0" fontId="6" fillId="0" borderId="0" xfId="0" applyFont="1"/>
    <xf numFmtId="0" fontId="6" fillId="2" borderId="0" xfId="0" applyFont="1" applyFill="1" applyAlignment="1">
      <alignment horizontal="left"/>
    </xf>
    <xf numFmtId="0" fontId="3" fillId="2" borderId="0" xfId="0" applyFont="1" applyFill="1" applyAlignment="1">
      <alignment horizontal="left"/>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49" fontId="12" fillId="0" borderId="1" xfId="1" applyNumberFormat="1" applyFont="1" applyBorder="1" applyAlignment="1">
      <alignment horizontal="justify" vertical="center" wrapText="1"/>
    </xf>
    <xf numFmtId="49" fontId="12" fillId="0" borderId="1" xfId="1" applyNumberFormat="1" applyFont="1" applyBorder="1" applyAlignment="1">
      <alignment horizontal="center" vertical="center" wrapText="1"/>
    </xf>
    <xf numFmtId="0" fontId="7" fillId="0" borderId="0" xfId="0" applyFont="1"/>
    <xf numFmtId="49" fontId="9" fillId="0" borderId="1" xfId="1" applyNumberFormat="1" applyFont="1" applyBorder="1" applyAlignment="1">
      <alignment horizontal="justify" vertical="center" wrapText="1"/>
    </xf>
    <xf numFmtId="49" fontId="9" fillId="0" borderId="1" xfId="1" applyNumberFormat="1" applyFont="1" applyBorder="1" applyAlignment="1">
      <alignment horizontal="center" vertical="center" wrapText="1"/>
    </xf>
    <xf numFmtId="0" fontId="7" fillId="0" borderId="1" xfId="0" applyFont="1" applyBorder="1" applyAlignment="1">
      <alignment vertical="center"/>
    </xf>
    <xf numFmtId="165" fontId="7" fillId="0" borderId="1" xfId="0" applyNumberFormat="1" applyFont="1" applyFill="1" applyBorder="1" applyAlignment="1">
      <alignment horizontal="center" vertical="center"/>
    </xf>
    <xf numFmtId="0" fontId="9" fillId="0" borderId="1" xfId="0" applyFont="1" applyFill="1" applyBorder="1" applyAlignment="1">
      <alignment horizontal="justify" vertical="center"/>
    </xf>
    <xf numFmtId="165" fontId="3" fillId="0" borderId="0" xfId="0" applyNumberFormat="1" applyFont="1" applyFill="1" applyAlignment="1">
      <alignment horizontal="center"/>
    </xf>
    <xf numFmtId="165" fontId="3" fillId="0" borderId="1" xfId="0" applyNumberFormat="1" applyFont="1" applyFill="1" applyBorder="1" applyAlignment="1">
      <alignment horizontal="center" vertical="center"/>
    </xf>
    <xf numFmtId="4" fontId="3" fillId="0" borderId="0" xfId="0" applyNumberFormat="1" applyFont="1" applyFill="1" applyAlignment="1">
      <alignment horizontal="center"/>
    </xf>
    <xf numFmtId="0" fontId="3" fillId="2" borderId="1" xfId="0" applyFont="1" applyFill="1" applyBorder="1" applyAlignment="1">
      <alignment horizontal="justify" vertical="center" wrapText="1"/>
    </xf>
    <xf numFmtId="0" fontId="14" fillId="0" borderId="0" xfId="9" applyFont="1"/>
    <xf numFmtId="0" fontId="14" fillId="0" borderId="0" xfId="9" applyFont="1" applyAlignment="1"/>
    <xf numFmtId="49" fontId="14" fillId="0" borderId="0" xfId="9" applyNumberFormat="1" applyFont="1" applyAlignment="1">
      <alignment horizontal="left"/>
    </xf>
    <xf numFmtId="0" fontId="14" fillId="2" borderId="1" xfId="9" applyFont="1" applyFill="1" applyBorder="1" applyAlignment="1">
      <alignment horizontal="justify" wrapText="1"/>
    </xf>
    <xf numFmtId="49" fontId="14" fillId="0" borderId="1" xfId="9" applyNumberFormat="1" applyFont="1" applyBorder="1" applyAlignment="1">
      <alignment horizontal="left" vertical="center"/>
    </xf>
    <xf numFmtId="49" fontId="14" fillId="2" borderId="1" xfId="0" applyNumberFormat="1" applyFont="1" applyFill="1" applyBorder="1" applyAlignment="1">
      <alignment horizontal="justify" vertical="justify"/>
    </xf>
    <xf numFmtId="0" fontId="14" fillId="2" borderId="1" xfId="0" applyFont="1" applyFill="1" applyBorder="1" applyAlignment="1">
      <alignment horizontal="justify" vertical="center" wrapText="1"/>
    </xf>
    <xf numFmtId="49" fontId="14" fillId="0" borderId="1" xfId="9" applyNumberFormat="1" applyFont="1" applyBorder="1" applyAlignment="1">
      <alignment horizontal="left" vertical="center" wrapText="1"/>
    </xf>
    <xf numFmtId="0" fontId="14" fillId="2" borderId="2" xfId="0" applyFont="1" applyFill="1" applyBorder="1" applyAlignment="1">
      <alignment horizontal="justify" vertical="justify" wrapText="1"/>
    </xf>
    <xf numFmtId="0" fontId="14" fillId="2" borderId="3" xfId="0" applyFont="1" applyFill="1" applyBorder="1" applyAlignment="1">
      <alignment horizontal="justify" vertical="justify" wrapText="1"/>
    </xf>
    <xf numFmtId="49" fontId="14" fillId="2" borderId="1" xfId="9" applyNumberFormat="1" applyFont="1" applyFill="1" applyBorder="1" applyAlignment="1">
      <alignment horizontal="left" vertical="center" wrapText="1"/>
    </xf>
    <xf numFmtId="0" fontId="14" fillId="2" borderId="3" xfId="0" applyFont="1" applyFill="1" applyBorder="1" applyAlignment="1">
      <alignment horizontal="justify" vertical="center" wrapText="1"/>
    </xf>
    <xf numFmtId="0" fontId="14" fillId="2" borderId="1" xfId="10" applyFont="1" applyFill="1" applyBorder="1" applyAlignment="1">
      <alignment horizontal="justify" vertical="justify"/>
    </xf>
    <xf numFmtId="0" fontId="14" fillId="2" borderId="1" xfId="10" applyFont="1" applyFill="1" applyBorder="1" applyAlignment="1">
      <alignment horizontal="justify" vertical="center" wrapText="1"/>
    </xf>
    <xf numFmtId="0" fontId="16" fillId="0" borderId="0" xfId="9" applyFont="1" applyAlignment="1">
      <alignment horizontal="center" vertical="center" wrapText="1"/>
    </xf>
    <xf numFmtId="0" fontId="14" fillId="0" borderId="0" xfId="0" applyFont="1" applyFill="1" applyAlignment="1">
      <alignment horizontal="left" vertical="center"/>
    </xf>
    <xf numFmtId="0" fontId="14" fillId="0" borderId="0" xfId="0" applyFont="1" applyAlignment="1">
      <alignment horizontal="left"/>
    </xf>
    <xf numFmtId="0" fontId="14" fillId="0" borderId="0" xfId="0" applyFont="1" applyAlignment="1">
      <alignment horizontal="right"/>
    </xf>
    <xf numFmtId="49" fontId="14" fillId="0" borderId="0" xfId="9" applyNumberFormat="1" applyFont="1" applyFill="1" applyAlignment="1">
      <alignment horizontal="left"/>
    </xf>
    <xf numFmtId="0" fontId="17" fillId="0" borderId="0" xfId="0" applyFont="1" applyFill="1" applyAlignment="1">
      <alignment horizontal="left"/>
    </xf>
    <xf numFmtId="0" fontId="17" fillId="0" borderId="0" xfId="0" applyFont="1" applyFill="1" applyAlignment="1">
      <alignment horizontal="right"/>
    </xf>
    <xf numFmtId="0" fontId="3" fillId="0" borderId="1" xfId="0" applyFont="1" applyFill="1" applyBorder="1" applyAlignment="1">
      <alignment horizontal="justify" vertical="center" wrapText="1"/>
    </xf>
    <xf numFmtId="49" fontId="3" fillId="0" borderId="1" xfId="0" applyNumberFormat="1" applyFont="1" applyFill="1" applyBorder="1" applyAlignment="1">
      <alignment horizontal="center" vertical="center"/>
    </xf>
    <xf numFmtId="0" fontId="7" fillId="2" borderId="0" xfId="0" applyFont="1" applyFill="1" applyAlignment="1">
      <alignment horizontal="center" vertical="center"/>
    </xf>
    <xf numFmtId="165" fontId="4" fillId="0" borderId="1" xfId="6" applyNumberFormat="1" applyFont="1" applyFill="1" applyBorder="1" applyAlignment="1">
      <alignment horizontal="center" vertical="center"/>
    </xf>
    <xf numFmtId="165" fontId="12" fillId="0" borderId="1" xfId="1" applyNumberFormat="1" applyFont="1" applyFill="1" applyBorder="1" applyAlignment="1">
      <alignment horizontal="center" vertical="center"/>
    </xf>
    <xf numFmtId="0" fontId="7" fillId="0" borderId="0" xfId="0" applyFont="1" applyFill="1" applyAlignment="1">
      <alignment horizontal="center" vertical="center"/>
    </xf>
    <xf numFmtId="165" fontId="9" fillId="0" borderId="1" xfId="1" applyNumberFormat="1" applyFont="1" applyFill="1" applyBorder="1" applyAlignment="1">
      <alignment horizontal="center" vertical="center"/>
    </xf>
    <xf numFmtId="165" fontId="6" fillId="0" borderId="0" xfId="0" applyNumberFormat="1" applyFont="1" applyFill="1" applyAlignment="1">
      <alignment horizontal="center"/>
    </xf>
    <xf numFmtId="165" fontId="6" fillId="0" borderId="0" xfId="0" applyNumberFormat="1" applyFont="1" applyFill="1"/>
    <xf numFmtId="165" fontId="14" fillId="0" borderId="1" xfId="9" applyNumberFormat="1" applyFont="1" applyFill="1" applyBorder="1" applyAlignment="1">
      <alignment horizontal="center" vertical="center" wrapText="1"/>
    </xf>
    <xf numFmtId="165" fontId="14" fillId="0" borderId="1" xfId="9" applyNumberFormat="1" applyFont="1" applyFill="1" applyBorder="1" applyAlignment="1">
      <alignment horizontal="center" vertical="center"/>
    </xf>
    <xf numFmtId="0" fontId="14" fillId="0" borderId="1" xfId="9" applyFont="1" applyFill="1" applyBorder="1" applyAlignment="1"/>
    <xf numFmtId="4" fontId="3" fillId="0" borderId="1" xfId="0" applyNumberFormat="1" applyFont="1" applyFill="1" applyBorder="1" applyAlignment="1" applyProtection="1">
      <alignment horizontal="center" vertical="center" wrapText="1"/>
    </xf>
    <xf numFmtId="0" fontId="3" fillId="2" borderId="0" xfId="0" applyFont="1" applyFill="1" applyBorder="1" applyAlignment="1">
      <alignment horizontal="justify" vertical="center"/>
    </xf>
    <xf numFmtId="0" fontId="3" fillId="2" borderId="1" xfId="0"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49" fontId="4" fillId="0" borderId="1" xfId="0" applyNumberFormat="1" applyFont="1" applyBorder="1" applyAlignment="1" applyProtection="1">
      <alignment horizontal="justify" vertical="center" wrapText="1"/>
    </xf>
    <xf numFmtId="49" fontId="3" fillId="0" borderId="1" xfId="0" applyNumberFormat="1" applyFont="1" applyBorder="1" applyAlignment="1" applyProtection="1">
      <alignment horizontal="center" vertical="center"/>
    </xf>
    <xf numFmtId="165" fontId="4" fillId="0" borderId="1" xfId="0" applyNumberFormat="1" applyFont="1" applyBorder="1" applyAlignment="1" applyProtection="1">
      <alignment horizontal="center" vertical="center"/>
    </xf>
    <xf numFmtId="167" fontId="3" fillId="0" borderId="1" xfId="0" applyNumberFormat="1" applyFont="1" applyBorder="1" applyAlignment="1" applyProtection="1">
      <alignment horizontal="justify" vertical="center" wrapText="1"/>
    </xf>
    <xf numFmtId="165" fontId="3" fillId="0" borderId="1" xfId="0" applyNumberFormat="1" applyFont="1" applyBorder="1" applyAlignment="1" applyProtection="1">
      <alignment horizontal="center" vertical="center"/>
    </xf>
    <xf numFmtId="49" fontId="3" fillId="0" borderId="1" xfId="0" applyNumberFormat="1" applyFont="1" applyBorder="1" applyAlignment="1" applyProtection="1">
      <alignment horizontal="justify" vertical="center" wrapText="1"/>
    </xf>
    <xf numFmtId="0" fontId="3" fillId="2" borderId="7" xfId="0" applyFont="1" applyFill="1" applyBorder="1" applyAlignment="1">
      <alignment horizontal="right" vertical="center"/>
    </xf>
    <xf numFmtId="0" fontId="14" fillId="0" borderId="0" xfId="9" applyFont="1" applyFill="1"/>
    <xf numFmtId="0" fontId="6" fillId="0" borderId="0" xfId="0" applyFont="1" applyFill="1" applyAlignment="1">
      <alignment horizontal="center" wrapText="1"/>
    </xf>
    <xf numFmtId="0" fontId="4" fillId="2" borderId="0" xfId="0" applyFont="1" applyFill="1" applyBorder="1" applyAlignment="1">
      <alignment horizontal="center" vertical="center"/>
    </xf>
    <xf numFmtId="0" fontId="3" fillId="2" borderId="0" xfId="0" applyFont="1" applyFill="1" applyBorder="1" applyAlignment="1">
      <alignment horizontal="right"/>
    </xf>
    <xf numFmtId="0" fontId="3" fillId="2" borderId="0" xfId="0" applyFont="1" applyFill="1" applyBorder="1" applyAlignment="1">
      <alignment horizontal="right" wrapText="1"/>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0" fillId="0" borderId="0" xfId="0" applyAlignment="1">
      <alignment horizontal="center" vertical="center"/>
    </xf>
    <xf numFmtId="0" fontId="3" fillId="0" borderId="1" xfId="0" applyFont="1" applyFill="1" applyBorder="1" applyAlignment="1">
      <alignment horizontal="justify" vertical="center" wrapText="1"/>
    </xf>
    <xf numFmtId="49" fontId="3" fillId="0" borderId="1" xfId="0" applyNumberFormat="1" applyFont="1" applyFill="1" applyBorder="1" applyAlignment="1">
      <alignment horizontal="center" vertical="center"/>
    </xf>
    <xf numFmtId="2" fontId="3" fillId="0" borderId="0" xfId="0" applyNumberFormat="1" applyFont="1" applyFill="1" applyAlignment="1">
      <alignment horizontal="center" vertical="center"/>
    </xf>
    <xf numFmtId="2" fontId="0" fillId="0" borderId="0" xfId="0" applyNumberFormat="1" applyAlignment="1">
      <alignment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6" fillId="0" borderId="0" xfId="0" applyFont="1" applyAlignment="1">
      <alignment horizontal="center" vertical="center" wrapText="1"/>
    </xf>
    <xf numFmtId="0" fontId="11" fillId="0" borderId="0" xfId="0" applyFont="1" applyAlignment="1">
      <alignment horizontal="center" vertical="center" wrapText="1"/>
    </xf>
    <xf numFmtId="0" fontId="14" fillId="0" borderId="1" xfId="9" applyFont="1" applyBorder="1" applyAlignment="1">
      <alignment horizontal="center" vertical="center" wrapText="1"/>
    </xf>
    <xf numFmtId="0" fontId="14" fillId="0" borderId="6" xfId="9" applyFont="1" applyBorder="1" applyAlignment="1">
      <alignment horizontal="center" vertical="center" wrapText="1"/>
    </xf>
    <xf numFmtId="0" fontId="14" fillId="0" borderId="5" xfId="9" applyFont="1" applyBorder="1" applyAlignment="1">
      <alignment horizontal="center" vertical="center" wrapText="1"/>
    </xf>
    <xf numFmtId="0" fontId="14" fillId="0" borderId="4" xfId="9" applyFont="1" applyBorder="1" applyAlignment="1">
      <alignment horizontal="center" vertical="center" wrapText="1"/>
    </xf>
    <xf numFmtId="49" fontId="16" fillId="0" borderId="1" xfId="9" applyNumberFormat="1" applyFont="1" applyBorder="1" applyAlignment="1">
      <alignment horizontal="center" vertical="center" wrapText="1"/>
    </xf>
    <xf numFmtId="0" fontId="14" fillId="0" borderId="0" xfId="9" applyFont="1" applyAlignment="1">
      <alignment horizontal="center" vertical="justify" wrapText="1"/>
    </xf>
    <xf numFmtId="0" fontId="0" fillId="0" borderId="0" xfId="0" applyFont="1" applyAlignment="1"/>
    <xf numFmtId="49" fontId="3" fillId="2" borderId="1" xfId="0" applyNumberFormat="1" applyFont="1" applyFill="1" applyBorder="1" applyAlignment="1">
      <alignment horizontal="left" vertical="center" wrapText="1"/>
    </xf>
  </cellXfs>
  <cellStyles count="11">
    <cellStyle name="Обычный" xfId="0" builtinId="0"/>
    <cellStyle name="Обычный 2" xfId="1"/>
    <cellStyle name="Обычный 2 2" xfId="2"/>
    <cellStyle name="Обычный 2 3" xfId="3"/>
    <cellStyle name="Обычный 3" xfId="4"/>
    <cellStyle name="Обычный 3 2" xfId="5"/>
    <cellStyle name="Обычный 4" xfId="7"/>
    <cellStyle name="Обычный_Источники" xfId="10"/>
    <cellStyle name="Обычный_Приложение №1+№4" xfId="9"/>
    <cellStyle name="Финансовый" xfId="6" builtinId="3"/>
    <cellStyle name="Финансовый 2" xfId="8"/>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3"/>
  <sheetViews>
    <sheetView zoomScaleNormal="100" workbookViewId="0">
      <selection activeCell="A13" sqref="A13"/>
    </sheetView>
  </sheetViews>
  <sheetFormatPr defaultRowHeight="15" x14ac:dyDescent="0.25"/>
  <cols>
    <col min="1" max="1" width="63.140625" customWidth="1"/>
    <col min="2" max="2" width="26.7109375" customWidth="1"/>
    <col min="3" max="3" width="15.42578125" customWidth="1"/>
  </cols>
  <sheetData>
    <row r="1" spans="1:3" ht="15.75" x14ac:dyDescent="0.25">
      <c r="A1" s="126"/>
      <c r="B1" s="139" t="s">
        <v>1239</v>
      </c>
      <c r="C1" s="139"/>
    </row>
    <row r="2" spans="1:3" ht="15.75" x14ac:dyDescent="0.25">
      <c r="A2" s="126"/>
      <c r="B2" s="139" t="s">
        <v>0</v>
      </c>
      <c r="C2" s="139"/>
    </row>
    <row r="3" spans="1:3" ht="15.75" x14ac:dyDescent="0.25">
      <c r="A3" s="126"/>
      <c r="B3" s="139" t="s">
        <v>1</v>
      </c>
      <c r="C3" s="139"/>
    </row>
    <row r="4" spans="1:3" ht="15.75" x14ac:dyDescent="0.25">
      <c r="A4" s="126"/>
      <c r="B4" s="139" t="s">
        <v>2</v>
      </c>
      <c r="C4" s="139"/>
    </row>
    <row r="5" spans="1:3" ht="15.75" x14ac:dyDescent="0.25">
      <c r="A5" s="126"/>
      <c r="B5" s="140" t="s">
        <v>928</v>
      </c>
      <c r="C5" s="140"/>
    </row>
    <row r="6" spans="1:3" x14ac:dyDescent="0.25">
      <c r="A6" s="141" t="s">
        <v>929</v>
      </c>
      <c r="B6" s="142"/>
      <c r="C6" s="143"/>
    </row>
    <row r="7" spans="1:3" x14ac:dyDescent="0.25">
      <c r="A7" s="142"/>
      <c r="B7" s="142"/>
      <c r="C7" s="143"/>
    </row>
    <row r="8" spans="1:3" x14ac:dyDescent="0.25">
      <c r="A8" s="142"/>
      <c r="B8" s="142"/>
      <c r="C8" s="143"/>
    </row>
    <row r="9" spans="1:3" ht="15.75" x14ac:dyDescent="0.25">
      <c r="A9" s="138"/>
      <c r="B9" s="138"/>
      <c r="C9" s="135" t="s">
        <v>1233</v>
      </c>
    </row>
    <row r="10" spans="1:3" ht="47.25" x14ac:dyDescent="0.25">
      <c r="A10" s="91" t="s">
        <v>930</v>
      </c>
      <c r="B10" s="127" t="s">
        <v>931</v>
      </c>
      <c r="C10" s="128" t="s">
        <v>1241</v>
      </c>
    </row>
    <row r="11" spans="1:3" ht="15.75" x14ac:dyDescent="0.25">
      <c r="A11" s="129" t="s">
        <v>932</v>
      </c>
      <c r="B11" s="130"/>
      <c r="C11" s="131">
        <v>5026661.2</v>
      </c>
    </row>
    <row r="12" spans="1:3" ht="78.75" x14ac:dyDescent="0.25">
      <c r="A12" s="132" t="s">
        <v>933</v>
      </c>
      <c r="B12" s="130" t="s">
        <v>934</v>
      </c>
      <c r="C12" s="133">
        <v>845514.4</v>
      </c>
    </row>
    <row r="13" spans="1:3" ht="126" x14ac:dyDescent="0.25">
      <c r="A13" s="132" t="s">
        <v>935</v>
      </c>
      <c r="B13" s="130" t="s">
        <v>936</v>
      </c>
      <c r="C13" s="133">
        <v>12984.6</v>
      </c>
    </row>
    <row r="14" spans="1:3" ht="47.25" x14ac:dyDescent="0.25">
      <c r="A14" s="134" t="s">
        <v>937</v>
      </c>
      <c r="B14" s="130" t="s">
        <v>938</v>
      </c>
      <c r="C14" s="133">
        <v>11435.2</v>
      </c>
    </row>
    <row r="15" spans="1:3" ht="94.5" x14ac:dyDescent="0.25">
      <c r="A15" s="132" t="s">
        <v>939</v>
      </c>
      <c r="B15" s="130" t="s">
        <v>940</v>
      </c>
      <c r="C15" s="133">
        <v>3697.6</v>
      </c>
    </row>
    <row r="16" spans="1:3" ht="63" x14ac:dyDescent="0.25">
      <c r="A16" s="134" t="s">
        <v>941</v>
      </c>
      <c r="B16" s="130" t="s">
        <v>942</v>
      </c>
      <c r="C16" s="133">
        <v>0.4</v>
      </c>
    </row>
    <row r="17" spans="1:3" ht="78.75" x14ac:dyDescent="0.25">
      <c r="A17" s="134" t="s">
        <v>943</v>
      </c>
      <c r="B17" s="130" t="s">
        <v>944</v>
      </c>
      <c r="C17" s="133">
        <v>11899.6</v>
      </c>
    </row>
    <row r="18" spans="1:3" ht="94.5" x14ac:dyDescent="0.25">
      <c r="A18" s="132" t="s">
        <v>945</v>
      </c>
      <c r="B18" s="130" t="s">
        <v>946</v>
      </c>
      <c r="C18" s="133">
        <v>87.4</v>
      </c>
    </row>
    <row r="19" spans="1:3" ht="78.75" x14ac:dyDescent="0.25">
      <c r="A19" s="134" t="s">
        <v>947</v>
      </c>
      <c r="B19" s="130" t="s">
        <v>948</v>
      </c>
      <c r="C19" s="133">
        <v>15897.9</v>
      </c>
    </row>
    <row r="20" spans="1:3" ht="78.75" x14ac:dyDescent="0.25">
      <c r="A20" s="134" t="s">
        <v>949</v>
      </c>
      <c r="B20" s="130" t="s">
        <v>950</v>
      </c>
      <c r="C20" s="133">
        <v>-1742.5</v>
      </c>
    </row>
    <row r="21" spans="1:3" ht="31.5" x14ac:dyDescent="0.25">
      <c r="A21" s="134" t="s">
        <v>951</v>
      </c>
      <c r="B21" s="130" t="s">
        <v>952</v>
      </c>
      <c r="C21" s="133">
        <v>136160.79999999999</v>
      </c>
    </row>
    <row r="22" spans="1:3" ht="47.25" x14ac:dyDescent="0.25">
      <c r="A22" s="134" t="s">
        <v>953</v>
      </c>
      <c r="B22" s="130" t="s">
        <v>954</v>
      </c>
      <c r="C22" s="133">
        <v>46.8</v>
      </c>
    </row>
    <row r="23" spans="1:3" ht="47.25" x14ac:dyDescent="0.25">
      <c r="A23" s="134" t="s">
        <v>955</v>
      </c>
      <c r="B23" s="130" t="s">
        <v>956</v>
      </c>
      <c r="C23" s="133">
        <v>50590.5</v>
      </c>
    </row>
    <row r="24" spans="1:3" ht="47.25" x14ac:dyDescent="0.25">
      <c r="A24" s="134" t="s">
        <v>957</v>
      </c>
      <c r="B24" s="130" t="s">
        <v>958</v>
      </c>
      <c r="C24" s="133">
        <v>-57.1</v>
      </c>
    </row>
    <row r="25" spans="1:3" ht="31.5" x14ac:dyDescent="0.25">
      <c r="A25" s="134" t="s">
        <v>959</v>
      </c>
      <c r="B25" s="130" t="s">
        <v>960</v>
      </c>
      <c r="C25" s="133">
        <v>68587.199999999997</v>
      </c>
    </row>
    <row r="26" spans="1:3" ht="47.25" x14ac:dyDescent="0.25">
      <c r="A26" s="134" t="s">
        <v>961</v>
      </c>
      <c r="B26" s="130" t="s">
        <v>962</v>
      </c>
      <c r="C26" s="133">
        <v>19.399999999999999</v>
      </c>
    </row>
    <row r="27" spans="1:3" ht="15.75" x14ac:dyDescent="0.25">
      <c r="A27" s="134" t="s">
        <v>963</v>
      </c>
      <c r="B27" s="130" t="s">
        <v>964</v>
      </c>
      <c r="C27" s="133">
        <v>367.2</v>
      </c>
    </row>
    <row r="28" spans="1:3" ht="47.25" x14ac:dyDescent="0.25">
      <c r="A28" s="134" t="s">
        <v>965</v>
      </c>
      <c r="B28" s="130" t="s">
        <v>966</v>
      </c>
      <c r="C28" s="133">
        <v>7098.7</v>
      </c>
    </row>
    <row r="29" spans="1:3" ht="15.75" x14ac:dyDescent="0.25">
      <c r="A29" s="134" t="s">
        <v>967</v>
      </c>
      <c r="B29" s="130" t="s">
        <v>968</v>
      </c>
      <c r="C29" s="133">
        <v>58315.7</v>
      </c>
    </row>
    <row r="30" spans="1:3" ht="31.5" x14ac:dyDescent="0.25">
      <c r="A30" s="134" t="s">
        <v>969</v>
      </c>
      <c r="B30" s="130" t="s">
        <v>970</v>
      </c>
      <c r="C30" s="133">
        <v>87834.7</v>
      </c>
    </row>
    <row r="31" spans="1:3" ht="31.5" x14ac:dyDescent="0.25">
      <c r="A31" s="134" t="s">
        <v>971</v>
      </c>
      <c r="B31" s="130" t="s">
        <v>972</v>
      </c>
      <c r="C31" s="133">
        <v>20814.099999999999</v>
      </c>
    </row>
    <row r="32" spans="1:3" ht="31.5" x14ac:dyDescent="0.25">
      <c r="A32" s="134" t="s">
        <v>973</v>
      </c>
      <c r="B32" s="130" t="s">
        <v>974</v>
      </c>
      <c r="C32" s="133">
        <v>19366.900000000001</v>
      </c>
    </row>
    <row r="33" spans="1:3" ht="78.75" x14ac:dyDescent="0.25">
      <c r="A33" s="134" t="s">
        <v>975</v>
      </c>
      <c r="B33" s="130" t="s">
        <v>976</v>
      </c>
      <c r="C33" s="133">
        <v>566.6</v>
      </c>
    </row>
    <row r="34" spans="1:3" ht="94.5" x14ac:dyDescent="0.25">
      <c r="A34" s="132" t="s">
        <v>977</v>
      </c>
      <c r="B34" s="130" t="s">
        <v>978</v>
      </c>
      <c r="C34" s="133">
        <v>1</v>
      </c>
    </row>
    <row r="35" spans="1:3" ht="47.25" x14ac:dyDescent="0.25">
      <c r="A35" s="134" t="s">
        <v>979</v>
      </c>
      <c r="B35" s="130" t="s">
        <v>980</v>
      </c>
      <c r="C35" s="133">
        <v>17211.2</v>
      </c>
    </row>
    <row r="36" spans="1:3" ht="31.5" x14ac:dyDescent="0.25">
      <c r="A36" s="134" t="s">
        <v>981</v>
      </c>
      <c r="B36" s="130" t="s">
        <v>982</v>
      </c>
      <c r="C36" s="133">
        <v>830</v>
      </c>
    </row>
    <row r="37" spans="1:3" ht="78.75" x14ac:dyDescent="0.25">
      <c r="A37" s="134" t="s">
        <v>983</v>
      </c>
      <c r="B37" s="130" t="s">
        <v>984</v>
      </c>
      <c r="C37" s="133">
        <v>2405.6999999999998</v>
      </c>
    </row>
    <row r="38" spans="1:3" ht="31.5" x14ac:dyDescent="0.25">
      <c r="A38" s="134" t="s">
        <v>985</v>
      </c>
      <c r="B38" s="130" t="s">
        <v>986</v>
      </c>
      <c r="C38" s="133">
        <v>80</v>
      </c>
    </row>
    <row r="39" spans="1:3" ht="63" x14ac:dyDescent="0.25">
      <c r="A39" s="134" t="s">
        <v>987</v>
      </c>
      <c r="B39" s="130" t="s">
        <v>988</v>
      </c>
      <c r="C39" s="133">
        <v>14.4</v>
      </c>
    </row>
    <row r="40" spans="1:3" ht="31.5" x14ac:dyDescent="0.25">
      <c r="A40" s="134" t="s">
        <v>989</v>
      </c>
      <c r="B40" s="130" t="s">
        <v>990</v>
      </c>
      <c r="C40" s="133">
        <v>0.4</v>
      </c>
    </row>
    <row r="41" spans="1:3" ht="31.5" x14ac:dyDescent="0.25">
      <c r="A41" s="134" t="s">
        <v>991</v>
      </c>
      <c r="B41" s="130" t="s">
        <v>992</v>
      </c>
      <c r="C41" s="133">
        <v>65.2</v>
      </c>
    </row>
    <row r="42" spans="1:3" ht="63" x14ac:dyDescent="0.25">
      <c r="A42" s="134" t="s">
        <v>993</v>
      </c>
      <c r="B42" s="130" t="s">
        <v>994</v>
      </c>
      <c r="C42" s="133">
        <v>13.3</v>
      </c>
    </row>
    <row r="43" spans="1:3" ht="31.5" x14ac:dyDescent="0.25">
      <c r="A43" s="134" t="s">
        <v>995</v>
      </c>
      <c r="B43" s="130" t="s">
        <v>996</v>
      </c>
      <c r="C43" s="133">
        <v>41.3</v>
      </c>
    </row>
    <row r="44" spans="1:3" ht="78.75" x14ac:dyDescent="0.25">
      <c r="A44" s="132" t="s">
        <v>997</v>
      </c>
      <c r="B44" s="130" t="s">
        <v>998</v>
      </c>
      <c r="C44" s="133">
        <v>40864.5</v>
      </c>
    </row>
    <row r="45" spans="1:3" ht="78.75" x14ac:dyDescent="0.25">
      <c r="A45" s="134" t="s">
        <v>999</v>
      </c>
      <c r="B45" s="130" t="s">
        <v>1000</v>
      </c>
      <c r="C45" s="133">
        <v>7132.3</v>
      </c>
    </row>
    <row r="46" spans="1:3" ht="78.75" x14ac:dyDescent="0.25">
      <c r="A46" s="134" t="s">
        <v>1001</v>
      </c>
      <c r="B46" s="130" t="s">
        <v>1002</v>
      </c>
      <c r="C46" s="133">
        <v>64.8</v>
      </c>
    </row>
    <row r="47" spans="1:3" ht="78.75" x14ac:dyDescent="0.25">
      <c r="A47" s="134" t="s">
        <v>1001</v>
      </c>
      <c r="B47" s="130" t="s">
        <v>1003</v>
      </c>
      <c r="C47" s="133">
        <v>263</v>
      </c>
    </row>
    <row r="48" spans="1:3" ht="31.5" x14ac:dyDescent="0.25">
      <c r="A48" s="134" t="s">
        <v>1004</v>
      </c>
      <c r="B48" s="130" t="s">
        <v>1005</v>
      </c>
      <c r="C48" s="133">
        <v>11135.8</v>
      </c>
    </row>
    <row r="49" spans="1:3" ht="63" x14ac:dyDescent="0.25">
      <c r="A49" s="134" t="s">
        <v>1006</v>
      </c>
      <c r="B49" s="130" t="s">
        <v>1007</v>
      </c>
      <c r="C49" s="133">
        <v>157.6</v>
      </c>
    </row>
    <row r="50" spans="1:3" ht="78.75" x14ac:dyDescent="0.25">
      <c r="A50" s="134" t="s">
        <v>1008</v>
      </c>
      <c r="B50" s="130" t="s">
        <v>1009</v>
      </c>
      <c r="C50" s="133">
        <v>4794.8999999999996</v>
      </c>
    </row>
    <row r="51" spans="1:3" ht="31.5" x14ac:dyDescent="0.25">
      <c r="A51" s="134" t="s">
        <v>1010</v>
      </c>
      <c r="B51" s="130" t="s">
        <v>1011</v>
      </c>
      <c r="C51" s="133">
        <v>386.7</v>
      </c>
    </row>
    <row r="52" spans="1:3" ht="15.75" x14ac:dyDescent="0.25">
      <c r="A52" s="134" t="s">
        <v>1012</v>
      </c>
      <c r="B52" s="130" t="s">
        <v>1013</v>
      </c>
      <c r="C52" s="133">
        <v>3041.6</v>
      </c>
    </row>
    <row r="53" spans="1:3" ht="15.75" x14ac:dyDescent="0.25">
      <c r="A53" s="134" t="s">
        <v>1014</v>
      </c>
      <c r="B53" s="130" t="s">
        <v>1015</v>
      </c>
      <c r="C53" s="133">
        <v>645.70000000000005</v>
      </c>
    </row>
    <row r="54" spans="1:3" ht="15.75" x14ac:dyDescent="0.25">
      <c r="A54" s="134" t="s">
        <v>1016</v>
      </c>
      <c r="B54" s="130" t="s">
        <v>1017</v>
      </c>
      <c r="C54" s="133">
        <v>27.5</v>
      </c>
    </row>
    <row r="55" spans="1:3" ht="31.5" x14ac:dyDescent="0.25">
      <c r="A55" s="134" t="s">
        <v>1018</v>
      </c>
      <c r="B55" s="130" t="s">
        <v>1019</v>
      </c>
      <c r="C55" s="133">
        <v>2.9</v>
      </c>
    </row>
    <row r="56" spans="1:3" ht="31.5" x14ac:dyDescent="0.25">
      <c r="A56" s="134" t="s">
        <v>1018</v>
      </c>
      <c r="B56" s="130" t="s">
        <v>1020</v>
      </c>
      <c r="C56" s="133">
        <v>3289.3</v>
      </c>
    </row>
    <row r="57" spans="1:3" ht="31.5" x14ac:dyDescent="0.25">
      <c r="A57" s="134" t="s">
        <v>1018</v>
      </c>
      <c r="B57" s="130" t="s">
        <v>1021</v>
      </c>
      <c r="C57" s="133">
        <v>17318.900000000001</v>
      </c>
    </row>
    <row r="58" spans="1:3" ht="31.5" x14ac:dyDescent="0.25">
      <c r="A58" s="134" t="s">
        <v>1018</v>
      </c>
      <c r="B58" s="130" t="s">
        <v>1022</v>
      </c>
      <c r="C58" s="133">
        <v>996.8</v>
      </c>
    </row>
    <row r="59" spans="1:3" ht="47.25" x14ac:dyDescent="0.25">
      <c r="A59" s="134" t="s">
        <v>1023</v>
      </c>
      <c r="B59" s="130" t="s">
        <v>1024</v>
      </c>
      <c r="C59" s="133">
        <v>31.9</v>
      </c>
    </row>
    <row r="60" spans="1:3" ht="47.25" x14ac:dyDescent="0.25">
      <c r="A60" s="134" t="s">
        <v>1023</v>
      </c>
      <c r="B60" s="130" t="s">
        <v>1025</v>
      </c>
      <c r="C60" s="133">
        <v>1044.3</v>
      </c>
    </row>
    <row r="61" spans="1:3" ht="31.5" x14ac:dyDescent="0.25">
      <c r="A61" s="134" t="s">
        <v>1026</v>
      </c>
      <c r="B61" s="130" t="s">
        <v>1027</v>
      </c>
      <c r="C61" s="133">
        <v>973.5</v>
      </c>
    </row>
    <row r="62" spans="1:3" ht="31.5" x14ac:dyDescent="0.25">
      <c r="A62" s="134" t="s">
        <v>1026</v>
      </c>
      <c r="B62" s="130" t="s">
        <v>1028</v>
      </c>
      <c r="C62" s="133">
        <v>7.1</v>
      </c>
    </row>
    <row r="63" spans="1:3" ht="31.5" x14ac:dyDescent="0.25">
      <c r="A63" s="134" t="s">
        <v>1026</v>
      </c>
      <c r="B63" s="130" t="s">
        <v>1029</v>
      </c>
      <c r="C63" s="133">
        <v>258.39999999999998</v>
      </c>
    </row>
    <row r="64" spans="1:3" ht="31.5" x14ac:dyDescent="0.25">
      <c r="A64" s="134" t="s">
        <v>1026</v>
      </c>
      <c r="B64" s="130" t="s">
        <v>1030</v>
      </c>
      <c r="C64" s="133">
        <v>1.6</v>
      </c>
    </row>
    <row r="65" spans="1:3" ht="31.5" x14ac:dyDescent="0.25">
      <c r="A65" s="134" t="s">
        <v>1026</v>
      </c>
      <c r="B65" s="130" t="s">
        <v>1031</v>
      </c>
      <c r="C65" s="133">
        <v>500.1</v>
      </c>
    </row>
    <row r="66" spans="1:3" ht="31.5" x14ac:dyDescent="0.25">
      <c r="A66" s="134" t="s">
        <v>1026</v>
      </c>
      <c r="B66" s="130" t="s">
        <v>1032</v>
      </c>
      <c r="C66" s="133">
        <v>0.9</v>
      </c>
    </row>
    <row r="67" spans="1:3" ht="31.5" x14ac:dyDescent="0.25">
      <c r="A67" s="134" t="s">
        <v>1026</v>
      </c>
      <c r="B67" s="130" t="s">
        <v>1033</v>
      </c>
      <c r="C67" s="133">
        <v>1</v>
      </c>
    </row>
    <row r="68" spans="1:3" ht="94.5" x14ac:dyDescent="0.25">
      <c r="A68" s="132" t="s">
        <v>1034</v>
      </c>
      <c r="B68" s="130" t="s">
        <v>1035</v>
      </c>
      <c r="C68" s="133">
        <v>18</v>
      </c>
    </row>
    <row r="69" spans="1:3" ht="94.5" x14ac:dyDescent="0.25">
      <c r="A69" s="132" t="s">
        <v>1034</v>
      </c>
      <c r="B69" s="130" t="s">
        <v>1036</v>
      </c>
      <c r="C69" s="133">
        <v>3.2</v>
      </c>
    </row>
    <row r="70" spans="1:3" ht="94.5" x14ac:dyDescent="0.25">
      <c r="A70" s="132" t="s">
        <v>1037</v>
      </c>
      <c r="B70" s="130" t="s">
        <v>1038</v>
      </c>
      <c r="C70" s="133">
        <v>9733.1</v>
      </c>
    </row>
    <row r="71" spans="1:3" ht="94.5" x14ac:dyDescent="0.25">
      <c r="A71" s="132" t="s">
        <v>1039</v>
      </c>
      <c r="B71" s="130" t="s">
        <v>1040</v>
      </c>
      <c r="C71" s="133">
        <v>12.5</v>
      </c>
    </row>
    <row r="72" spans="1:3" ht="94.5" x14ac:dyDescent="0.25">
      <c r="A72" s="132" t="s">
        <v>1041</v>
      </c>
      <c r="B72" s="130" t="s">
        <v>1042</v>
      </c>
      <c r="C72" s="133">
        <v>292.3</v>
      </c>
    </row>
    <row r="73" spans="1:3" ht="47.25" x14ac:dyDescent="0.25">
      <c r="A73" s="134" t="s">
        <v>1043</v>
      </c>
      <c r="B73" s="130" t="s">
        <v>1044</v>
      </c>
      <c r="C73" s="133">
        <v>21978.400000000001</v>
      </c>
    </row>
    <row r="74" spans="1:3" ht="63" x14ac:dyDescent="0.25">
      <c r="A74" s="134" t="s">
        <v>1045</v>
      </c>
      <c r="B74" s="130" t="s">
        <v>1046</v>
      </c>
      <c r="C74" s="133">
        <v>4951</v>
      </c>
    </row>
    <row r="75" spans="1:3" ht="94.5" x14ac:dyDescent="0.25">
      <c r="A75" s="132" t="s">
        <v>1047</v>
      </c>
      <c r="B75" s="130" t="s">
        <v>1048</v>
      </c>
      <c r="C75" s="133">
        <v>1856.8</v>
      </c>
    </row>
    <row r="76" spans="1:3" ht="47.25" x14ac:dyDescent="0.25">
      <c r="A76" s="134" t="s">
        <v>1049</v>
      </c>
      <c r="B76" s="130" t="s">
        <v>1050</v>
      </c>
      <c r="C76" s="133">
        <v>992.2</v>
      </c>
    </row>
    <row r="77" spans="1:3" ht="78.75" x14ac:dyDescent="0.25">
      <c r="A77" s="132" t="s">
        <v>1051</v>
      </c>
      <c r="B77" s="130" t="s">
        <v>1052</v>
      </c>
      <c r="C77" s="133">
        <v>426.5</v>
      </c>
    </row>
    <row r="78" spans="1:3" ht="63" x14ac:dyDescent="0.25">
      <c r="A78" s="134" t="s">
        <v>1053</v>
      </c>
      <c r="B78" s="130" t="s">
        <v>1054</v>
      </c>
      <c r="C78" s="133">
        <v>76.7</v>
      </c>
    </row>
    <row r="79" spans="1:3" ht="47.25" x14ac:dyDescent="0.25">
      <c r="A79" s="134" t="s">
        <v>1055</v>
      </c>
      <c r="B79" s="130" t="s">
        <v>1056</v>
      </c>
      <c r="C79" s="133">
        <v>62.5</v>
      </c>
    </row>
    <row r="80" spans="1:3" ht="63" x14ac:dyDescent="0.25">
      <c r="A80" s="134" t="s">
        <v>1057</v>
      </c>
      <c r="B80" s="130" t="s">
        <v>1058</v>
      </c>
      <c r="C80" s="133">
        <v>44.7</v>
      </c>
    </row>
    <row r="81" spans="1:3" ht="110.25" x14ac:dyDescent="0.25">
      <c r="A81" s="132" t="s">
        <v>1059</v>
      </c>
      <c r="B81" s="130" t="s">
        <v>1060</v>
      </c>
      <c r="C81" s="133">
        <v>243.2</v>
      </c>
    </row>
    <row r="82" spans="1:3" ht="110.25" x14ac:dyDescent="0.25">
      <c r="A82" s="132" t="s">
        <v>1059</v>
      </c>
      <c r="B82" s="130" t="s">
        <v>1061</v>
      </c>
      <c r="C82" s="133">
        <v>100</v>
      </c>
    </row>
    <row r="83" spans="1:3" ht="110.25" x14ac:dyDescent="0.25">
      <c r="A83" s="132" t="s">
        <v>1059</v>
      </c>
      <c r="B83" s="130" t="s">
        <v>1062</v>
      </c>
      <c r="C83" s="133">
        <v>874.9</v>
      </c>
    </row>
    <row r="84" spans="1:3" ht="47.25" x14ac:dyDescent="0.25">
      <c r="A84" s="134" t="s">
        <v>1063</v>
      </c>
      <c r="B84" s="130" t="s">
        <v>1064</v>
      </c>
      <c r="C84" s="133">
        <v>35</v>
      </c>
    </row>
    <row r="85" spans="1:3" ht="31.5" x14ac:dyDescent="0.25">
      <c r="A85" s="134" t="s">
        <v>1065</v>
      </c>
      <c r="B85" s="130" t="s">
        <v>1066</v>
      </c>
      <c r="C85" s="133">
        <v>35</v>
      </c>
    </row>
    <row r="86" spans="1:3" ht="63" x14ac:dyDescent="0.25">
      <c r="A86" s="134" t="s">
        <v>1067</v>
      </c>
      <c r="B86" s="130" t="s">
        <v>1068</v>
      </c>
      <c r="C86" s="133">
        <v>1289.2</v>
      </c>
    </row>
    <row r="87" spans="1:3" ht="63" x14ac:dyDescent="0.25">
      <c r="A87" s="134" t="s">
        <v>1069</v>
      </c>
      <c r="B87" s="130" t="s">
        <v>1070</v>
      </c>
      <c r="C87" s="133">
        <v>50.3</v>
      </c>
    </row>
    <row r="88" spans="1:3" ht="63" x14ac:dyDescent="0.25">
      <c r="A88" s="134" t="s">
        <v>1069</v>
      </c>
      <c r="B88" s="130" t="s">
        <v>1071</v>
      </c>
      <c r="C88" s="133">
        <v>23.9</v>
      </c>
    </row>
    <row r="89" spans="1:3" ht="94.5" x14ac:dyDescent="0.25">
      <c r="A89" s="134" t="s">
        <v>1072</v>
      </c>
      <c r="B89" s="130" t="s">
        <v>1073</v>
      </c>
      <c r="C89" s="133">
        <v>69.900000000000006</v>
      </c>
    </row>
    <row r="90" spans="1:3" ht="31.5" x14ac:dyDescent="0.25">
      <c r="A90" s="134" t="s">
        <v>1074</v>
      </c>
      <c r="B90" s="130" t="s">
        <v>1075</v>
      </c>
      <c r="C90" s="133">
        <v>23.6</v>
      </c>
    </row>
    <row r="91" spans="1:3" ht="78.75" x14ac:dyDescent="0.25">
      <c r="A91" s="134" t="s">
        <v>1076</v>
      </c>
      <c r="B91" s="130" t="s">
        <v>1077</v>
      </c>
      <c r="C91" s="133">
        <v>3</v>
      </c>
    </row>
    <row r="92" spans="1:3" ht="63" x14ac:dyDescent="0.25">
      <c r="A92" s="134" t="s">
        <v>1078</v>
      </c>
      <c r="B92" s="130" t="s">
        <v>1079</v>
      </c>
      <c r="C92" s="133">
        <v>554</v>
      </c>
    </row>
    <row r="93" spans="1:3" ht="47.25" x14ac:dyDescent="0.25">
      <c r="A93" s="134" t="s">
        <v>1080</v>
      </c>
      <c r="B93" s="130" t="s">
        <v>1081</v>
      </c>
      <c r="C93" s="133">
        <v>20</v>
      </c>
    </row>
    <row r="94" spans="1:3" ht="110.25" x14ac:dyDescent="0.25">
      <c r="A94" s="132" t="s">
        <v>1082</v>
      </c>
      <c r="B94" s="130" t="s">
        <v>1083</v>
      </c>
      <c r="C94" s="133">
        <v>1192</v>
      </c>
    </row>
    <row r="95" spans="1:3" ht="110.25" x14ac:dyDescent="0.25">
      <c r="A95" s="132" t="s">
        <v>1082</v>
      </c>
      <c r="B95" s="130" t="s">
        <v>1084</v>
      </c>
      <c r="C95" s="133">
        <v>5.5</v>
      </c>
    </row>
    <row r="96" spans="1:3" ht="110.25" x14ac:dyDescent="0.25">
      <c r="A96" s="132" t="s">
        <v>1082</v>
      </c>
      <c r="B96" s="130" t="s">
        <v>1085</v>
      </c>
      <c r="C96" s="133">
        <v>21.5</v>
      </c>
    </row>
    <row r="97" spans="1:3" ht="63" x14ac:dyDescent="0.25">
      <c r="A97" s="134" t="s">
        <v>1086</v>
      </c>
      <c r="B97" s="130" t="s">
        <v>1087</v>
      </c>
      <c r="C97" s="133">
        <v>0.5</v>
      </c>
    </row>
    <row r="98" spans="1:3" ht="31.5" x14ac:dyDescent="0.25">
      <c r="A98" s="134" t="s">
        <v>1088</v>
      </c>
      <c r="B98" s="130" t="s">
        <v>1089</v>
      </c>
      <c r="C98" s="133">
        <v>1712.5</v>
      </c>
    </row>
    <row r="99" spans="1:3" ht="78.75" x14ac:dyDescent="0.25">
      <c r="A99" s="134" t="s">
        <v>1090</v>
      </c>
      <c r="B99" s="130" t="s">
        <v>1091</v>
      </c>
      <c r="C99" s="133">
        <v>80</v>
      </c>
    </row>
    <row r="100" spans="1:3" ht="78.75" x14ac:dyDescent="0.25">
      <c r="A100" s="134" t="s">
        <v>1090</v>
      </c>
      <c r="B100" s="130" t="s">
        <v>1092</v>
      </c>
      <c r="C100" s="133">
        <v>873</v>
      </c>
    </row>
    <row r="101" spans="1:3" ht="78.75" x14ac:dyDescent="0.25">
      <c r="A101" s="134" t="s">
        <v>1090</v>
      </c>
      <c r="B101" s="130" t="s">
        <v>1093</v>
      </c>
      <c r="C101" s="133">
        <v>7.3</v>
      </c>
    </row>
    <row r="102" spans="1:3" ht="110.25" x14ac:dyDescent="0.25">
      <c r="A102" s="132" t="s">
        <v>1094</v>
      </c>
      <c r="B102" s="130" t="s">
        <v>1095</v>
      </c>
      <c r="C102" s="133">
        <v>11</v>
      </c>
    </row>
    <row r="103" spans="1:3" ht="47.25" x14ac:dyDescent="0.25">
      <c r="A103" s="134" t="s">
        <v>1096</v>
      </c>
      <c r="B103" s="130" t="s">
        <v>1097</v>
      </c>
      <c r="C103" s="133">
        <v>320</v>
      </c>
    </row>
    <row r="104" spans="1:3" ht="78.75" x14ac:dyDescent="0.25">
      <c r="A104" s="134" t="s">
        <v>1098</v>
      </c>
      <c r="B104" s="130" t="s">
        <v>1099</v>
      </c>
      <c r="C104" s="133">
        <v>0.6</v>
      </c>
    </row>
    <row r="105" spans="1:3" ht="78.75" x14ac:dyDescent="0.25">
      <c r="A105" s="134" t="s">
        <v>1098</v>
      </c>
      <c r="B105" s="130" t="s">
        <v>1100</v>
      </c>
      <c r="C105" s="133">
        <v>0.5</v>
      </c>
    </row>
    <row r="106" spans="1:3" ht="126" x14ac:dyDescent="0.25">
      <c r="A106" s="132" t="s">
        <v>1101</v>
      </c>
      <c r="B106" s="130" t="s">
        <v>1102</v>
      </c>
      <c r="C106" s="133">
        <v>41.8</v>
      </c>
    </row>
    <row r="107" spans="1:3" ht="126" x14ac:dyDescent="0.25">
      <c r="A107" s="132" t="s">
        <v>1101</v>
      </c>
      <c r="B107" s="130" t="s">
        <v>1103</v>
      </c>
      <c r="C107" s="133">
        <v>20</v>
      </c>
    </row>
    <row r="108" spans="1:3" ht="126" x14ac:dyDescent="0.25">
      <c r="A108" s="132" t="s">
        <v>1101</v>
      </c>
      <c r="B108" s="130" t="s">
        <v>1104</v>
      </c>
      <c r="C108" s="133">
        <v>630</v>
      </c>
    </row>
    <row r="109" spans="1:3" ht="126" x14ac:dyDescent="0.25">
      <c r="A109" s="132" t="s">
        <v>1101</v>
      </c>
      <c r="B109" s="130" t="s">
        <v>1105</v>
      </c>
      <c r="C109" s="133">
        <v>20.100000000000001</v>
      </c>
    </row>
    <row r="110" spans="1:3" ht="94.5" x14ac:dyDescent="0.25">
      <c r="A110" s="134" t="s">
        <v>1106</v>
      </c>
      <c r="B110" s="130" t="s">
        <v>1107</v>
      </c>
      <c r="C110" s="133">
        <v>1.5</v>
      </c>
    </row>
    <row r="111" spans="1:3" ht="47.25" x14ac:dyDescent="0.25">
      <c r="A111" s="134" t="s">
        <v>1108</v>
      </c>
      <c r="B111" s="130" t="s">
        <v>1109</v>
      </c>
      <c r="C111" s="133">
        <v>135.5</v>
      </c>
    </row>
    <row r="112" spans="1:3" ht="47.25" x14ac:dyDescent="0.25">
      <c r="A112" s="134" t="s">
        <v>1110</v>
      </c>
      <c r="B112" s="130" t="s">
        <v>1111</v>
      </c>
      <c r="C112" s="133">
        <v>5.4</v>
      </c>
    </row>
    <row r="113" spans="1:3" ht="47.25" x14ac:dyDescent="0.25">
      <c r="A113" s="134" t="s">
        <v>1110</v>
      </c>
      <c r="B113" s="130" t="s">
        <v>1112</v>
      </c>
      <c r="C113" s="133">
        <v>61</v>
      </c>
    </row>
    <row r="114" spans="1:3" ht="47.25" x14ac:dyDescent="0.25">
      <c r="A114" s="134" t="s">
        <v>1110</v>
      </c>
      <c r="B114" s="130" t="s">
        <v>1113</v>
      </c>
      <c r="C114" s="133">
        <v>974.7</v>
      </c>
    </row>
    <row r="115" spans="1:3" ht="47.25" x14ac:dyDescent="0.25">
      <c r="A115" s="134" t="s">
        <v>1110</v>
      </c>
      <c r="B115" s="130" t="s">
        <v>1114</v>
      </c>
      <c r="C115" s="133">
        <v>113</v>
      </c>
    </row>
    <row r="116" spans="1:3" ht="110.25" x14ac:dyDescent="0.25">
      <c r="A116" s="132" t="s">
        <v>1115</v>
      </c>
      <c r="B116" s="130" t="s">
        <v>1116</v>
      </c>
      <c r="C116" s="133">
        <v>1417.5</v>
      </c>
    </row>
    <row r="117" spans="1:3" ht="110.25" x14ac:dyDescent="0.25">
      <c r="A117" s="132" t="s">
        <v>1117</v>
      </c>
      <c r="B117" s="130" t="s">
        <v>1118</v>
      </c>
      <c r="C117" s="133">
        <v>1891</v>
      </c>
    </row>
    <row r="118" spans="1:3" ht="110.25" x14ac:dyDescent="0.25">
      <c r="A118" s="132" t="s">
        <v>1119</v>
      </c>
      <c r="B118" s="130" t="s">
        <v>1120</v>
      </c>
      <c r="C118" s="133">
        <v>96.6</v>
      </c>
    </row>
    <row r="119" spans="1:3" ht="126" x14ac:dyDescent="0.25">
      <c r="A119" s="132" t="s">
        <v>1121</v>
      </c>
      <c r="B119" s="130" t="s">
        <v>1122</v>
      </c>
      <c r="C119" s="133">
        <v>2088</v>
      </c>
    </row>
    <row r="120" spans="1:3" ht="110.25" x14ac:dyDescent="0.25">
      <c r="A120" s="132" t="s">
        <v>1123</v>
      </c>
      <c r="B120" s="130" t="s">
        <v>1124</v>
      </c>
      <c r="C120" s="133">
        <v>72.7</v>
      </c>
    </row>
    <row r="121" spans="1:3" ht="126" x14ac:dyDescent="0.25">
      <c r="A121" s="132" t="s">
        <v>1125</v>
      </c>
      <c r="B121" s="130" t="s">
        <v>1126</v>
      </c>
      <c r="C121" s="133">
        <v>159.19999999999999</v>
      </c>
    </row>
    <row r="122" spans="1:3" ht="110.25" x14ac:dyDescent="0.25">
      <c r="A122" s="132" t="s">
        <v>1127</v>
      </c>
      <c r="B122" s="130" t="s">
        <v>1128</v>
      </c>
      <c r="C122" s="133">
        <v>3.5</v>
      </c>
    </row>
    <row r="123" spans="1:3" ht="78.75" x14ac:dyDescent="0.25">
      <c r="A123" s="134" t="s">
        <v>1129</v>
      </c>
      <c r="B123" s="130" t="s">
        <v>1130</v>
      </c>
      <c r="C123" s="133">
        <v>12.4</v>
      </c>
    </row>
    <row r="124" spans="1:3" ht="126" x14ac:dyDescent="0.25">
      <c r="A124" s="132" t="s">
        <v>1131</v>
      </c>
      <c r="B124" s="130" t="s">
        <v>1132</v>
      </c>
      <c r="C124" s="133">
        <v>45.5</v>
      </c>
    </row>
    <row r="125" spans="1:3" ht="126" x14ac:dyDescent="0.25">
      <c r="A125" s="132" t="s">
        <v>1133</v>
      </c>
      <c r="B125" s="130" t="s">
        <v>1134</v>
      </c>
      <c r="C125" s="133">
        <v>522.20000000000005</v>
      </c>
    </row>
    <row r="126" spans="1:3" ht="94.5" x14ac:dyDescent="0.25">
      <c r="A126" s="132" t="s">
        <v>1135</v>
      </c>
      <c r="B126" s="130" t="s">
        <v>1136</v>
      </c>
      <c r="C126" s="133">
        <v>33</v>
      </c>
    </row>
    <row r="127" spans="1:3" ht="63" x14ac:dyDescent="0.25">
      <c r="A127" s="134" t="s">
        <v>1137</v>
      </c>
      <c r="B127" s="130" t="s">
        <v>1138</v>
      </c>
      <c r="C127" s="133">
        <v>18.399999999999999</v>
      </c>
    </row>
    <row r="128" spans="1:3" ht="78.75" x14ac:dyDescent="0.25">
      <c r="A128" s="134" t="s">
        <v>1139</v>
      </c>
      <c r="B128" s="130" t="s">
        <v>1140</v>
      </c>
      <c r="C128" s="133">
        <v>200</v>
      </c>
    </row>
    <row r="129" spans="1:3" ht="78.75" x14ac:dyDescent="0.25">
      <c r="A129" s="134" t="s">
        <v>1139</v>
      </c>
      <c r="B129" s="130" t="s">
        <v>1141</v>
      </c>
      <c r="C129" s="133">
        <v>130</v>
      </c>
    </row>
    <row r="130" spans="1:3" ht="78.75" x14ac:dyDescent="0.25">
      <c r="A130" s="134" t="s">
        <v>1139</v>
      </c>
      <c r="B130" s="130" t="s">
        <v>1142</v>
      </c>
      <c r="C130" s="133">
        <v>-1.5</v>
      </c>
    </row>
    <row r="131" spans="1:3" ht="78.75" x14ac:dyDescent="0.25">
      <c r="A131" s="134" t="s">
        <v>1139</v>
      </c>
      <c r="B131" s="130" t="s">
        <v>1143</v>
      </c>
      <c r="C131" s="133">
        <v>2011.8</v>
      </c>
    </row>
    <row r="132" spans="1:3" ht="78.75" x14ac:dyDescent="0.25">
      <c r="A132" s="134" t="s">
        <v>1139</v>
      </c>
      <c r="B132" s="130" t="s">
        <v>1144</v>
      </c>
      <c r="C132" s="133">
        <v>40.1</v>
      </c>
    </row>
    <row r="133" spans="1:3" ht="78.75" x14ac:dyDescent="0.25">
      <c r="A133" s="134" t="s">
        <v>1139</v>
      </c>
      <c r="B133" s="130" t="s">
        <v>1145</v>
      </c>
      <c r="C133" s="133">
        <v>238.5</v>
      </c>
    </row>
    <row r="134" spans="1:3" ht="47.25" x14ac:dyDescent="0.25">
      <c r="A134" s="134" t="s">
        <v>1146</v>
      </c>
      <c r="B134" s="130" t="s">
        <v>1147</v>
      </c>
      <c r="C134" s="133">
        <v>83.7</v>
      </c>
    </row>
    <row r="135" spans="1:3" ht="31.5" x14ac:dyDescent="0.25">
      <c r="A135" s="134" t="s">
        <v>1148</v>
      </c>
      <c r="B135" s="130" t="s">
        <v>1149</v>
      </c>
      <c r="C135" s="133">
        <v>62.7</v>
      </c>
    </row>
    <row r="136" spans="1:3" ht="31.5" x14ac:dyDescent="0.25">
      <c r="A136" s="134" t="s">
        <v>1148</v>
      </c>
      <c r="B136" s="130" t="s">
        <v>1150</v>
      </c>
      <c r="C136" s="133">
        <v>2.2000000000000002</v>
      </c>
    </row>
    <row r="137" spans="1:3" ht="31.5" x14ac:dyDescent="0.25">
      <c r="A137" s="134" t="s">
        <v>1148</v>
      </c>
      <c r="B137" s="130" t="s">
        <v>1151</v>
      </c>
      <c r="C137" s="133">
        <v>1.1000000000000001</v>
      </c>
    </row>
    <row r="138" spans="1:3" ht="15.75" x14ac:dyDescent="0.25">
      <c r="A138" s="134" t="s">
        <v>1152</v>
      </c>
      <c r="B138" s="130" t="s">
        <v>1153</v>
      </c>
      <c r="C138" s="133">
        <v>4602.8</v>
      </c>
    </row>
    <row r="139" spans="1:3" ht="31.5" x14ac:dyDescent="0.25">
      <c r="A139" s="134" t="s">
        <v>1154</v>
      </c>
      <c r="B139" s="130" t="s">
        <v>1155</v>
      </c>
      <c r="C139" s="133">
        <v>260830</v>
      </c>
    </row>
    <row r="140" spans="1:3" ht="31.5" x14ac:dyDescent="0.25">
      <c r="A140" s="134" t="s">
        <v>1156</v>
      </c>
      <c r="B140" s="130" t="s">
        <v>1157</v>
      </c>
      <c r="C140" s="133">
        <v>169565.8</v>
      </c>
    </row>
    <row r="141" spans="1:3" ht="63" x14ac:dyDescent="0.25">
      <c r="A141" s="134" t="s">
        <v>1158</v>
      </c>
      <c r="B141" s="130" t="s">
        <v>1159</v>
      </c>
      <c r="C141" s="133">
        <v>78793.7</v>
      </c>
    </row>
    <row r="142" spans="1:3" ht="47.25" x14ac:dyDescent="0.25">
      <c r="A142" s="134" t="s">
        <v>1160</v>
      </c>
      <c r="B142" s="130" t="s">
        <v>1161</v>
      </c>
      <c r="C142" s="133">
        <v>1040.0999999999999</v>
      </c>
    </row>
    <row r="143" spans="1:3" ht="63" x14ac:dyDescent="0.25">
      <c r="A143" s="134" t="s">
        <v>1162</v>
      </c>
      <c r="B143" s="130" t="s">
        <v>1163</v>
      </c>
      <c r="C143" s="133">
        <v>7250.6</v>
      </c>
    </row>
    <row r="144" spans="1:3" ht="31.5" x14ac:dyDescent="0.25">
      <c r="A144" s="134" t="s">
        <v>1164</v>
      </c>
      <c r="B144" s="130" t="s">
        <v>1165</v>
      </c>
      <c r="C144" s="133">
        <v>1237.3</v>
      </c>
    </row>
    <row r="145" spans="1:3" ht="31.5" x14ac:dyDescent="0.25">
      <c r="A145" s="134" t="s">
        <v>1166</v>
      </c>
      <c r="B145" s="130" t="s">
        <v>1167</v>
      </c>
      <c r="C145" s="133">
        <v>5268</v>
      </c>
    </row>
    <row r="146" spans="1:3" ht="31.5" x14ac:dyDescent="0.25">
      <c r="A146" s="134" t="s">
        <v>1168</v>
      </c>
      <c r="B146" s="130" t="s">
        <v>1169</v>
      </c>
      <c r="C146" s="133">
        <v>59937.1</v>
      </c>
    </row>
    <row r="147" spans="1:3" ht="47.25" x14ac:dyDescent="0.25">
      <c r="A147" s="134" t="s">
        <v>1170</v>
      </c>
      <c r="B147" s="130" t="s">
        <v>1171</v>
      </c>
      <c r="C147" s="133">
        <v>69077.600000000006</v>
      </c>
    </row>
    <row r="148" spans="1:3" ht="15.75" x14ac:dyDescent="0.25">
      <c r="A148" s="134" t="s">
        <v>1172</v>
      </c>
      <c r="B148" s="130" t="s">
        <v>1173</v>
      </c>
      <c r="C148" s="133">
        <v>1647</v>
      </c>
    </row>
    <row r="149" spans="1:3" ht="15.75" x14ac:dyDescent="0.25">
      <c r="A149" s="134" t="s">
        <v>1172</v>
      </c>
      <c r="B149" s="130" t="s">
        <v>1174</v>
      </c>
      <c r="C149" s="133">
        <v>168094.8</v>
      </c>
    </row>
    <row r="150" spans="1:3" ht="15.75" x14ac:dyDescent="0.25">
      <c r="A150" s="134" t="s">
        <v>1172</v>
      </c>
      <c r="B150" s="130" t="s">
        <v>1175</v>
      </c>
      <c r="C150" s="133">
        <v>18633.7</v>
      </c>
    </row>
    <row r="151" spans="1:3" ht="15.75" x14ac:dyDescent="0.25">
      <c r="A151" s="134" t="s">
        <v>1172</v>
      </c>
      <c r="B151" s="130" t="s">
        <v>1176</v>
      </c>
      <c r="C151" s="133">
        <v>6612.4</v>
      </c>
    </row>
    <row r="152" spans="1:3" ht="15.75" x14ac:dyDescent="0.25">
      <c r="A152" s="134" t="s">
        <v>1172</v>
      </c>
      <c r="B152" s="130" t="s">
        <v>1177</v>
      </c>
      <c r="C152" s="133">
        <v>31908.7</v>
      </c>
    </row>
    <row r="153" spans="1:3" ht="47.25" x14ac:dyDescent="0.25">
      <c r="A153" s="134" t="s">
        <v>1178</v>
      </c>
      <c r="B153" s="130" t="s">
        <v>1179</v>
      </c>
      <c r="C153" s="133">
        <v>8945</v>
      </c>
    </row>
    <row r="154" spans="1:3" ht="47.25" x14ac:dyDescent="0.25">
      <c r="A154" s="134" t="s">
        <v>1180</v>
      </c>
      <c r="B154" s="130" t="s">
        <v>1181</v>
      </c>
      <c r="C154" s="133">
        <v>197300</v>
      </c>
    </row>
    <row r="155" spans="1:3" ht="31.5" x14ac:dyDescent="0.25">
      <c r="A155" s="134" t="s">
        <v>1182</v>
      </c>
      <c r="B155" s="130" t="s">
        <v>1183</v>
      </c>
      <c r="C155" s="133">
        <v>2577.1999999999998</v>
      </c>
    </row>
    <row r="156" spans="1:3" ht="31.5" x14ac:dyDescent="0.25">
      <c r="A156" s="134" t="s">
        <v>1182</v>
      </c>
      <c r="B156" s="130" t="s">
        <v>1184</v>
      </c>
      <c r="C156" s="133">
        <v>557780</v>
      </c>
    </row>
    <row r="157" spans="1:3" ht="31.5" x14ac:dyDescent="0.25">
      <c r="A157" s="134" t="s">
        <v>1182</v>
      </c>
      <c r="B157" s="130" t="s">
        <v>1185</v>
      </c>
      <c r="C157" s="133">
        <v>1479493.7</v>
      </c>
    </row>
    <row r="158" spans="1:3" ht="47.25" x14ac:dyDescent="0.25">
      <c r="A158" s="134" t="s">
        <v>1186</v>
      </c>
      <c r="B158" s="130" t="s">
        <v>1187</v>
      </c>
      <c r="C158" s="133">
        <v>73286.100000000006</v>
      </c>
    </row>
    <row r="159" spans="1:3" ht="78.75" x14ac:dyDescent="0.25">
      <c r="A159" s="134" t="s">
        <v>1188</v>
      </c>
      <c r="B159" s="130" t="s">
        <v>1189</v>
      </c>
      <c r="C159" s="133">
        <v>31318.3</v>
      </c>
    </row>
    <row r="160" spans="1:3" ht="63" x14ac:dyDescent="0.25">
      <c r="A160" s="134" t="s">
        <v>1190</v>
      </c>
      <c r="B160" s="130" t="s">
        <v>1191</v>
      </c>
      <c r="C160" s="133">
        <v>53392.7</v>
      </c>
    </row>
    <row r="161" spans="1:3" ht="63" x14ac:dyDescent="0.25">
      <c r="A161" s="134" t="s">
        <v>1192</v>
      </c>
      <c r="B161" s="130" t="s">
        <v>1193</v>
      </c>
      <c r="C161" s="133">
        <v>19.2</v>
      </c>
    </row>
    <row r="162" spans="1:3" ht="63" x14ac:dyDescent="0.25">
      <c r="A162" s="134" t="s">
        <v>1194</v>
      </c>
      <c r="B162" s="130" t="s">
        <v>1195</v>
      </c>
      <c r="C162" s="133">
        <v>1763.5</v>
      </c>
    </row>
    <row r="163" spans="1:3" ht="63" x14ac:dyDescent="0.25">
      <c r="A163" s="134" t="s">
        <v>1196</v>
      </c>
      <c r="B163" s="130" t="s">
        <v>1197</v>
      </c>
      <c r="C163" s="133">
        <v>14014.4</v>
      </c>
    </row>
    <row r="164" spans="1:3" ht="31.5" x14ac:dyDescent="0.25">
      <c r="A164" s="134" t="s">
        <v>1198</v>
      </c>
      <c r="B164" s="130" t="s">
        <v>1199</v>
      </c>
      <c r="C164" s="133">
        <v>91851.4</v>
      </c>
    </row>
    <row r="165" spans="1:3" ht="63" x14ac:dyDescent="0.25">
      <c r="A165" s="134" t="s">
        <v>1200</v>
      </c>
      <c r="B165" s="130" t="s">
        <v>1201</v>
      </c>
      <c r="C165" s="133">
        <v>47.1</v>
      </c>
    </row>
    <row r="166" spans="1:3" ht="110.25" x14ac:dyDescent="0.25">
      <c r="A166" s="132" t="s">
        <v>1202</v>
      </c>
      <c r="B166" s="130" t="s">
        <v>1203</v>
      </c>
      <c r="C166" s="133">
        <v>74846</v>
      </c>
    </row>
    <row r="167" spans="1:3" ht="63" x14ac:dyDescent="0.25">
      <c r="A167" s="134" t="s">
        <v>1204</v>
      </c>
      <c r="B167" s="130" t="s">
        <v>1205</v>
      </c>
      <c r="C167" s="133">
        <v>14190.2</v>
      </c>
    </row>
    <row r="168" spans="1:3" ht="31.5" x14ac:dyDescent="0.25">
      <c r="A168" s="134" t="s">
        <v>1206</v>
      </c>
      <c r="B168" s="130" t="s">
        <v>1207</v>
      </c>
      <c r="C168" s="133">
        <v>8444.2000000000007</v>
      </c>
    </row>
    <row r="169" spans="1:3" ht="15.75" x14ac:dyDescent="0.25">
      <c r="A169" s="134" t="s">
        <v>1208</v>
      </c>
      <c r="B169" s="130" t="s">
        <v>1209</v>
      </c>
      <c r="C169" s="133">
        <v>90.1</v>
      </c>
    </row>
    <row r="170" spans="1:3" ht="31.5" x14ac:dyDescent="0.25">
      <c r="A170" s="134" t="s">
        <v>1210</v>
      </c>
      <c r="B170" s="130" t="s">
        <v>1211</v>
      </c>
      <c r="C170" s="133">
        <v>9576.4</v>
      </c>
    </row>
    <row r="171" spans="1:3" ht="47.25" x14ac:dyDescent="0.25">
      <c r="A171" s="134" t="s">
        <v>1212</v>
      </c>
      <c r="B171" s="130" t="s">
        <v>1213</v>
      </c>
      <c r="C171" s="133">
        <v>0.9</v>
      </c>
    </row>
    <row r="172" spans="1:3" ht="47.25" x14ac:dyDescent="0.25">
      <c r="A172" s="134" t="s">
        <v>1212</v>
      </c>
      <c r="B172" s="130" t="s">
        <v>1214</v>
      </c>
      <c r="C172" s="133">
        <v>60.4</v>
      </c>
    </row>
    <row r="173" spans="1:3" ht="47.25" x14ac:dyDescent="0.25">
      <c r="A173" s="134" t="s">
        <v>1215</v>
      </c>
      <c r="B173" s="130" t="s">
        <v>1216</v>
      </c>
      <c r="C173" s="133">
        <v>52.6</v>
      </c>
    </row>
    <row r="174" spans="1:3" ht="47.25" x14ac:dyDescent="0.25">
      <c r="A174" s="134" t="s">
        <v>1215</v>
      </c>
      <c r="B174" s="130" t="s">
        <v>1217</v>
      </c>
      <c r="C174" s="133">
        <v>0.6</v>
      </c>
    </row>
    <row r="175" spans="1:3" ht="47.25" x14ac:dyDescent="0.25">
      <c r="A175" s="134" t="s">
        <v>1215</v>
      </c>
      <c r="B175" s="130" t="s">
        <v>1218</v>
      </c>
      <c r="C175" s="133">
        <v>252.4</v>
      </c>
    </row>
    <row r="176" spans="1:3" ht="31.5" x14ac:dyDescent="0.25">
      <c r="A176" s="134" t="s">
        <v>1219</v>
      </c>
      <c r="B176" s="130" t="s">
        <v>1220</v>
      </c>
      <c r="C176" s="133">
        <v>1024</v>
      </c>
    </row>
    <row r="177" spans="1:3" ht="31.5" x14ac:dyDescent="0.25">
      <c r="A177" s="134" t="s">
        <v>1221</v>
      </c>
      <c r="B177" s="130" t="s">
        <v>1222</v>
      </c>
      <c r="C177" s="133">
        <v>1.9</v>
      </c>
    </row>
    <row r="178" spans="1:3" ht="31.5" x14ac:dyDescent="0.25">
      <c r="A178" s="134" t="s">
        <v>1221</v>
      </c>
      <c r="B178" s="130" t="s">
        <v>1223</v>
      </c>
      <c r="C178" s="133">
        <v>82.8</v>
      </c>
    </row>
    <row r="179" spans="1:3" ht="63" x14ac:dyDescent="0.25">
      <c r="A179" s="134" t="s">
        <v>1224</v>
      </c>
      <c r="B179" s="130" t="s">
        <v>1225</v>
      </c>
      <c r="C179" s="133">
        <v>-31.9</v>
      </c>
    </row>
    <row r="180" spans="1:3" ht="47.25" x14ac:dyDescent="0.25">
      <c r="A180" s="134" t="s">
        <v>1226</v>
      </c>
      <c r="B180" s="130" t="s">
        <v>1227</v>
      </c>
      <c r="C180" s="133">
        <v>-15.7</v>
      </c>
    </row>
    <row r="181" spans="1:3" ht="141.75" x14ac:dyDescent="0.25">
      <c r="A181" s="132" t="s">
        <v>1228</v>
      </c>
      <c r="B181" s="130" t="s">
        <v>1229</v>
      </c>
      <c r="C181" s="133">
        <v>-130.30000000000001</v>
      </c>
    </row>
    <row r="182" spans="1:3" ht="47.25" x14ac:dyDescent="0.25">
      <c r="A182" s="134" t="s">
        <v>1230</v>
      </c>
      <c r="B182" s="130" t="s">
        <v>1231</v>
      </c>
      <c r="C182" s="133">
        <v>-112.4</v>
      </c>
    </row>
    <row r="183" spans="1:3" ht="47.25" x14ac:dyDescent="0.25">
      <c r="A183" s="134" t="s">
        <v>1230</v>
      </c>
      <c r="B183" s="130" t="s">
        <v>1232</v>
      </c>
      <c r="C183" s="133">
        <v>-174.8</v>
      </c>
    </row>
  </sheetData>
  <mergeCells count="7">
    <mergeCell ref="A9:B9"/>
    <mergeCell ref="B1:C1"/>
    <mergeCell ref="B2:C2"/>
    <mergeCell ref="B3:C3"/>
    <mergeCell ref="B4:C4"/>
    <mergeCell ref="B5:C5"/>
    <mergeCell ref="A6:C8"/>
  </mergeCells>
  <pageMargins left="0.70866141732283472" right="0.23622047244094491" top="0.39370078740157483" bottom="0.19685039370078741" header="0.31496062992125984" footer="0.23622047244094491"/>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18"/>
  <sheetViews>
    <sheetView zoomScaleNormal="100" workbookViewId="0">
      <selection activeCell="E29" sqref="E29"/>
    </sheetView>
  </sheetViews>
  <sheetFormatPr defaultRowHeight="15.75" x14ac:dyDescent="0.25"/>
  <cols>
    <col min="1" max="1" width="80.85546875" style="13" customWidth="1"/>
    <col min="2" max="2" width="6.85546875" style="7" customWidth="1"/>
    <col min="3" max="3" width="6.85546875" style="8" customWidth="1"/>
    <col min="4" max="4" width="6.7109375" style="8" customWidth="1"/>
    <col min="5" max="5" width="15.5703125" style="8" customWidth="1"/>
    <col min="6" max="6" width="8.140625" style="8" customWidth="1"/>
    <col min="7" max="7" width="16.5703125" style="10" customWidth="1"/>
    <col min="8" max="8" width="9.140625" style="8" customWidth="1"/>
    <col min="9" max="16384" width="9.140625" style="8"/>
  </cols>
  <sheetData>
    <row r="1" spans="1:7" x14ac:dyDescent="0.25">
      <c r="A1" s="6"/>
      <c r="F1" s="9" t="s">
        <v>1236</v>
      </c>
    </row>
    <row r="2" spans="1:7" x14ac:dyDescent="0.25">
      <c r="A2" s="11"/>
      <c r="F2" s="12" t="s">
        <v>0</v>
      </c>
    </row>
    <row r="3" spans="1:7" x14ac:dyDescent="0.25">
      <c r="F3" s="12" t="s">
        <v>1</v>
      </c>
    </row>
    <row r="4" spans="1:7" x14ac:dyDescent="0.25">
      <c r="F4" s="12" t="s">
        <v>2</v>
      </c>
    </row>
    <row r="5" spans="1:7" x14ac:dyDescent="0.25">
      <c r="B5" s="14"/>
      <c r="C5" s="15"/>
      <c r="D5" s="15"/>
      <c r="E5" s="15"/>
      <c r="F5" s="16" t="s">
        <v>885</v>
      </c>
    </row>
    <row r="6" spans="1:7" ht="21" customHeight="1" x14ac:dyDescent="0.25">
      <c r="A6" s="146" t="s">
        <v>1240</v>
      </c>
      <c r="B6" s="147"/>
      <c r="C6" s="147"/>
      <c r="D6" s="147"/>
      <c r="E6" s="147"/>
      <c r="F6" s="147"/>
      <c r="G6" s="147"/>
    </row>
    <row r="7" spans="1:7" x14ac:dyDescent="0.25">
      <c r="B7" s="17"/>
      <c r="C7" s="5"/>
      <c r="D7" s="5"/>
      <c r="E7" s="5"/>
      <c r="F7" s="5"/>
      <c r="G7" s="14" t="s">
        <v>678</v>
      </c>
    </row>
    <row r="8" spans="1:7" x14ac:dyDescent="0.25">
      <c r="A8" s="144" t="s">
        <v>3</v>
      </c>
      <c r="B8" s="145" t="s">
        <v>4</v>
      </c>
      <c r="C8" s="145"/>
      <c r="D8" s="145"/>
      <c r="E8" s="145"/>
      <c r="F8" s="145"/>
      <c r="G8" s="148" t="s">
        <v>1241</v>
      </c>
    </row>
    <row r="9" spans="1:7" ht="63" x14ac:dyDescent="0.25">
      <c r="A9" s="144"/>
      <c r="B9" s="2" t="s">
        <v>5</v>
      </c>
      <c r="C9" s="18" t="s">
        <v>6</v>
      </c>
      <c r="D9" s="18" t="s">
        <v>7</v>
      </c>
      <c r="E9" s="18" t="s">
        <v>8</v>
      </c>
      <c r="F9" s="18" t="s">
        <v>160</v>
      </c>
      <c r="G9" s="149"/>
    </row>
    <row r="10" spans="1:7" s="22" customFormat="1" x14ac:dyDescent="0.25">
      <c r="A10" s="19" t="s">
        <v>84</v>
      </c>
      <c r="B10" s="20" t="s">
        <v>85</v>
      </c>
      <c r="C10" s="21"/>
      <c r="D10" s="21"/>
      <c r="E10" s="21"/>
      <c r="F10" s="21"/>
      <c r="G10" s="26">
        <f>SUM(G11)</f>
        <v>23958.6</v>
      </c>
    </row>
    <row r="11" spans="1:7" x14ac:dyDescent="0.25">
      <c r="A11" s="113" t="s">
        <v>86</v>
      </c>
      <c r="B11" s="2"/>
      <c r="C11" s="2" t="s">
        <v>31</v>
      </c>
      <c r="D11" s="2"/>
      <c r="E11" s="2"/>
      <c r="F11" s="2"/>
      <c r="G11" s="23">
        <f>SUM(G12+G21)</f>
        <v>23958.6</v>
      </c>
    </row>
    <row r="12" spans="1:7" ht="47.25" x14ac:dyDescent="0.25">
      <c r="A12" s="113" t="s">
        <v>87</v>
      </c>
      <c r="B12" s="2"/>
      <c r="C12" s="2" t="s">
        <v>31</v>
      </c>
      <c r="D12" s="2" t="s">
        <v>51</v>
      </c>
      <c r="E12" s="2"/>
      <c r="F12" s="2"/>
      <c r="G12" s="23">
        <f>SUM(G14)</f>
        <v>16832</v>
      </c>
    </row>
    <row r="13" spans="1:7" x14ac:dyDescent="0.25">
      <c r="A13" s="24" t="s">
        <v>191</v>
      </c>
      <c r="B13" s="2"/>
      <c r="C13" s="2" t="s">
        <v>31</v>
      </c>
      <c r="D13" s="2" t="s">
        <v>51</v>
      </c>
      <c r="E13" s="2" t="s">
        <v>192</v>
      </c>
      <c r="F13" s="2"/>
      <c r="G13" s="23">
        <f>SUM(G14)</f>
        <v>16832</v>
      </c>
    </row>
    <row r="14" spans="1:7" ht="31.5" x14ac:dyDescent="0.25">
      <c r="A14" s="113" t="s">
        <v>77</v>
      </c>
      <c r="B14" s="2"/>
      <c r="C14" s="2" t="s">
        <v>31</v>
      </c>
      <c r="D14" s="2" t="s">
        <v>51</v>
      </c>
      <c r="E14" s="2" t="s">
        <v>103</v>
      </c>
      <c r="F14" s="2"/>
      <c r="G14" s="23">
        <f>SUM(G15+G19)</f>
        <v>16832</v>
      </c>
    </row>
    <row r="15" spans="1:7" x14ac:dyDescent="0.25">
      <c r="A15" s="113" t="s">
        <v>79</v>
      </c>
      <c r="B15" s="2"/>
      <c r="C15" s="2" t="s">
        <v>31</v>
      </c>
      <c r="D15" s="2" t="s">
        <v>51</v>
      </c>
      <c r="E15" s="2" t="s">
        <v>104</v>
      </c>
      <c r="F15" s="2"/>
      <c r="G15" s="23">
        <f>SUM(G16+G17)+G18</f>
        <v>15300.699999999999</v>
      </c>
    </row>
    <row r="16" spans="1:7" ht="47.25" x14ac:dyDescent="0.25">
      <c r="A16" s="25" t="s">
        <v>48</v>
      </c>
      <c r="B16" s="2"/>
      <c r="C16" s="2" t="s">
        <v>31</v>
      </c>
      <c r="D16" s="2" t="s">
        <v>51</v>
      </c>
      <c r="E16" s="2" t="s">
        <v>104</v>
      </c>
      <c r="F16" s="2" t="s">
        <v>88</v>
      </c>
      <c r="G16" s="125">
        <v>15200.8</v>
      </c>
    </row>
    <row r="17" spans="1:7" ht="31.5" x14ac:dyDescent="0.25">
      <c r="A17" s="113" t="s">
        <v>49</v>
      </c>
      <c r="B17" s="2"/>
      <c r="C17" s="2" t="s">
        <v>31</v>
      </c>
      <c r="D17" s="2" t="s">
        <v>51</v>
      </c>
      <c r="E17" s="2" t="s">
        <v>104</v>
      </c>
      <c r="F17" s="2" t="s">
        <v>90</v>
      </c>
      <c r="G17" s="89">
        <v>9.6</v>
      </c>
    </row>
    <row r="18" spans="1:7" x14ac:dyDescent="0.25">
      <c r="A18" s="113" t="s">
        <v>39</v>
      </c>
      <c r="B18" s="2"/>
      <c r="C18" s="2" t="s">
        <v>31</v>
      </c>
      <c r="D18" s="2" t="s">
        <v>51</v>
      </c>
      <c r="E18" s="2" t="s">
        <v>104</v>
      </c>
      <c r="F18" s="2" t="s">
        <v>98</v>
      </c>
      <c r="G18" s="89">
        <v>90.3</v>
      </c>
    </row>
    <row r="19" spans="1:7" x14ac:dyDescent="0.25">
      <c r="A19" s="113" t="s">
        <v>91</v>
      </c>
      <c r="B19" s="2"/>
      <c r="C19" s="2" t="s">
        <v>31</v>
      </c>
      <c r="D19" s="2" t="s">
        <v>51</v>
      </c>
      <c r="E19" s="2" t="s">
        <v>105</v>
      </c>
      <c r="F19" s="2"/>
      <c r="G19" s="23">
        <f>SUM(G20)</f>
        <v>1531.3</v>
      </c>
    </row>
    <row r="20" spans="1:7" ht="47.25" x14ac:dyDescent="0.25">
      <c r="A20" s="25" t="s">
        <v>48</v>
      </c>
      <c r="B20" s="2"/>
      <c r="C20" s="2" t="s">
        <v>31</v>
      </c>
      <c r="D20" s="2" t="s">
        <v>51</v>
      </c>
      <c r="E20" s="2" t="s">
        <v>105</v>
      </c>
      <c r="F20" s="2" t="s">
        <v>88</v>
      </c>
      <c r="G20" s="23">
        <v>1531.3</v>
      </c>
    </row>
    <row r="21" spans="1:7" x14ac:dyDescent="0.25">
      <c r="A21" s="113" t="s">
        <v>92</v>
      </c>
      <c r="B21" s="2"/>
      <c r="C21" s="2" t="s">
        <v>31</v>
      </c>
      <c r="D21" s="2" t="s">
        <v>93</v>
      </c>
      <c r="E21" s="2"/>
      <c r="F21" s="2"/>
      <c r="G21" s="23">
        <f>SUM(G22)</f>
        <v>7126.6</v>
      </c>
    </row>
    <row r="22" spans="1:7" ht="31.5" x14ac:dyDescent="0.25">
      <c r="A22" s="113" t="s">
        <v>77</v>
      </c>
      <c r="B22" s="2"/>
      <c r="C22" s="2" t="s">
        <v>31</v>
      </c>
      <c r="D22" s="2" t="s">
        <v>93</v>
      </c>
      <c r="E22" s="2" t="s">
        <v>103</v>
      </c>
      <c r="F22" s="2"/>
      <c r="G22" s="23">
        <f>SUM(G23+G26+G28)</f>
        <v>7126.6</v>
      </c>
    </row>
    <row r="23" spans="1:7" x14ac:dyDescent="0.25">
      <c r="A23" s="113" t="s">
        <v>94</v>
      </c>
      <c r="B23" s="2"/>
      <c r="C23" s="2" t="s">
        <v>31</v>
      </c>
      <c r="D23" s="2" t="s">
        <v>93</v>
      </c>
      <c r="E23" s="2" t="s">
        <v>106</v>
      </c>
      <c r="F23" s="2"/>
      <c r="G23" s="89">
        <f>SUM(G24:G25)</f>
        <v>574.1</v>
      </c>
    </row>
    <row r="24" spans="1:7" ht="31.5" x14ac:dyDescent="0.25">
      <c r="A24" s="113" t="s">
        <v>49</v>
      </c>
      <c r="B24" s="2"/>
      <c r="C24" s="2" t="s">
        <v>31</v>
      </c>
      <c r="D24" s="2" t="s">
        <v>93</v>
      </c>
      <c r="E24" s="2" t="s">
        <v>106</v>
      </c>
      <c r="F24" s="2" t="s">
        <v>90</v>
      </c>
      <c r="G24" s="89">
        <v>565.20000000000005</v>
      </c>
    </row>
    <row r="25" spans="1:7" x14ac:dyDescent="0.25">
      <c r="A25" s="113" t="s">
        <v>19</v>
      </c>
      <c r="B25" s="2"/>
      <c r="C25" s="2" t="s">
        <v>31</v>
      </c>
      <c r="D25" s="2" t="s">
        <v>93</v>
      </c>
      <c r="E25" s="2" t="s">
        <v>106</v>
      </c>
      <c r="F25" s="2" t="s">
        <v>95</v>
      </c>
      <c r="G25" s="89">
        <v>8.9</v>
      </c>
    </row>
    <row r="26" spans="1:7" ht="31.5" x14ac:dyDescent="0.25">
      <c r="A26" s="113" t="s">
        <v>96</v>
      </c>
      <c r="B26" s="2"/>
      <c r="C26" s="2" t="s">
        <v>31</v>
      </c>
      <c r="D26" s="2" t="s">
        <v>93</v>
      </c>
      <c r="E26" s="2" t="s">
        <v>107</v>
      </c>
      <c r="F26" s="2"/>
      <c r="G26" s="89">
        <f>SUM(G27)</f>
        <v>448.7</v>
      </c>
    </row>
    <row r="27" spans="1:7" ht="31.5" x14ac:dyDescent="0.25">
      <c r="A27" s="113" t="s">
        <v>49</v>
      </c>
      <c r="B27" s="2"/>
      <c r="C27" s="2" t="s">
        <v>31</v>
      </c>
      <c r="D27" s="2" t="s">
        <v>93</v>
      </c>
      <c r="E27" s="2" t="s">
        <v>107</v>
      </c>
      <c r="F27" s="2" t="s">
        <v>90</v>
      </c>
      <c r="G27" s="89">
        <v>448.7</v>
      </c>
    </row>
    <row r="28" spans="1:7" ht="31.5" x14ac:dyDescent="0.25">
      <c r="A28" s="24" t="s">
        <v>97</v>
      </c>
      <c r="B28" s="2"/>
      <c r="C28" s="2" t="s">
        <v>31</v>
      </c>
      <c r="D28" s="2" t="s">
        <v>93</v>
      </c>
      <c r="E28" s="2" t="s">
        <v>108</v>
      </c>
      <c r="F28" s="2"/>
      <c r="G28" s="23">
        <f>SUM(G29:G31)</f>
        <v>6103.8</v>
      </c>
    </row>
    <row r="29" spans="1:7" ht="28.5" customHeight="1" x14ac:dyDescent="0.25">
      <c r="A29" s="113" t="s">
        <v>49</v>
      </c>
      <c r="B29" s="2"/>
      <c r="C29" s="2" t="s">
        <v>31</v>
      </c>
      <c r="D29" s="2" t="s">
        <v>93</v>
      </c>
      <c r="E29" s="2" t="s">
        <v>108</v>
      </c>
      <c r="F29" s="2" t="s">
        <v>90</v>
      </c>
      <c r="G29" s="23">
        <v>5441.6</v>
      </c>
    </row>
    <row r="30" spans="1:7" ht="21" customHeight="1" x14ac:dyDescent="0.25">
      <c r="A30" s="113" t="s">
        <v>39</v>
      </c>
      <c r="B30" s="2"/>
      <c r="C30" s="2" t="s">
        <v>31</v>
      </c>
      <c r="D30" s="2" t="s">
        <v>93</v>
      </c>
      <c r="E30" s="2" t="s">
        <v>108</v>
      </c>
      <c r="F30" s="2" t="s">
        <v>98</v>
      </c>
      <c r="G30" s="23">
        <v>660</v>
      </c>
    </row>
    <row r="31" spans="1:7" ht="22.5" customHeight="1" x14ac:dyDescent="0.25">
      <c r="A31" s="113" t="s">
        <v>19</v>
      </c>
      <c r="B31" s="2"/>
      <c r="C31" s="2" t="s">
        <v>31</v>
      </c>
      <c r="D31" s="2" t="s">
        <v>93</v>
      </c>
      <c r="E31" s="2" t="s">
        <v>108</v>
      </c>
      <c r="F31" s="2" t="s">
        <v>95</v>
      </c>
      <c r="G31" s="23">
        <v>2.2000000000000002</v>
      </c>
    </row>
    <row r="32" spans="1:7" s="22" customFormat="1" x14ac:dyDescent="0.25">
      <c r="A32" s="19" t="s">
        <v>99</v>
      </c>
      <c r="B32" s="20" t="s">
        <v>100</v>
      </c>
      <c r="C32" s="20"/>
      <c r="D32" s="20"/>
      <c r="E32" s="20"/>
      <c r="F32" s="20"/>
      <c r="G32" s="26">
        <f>SUM(G33)</f>
        <v>8030.5</v>
      </c>
    </row>
    <row r="33" spans="1:7" x14ac:dyDescent="0.25">
      <c r="A33" s="113" t="s">
        <v>86</v>
      </c>
      <c r="B33" s="2"/>
      <c r="C33" s="2" t="s">
        <v>31</v>
      </c>
      <c r="D33" s="2"/>
      <c r="E33" s="2"/>
      <c r="F33" s="2"/>
      <c r="G33" s="23">
        <f>SUM(G34)+G42</f>
        <v>8030.5</v>
      </c>
    </row>
    <row r="34" spans="1:7" ht="31.5" x14ac:dyDescent="0.25">
      <c r="A34" s="24" t="s">
        <v>101</v>
      </c>
      <c r="B34" s="2"/>
      <c r="C34" s="2" t="s">
        <v>31</v>
      </c>
      <c r="D34" s="2" t="s">
        <v>75</v>
      </c>
      <c r="E34" s="2"/>
      <c r="F34" s="2"/>
      <c r="G34" s="23">
        <f>SUM(G36)</f>
        <v>6959</v>
      </c>
    </row>
    <row r="35" spans="1:7" x14ac:dyDescent="0.25">
      <c r="A35" s="24" t="s">
        <v>191</v>
      </c>
      <c r="B35" s="2"/>
      <c r="C35" s="2" t="s">
        <v>31</v>
      </c>
      <c r="D35" s="2" t="s">
        <v>75</v>
      </c>
      <c r="E35" s="2" t="s">
        <v>192</v>
      </c>
      <c r="F35" s="2"/>
      <c r="G35" s="23">
        <f>SUM(G36)</f>
        <v>6959</v>
      </c>
    </row>
    <row r="36" spans="1:7" ht="31.5" x14ac:dyDescent="0.25">
      <c r="A36" s="113" t="s">
        <v>77</v>
      </c>
      <c r="B36" s="2"/>
      <c r="C36" s="2" t="s">
        <v>31</v>
      </c>
      <c r="D36" s="2" t="s">
        <v>75</v>
      </c>
      <c r="E36" s="2" t="s">
        <v>103</v>
      </c>
      <c r="F36" s="2"/>
      <c r="G36" s="23">
        <f>SUM(G37+G40)</f>
        <v>6959</v>
      </c>
    </row>
    <row r="37" spans="1:7" ht="31.5" x14ac:dyDescent="0.25">
      <c r="A37" s="113" t="s">
        <v>193</v>
      </c>
      <c r="B37" s="2"/>
      <c r="C37" s="2" t="s">
        <v>31</v>
      </c>
      <c r="D37" s="2" t="s">
        <v>75</v>
      </c>
      <c r="E37" s="2" t="s">
        <v>109</v>
      </c>
      <c r="F37" s="2"/>
      <c r="G37" s="23">
        <f>SUM(G38:G39)</f>
        <v>4928.4000000000005</v>
      </c>
    </row>
    <row r="38" spans="1:7" ht="47.25" x14ac:dyDescent="0.25">
      <c r="A38" s="25" t="s">
        <v>48</v>
      </c>
      <c r="B38" s="2"/>
      <c r="C38" s="2" t="s">
        <v>31</v>
      </c>
      <c r="D38" s="2" t="s">
        <v>75</v>
      </c>
      <c r="E38" s="2" t="s">
        <v>109</v>
      </c>
      <c r="F38" s="2" t="s">
        <v>88</v>
      </c>
      <c r="G38" s="23">
        <v>4926.6000000000004</v>
      </c>
    </row>
    <row r="39" spans="1:7" ht="31.5" x14ac:dyDescent="0.25">
      <c r="A39" s="113" t="s">
        <v>49</v>
      </c>
      <c r="B39" s="2"/>
      <c r="C39" s="2" t="s">
        <v>31</v>
      </c>
      <c r="D39" s="2" t="s">
        <v>75</v>
      </c>
      <c r="E39" s="2" t="s">
        <v>109</v>
      </c>
      <c r="F39" s="2" t="s">
        <v>90</v>
      </c>
      <c r="G39" s="89">
        <v>1.8</v>
      </c>
    </row>
    <row r="40" spans="1:7" ht="31.5" x14ac:dyDescent="0.25">
      <c r="A40" s="113" t="s">
        <v>102</v>
      </c>
      <c r="B40" s="2"/>
      <c r="C40" s="2" t="s">
        <v>31</v>
      </c>
      <c r="D40" s="2" t="s">
        <v>75</v>
      </c>
      <c r="E40" s="2" t="s">
        <v>110</v>
      </c>
      <c r="F40" s="2"/>
      <c r="G40" s="23">
        <f>SUM(G41)</f>
        <v>2030.6</v>
      </c>
    </row>
    <row r="41" spans="1:7" ht="47.25" x14ac:dyDescent="0.25">
      <c r="A41" s="25" t="s">
        <v>48</v>
      </c>
      <c r="B41" s="2"/>
      <c r="C41" s="2" t="s">
        <v>31</v>
      </c>
      <c r="D41" s="2" t="s">
        <v>75</v>
      </c>
      <c r="E41" s="2" t="s">
        <v>110</v>
      </c>
      <c r="F41" s="2" t="s">
        <v>88</v>
      </c>
      <c r="G41" s="23">
        <v>2030.6</v>
      </c>
    </row>
    <row r="42" spans="1:7" x14ac:dyDescent="0.25">
      <c r="A42" s="113" t="s">
        <v>92</v>
      </c>
      <c r="B42" s="2"/>
      <c r="C42" s="2" t="s">
        <v>31</v>
      </c>
      <c r="D42" s="2" t="s">
        <v>93</v>
      </c>
      <c r="E42" s="2"/>
      <c r="F42" s="2"/>
      <c r="G42" s="23">
        <f>SUM(G44)</f>
        <v>1071.5</v>
      </c>
    </row>
    <row r="43" spans="1:7" x14ac:dyDescent="0.25">
      <c r="A43" s="24" t="s">
        <v>191</v>
      </c>
      <c r="B43" s="2"/>
      <c r="C43" s="2" t="s">
        <v>31</v>
      </c>
      <c r="D43" s="2" t="s">
        <v>93</v>
      </c>
      <c r="E43" s="2" t="s">
        <v>192</v>
      </c>
      <c r="F43" s="2"/>
      <c r="G43" s="23">
        <f>SUM(G44)</f>
        <v>1071.5</v>
      </c>
    </row>
    <row r="44" spans="1:7" ht="31.5" x14ac:dyDescent="0.25">
      <c r="A44" s="113" t="s">
        <v>77</v>
      </c>
      <c r="B44" s="2"/>
      <c r="C44" s="2" t="s">
        <v>31</v>
      </c>
      <c r="D44" s="2" t="s">
        <v>93</v>
      </c>
      <c r="E44" s="2" t="s">
        <v>103</v>
      </c>
      <c r="F44" s="2"/>
      <c r="G44" s="89">
        <f>SUM(G45+G48+G50)</f>
        <v>1071.5</v>
      </c>
    </row>
    <row r="45" spans="1:7" x14ac:dyDescent="0.25">
      <c r="A45" s="113" t="s">
        <v>94</v>
      </c>
      <c r="B45" s="2"/>
      <c r="C45" s="2" t="s">
        <v>31</v>
      </c>
      <c r="D45" s="2" t="s">
        <v>93</v>
      </c>
      <c r="E45" s="2" t="s">
        <v>106</v>
      </c>
      <c r="F45" s="2"/>
      <c r="G45" s="89">
        <f>SUM(G46:G47)</f>
        <v>127.6</v>
      </c>
    </row>
    <row r="46" spans="1:7" ht="31.5" x14ac:dyDescent="0.25">
      <c r="A46" s="113" t="s">
        <v>49</v>
      </c>
      <c r="B46" s="2"/>
      <c r="C46" s="2" t="s">
        <v>31</v>
      </c>
      <c r="D46" s="2" t="s">
        <v>93</v>
      </c>
      <c r="E46" s="2" t="s">
        <v>106</v>
      </c>
      <c r="F46" s="2" t="s">
        <v>90</v>
      </c>
      <c r="G46" s="89">
        <v>125.8</v>
      </c>
    </row>
    <row r="47" spans="1:7" x14ac:dyDescent="0.25">
      <c r="A47" s="113" t="s">
        <v>19</v>
      </c>
      <c r="B47" s="2"/>
      <c r="C47" s="2" t="s">
        <v>31</v>
      </c>
      <c r="D47" s="2" t="s">
        <v>93</v>
      </c>
      <c r="E47" s="2" t="s">
        <v>106</v>
      </c>
      <c r="F47" s="2" t="s">
        <v>95</v>
      </c>
      <c r="G47" s="89">
        <v>1.8</v>
      </c>
    </row>
    <row r="48" spans="1:7" ht="31.5" x14ac:dyDescent="0.25">
      <c r="A48" s="113" t="s">
        <v>96</v>
      </c>
      <c r="B48" s="2"/>
      <c r="C48" s="2" t="s">
        <v>31</v>
      </c>
      <c r="D48" s="2" t="s">
        <v>93</v>
      </c>
      <c r="E48" s="2" t="s">
        <v>107</v>
      </c>
      <c r="F48" s="2"/>
      <c r="G48" s="89">
        <f>SUM(G49)</f>
        <v>289.39999999999998</v>
      </c>
    </row>
    <row r="49" spans="1:7" ht="31.5" x14ac:dyDescent="0.25">
      <c r="A49" s="113" t="s">
        <v>49</v>
      </c>
      <c r="B49" s="2"/>
      <c r="C49" s="2" t="s">
        <v>31</v>
      </c>
      <c r="D49" s="2" t="s">
        <v>93</v>
      </c>
      <c r="E49" s="2" t="s">
        <v>107</v>
      </c>
      <c r="F49" s="2" t="s">
        <v>90</v>
      </c>
      <c r="G49" s="23">
        <v>289.39999999999998</v>
      </c>
    </row>
    <row r="50" spans="1:7" ht="31.5" x14ac:dyDescent="0.25">
      <c r="A50" s="24" t="s">
        <v>97</v>
      </c>
      <c r="B50" s="2"/>
      <c r="C50" s="2" t="s">
        <v>31</v>
      </c>
      <c r="D50" s="2" t="s">
        <v>93</v>
      </c>
      <c r="E50" s="2" t="s">
        <v>108</v>
      </c>
      <c r="F50" s="2"/>
      <c r="G50" s="23">
        <f>SUM(G51:G52)</f>
        <v>654.5</v>
      </c>
    </row>
    <row r="51" spans="1:7" ht="31.5" x14ac:dyDescent="0.25">
      <c r="A51" s="113" t="s">
        <v>49</v>
      </c>
      <c r="B51" s="2"/>
      <c r="C51" s="2" t="s">
        <v>31</v>
      </c>
      <c r="D51" s="2" t="s">
        <v>93</v>
      </c>
      <c r="E51" s="2" t="s">
        <v>108</v>
      </c>
      <c r="F51" s="2" t="s">
        <v>90</v>
      </c>
      <c r="G51" s="23">
        <v>632.20000000000005</v>
      </c>
    </row>
    <row r="52" spans="1:7" x14ac:dyDescent="0.25">
      <c r="A52" s="113" t="s">
        <v>19</v>
      </c>
      <c r="B52" s="2"/>
      <c r="C52" s="2" t="s">
        <v>31</v>
      </c>
      <c r="D52" s="2" t="s">
        <v>93</v>
      </c>
      <c r="E52" s="2" t="s">
        <v>108</v>
      </c>
      <c r="F52" s="2" t="s">
        <v>95</v>
      </c>
      <c r="G52" s="23">
        <v>22.3</v>
      </c>
    </row>
    <row r="53" spans="1:7" s="22" customFormat="1" x14ac:dyDescent="0.25">
      <c r="A53" s="19" t="s">
        <v>211</v>
      </c>
      <c r="B53" s="21">
        <v>283</v>
      </c>
      <c r="C53" s="27"/>
      <c r="D53" s="27"/>
      <c r="E53" s="27"/>
      <c r="F53" s="27"/>
      <c r="G53" s="116">
        <f>SUM(G54+G137+G170+G380+G424)+G262+G397+G468+G416</f>
        <v>1030565.7000000001</v>
      </c>
    </row>
    <row r="54" spans="1:7" x14ac:dyDescent="0.25">
      <c r="A54" s="113" t="s">
        <v>86</v>
      </c>
      <c r="B54" s="18"/>
      <c r="C54" s="114" t="s">
        <v>31</v>
      </c>
      <c r="D54" s="114"/>
      <c r="E54" s="114"/>
      <c r="F54" s="28"/>
      <c r="G54" s="89">
        <f>SUM(G55+G60)+G82+G90+G86</f>
        <v>172269</v>
      </c>
    </row>
    <row r="55" spans="1:7" ht="31.5" x14ac:dyDescent="0.25">
      <c r="A55" s="113" t="s">
        <v>163</v>
      </c>
      <c r="B55" s="18"/>
      <c r="C55" s="114" t="s">
        <v>31</v>
      </c>
      <c r="D55" s="114" t="s">
        <v>41</v>
      </c>
      <c r="E55" s="114"/>
      <c r="F55" s="28"/>
      <c r="G55" s="89">
        <f t="shared" ref="G55:G58" si="0">SUM(G56)</f>
        <v>2161.6</v>
      </c>
    </row>
    <row r="56" spans="1:7" ht="31.5" x14ac:dyDescent="0.25">
      <c r="A56" s="29" t="s">
        <v>604</v>
      </c>
      <c r="B56" s="30"/>
      <c r="C56" s="114" t="s">
        <v>31</v>
      </c>
      <c r="D56" s="114" t="s">
        <v>41</v>
      </c>
      <c r="E56" s="28" t="s">
        <v>212</v>
      </c>
      <c r="F56" s="28"/>
      <c r="G56" s="89">
        <f t="shared" si="0"/>
        <v>2161.6</v>
      </c>
    </row>
    <row r="57" spans="1:7" ht="31.5" x14ac:dyDescent="0.25">
      <c r="A57" s="113" t="s">
        <v>77</v>
      </c>
      <c r="B57" s="18"/>
      <c r="C57" s="114" t="s">
        <v>31</v>
      </c>
      <c r="D57" s="114" t="s">
        <v>41</v>
      </c>
      <c r="E57" s="114" t="s">
        <v>213</v>
      </c>
      <c r="F57" s="114"/>
      <c r="G57" s="89">
        <f t="shared" si="0"/>
        <v>2161.6</v>
      </c>
    </row>
    <row r="58" spans="1:7" x14ac:dyDescent="0.25">
      <c r="A58" s="113" t="s">
        <v>214</v>
      </c>
      <c r="B58" s="18"/>
      <c r="C58" s="114" t="s">
        <v>31</v>
      </c>
      <c r="D58" s="114" t="s">
        <v>41</v>
      </c>
      <c r="E58" s="114" t="s">
        <v>215</v>
      </c>
      <c r="F58" s="114"/>
      <c r="G58" s="89">
        <f t="shared" si="0"/>
        <v>2161.6</v>
      </c>
    </row>
    <row r="59" spans="1:7" ht="47.25" x14ac:dyDescent="0.25">
      <c r="A59" s="25" t="s">
        <v>48</v>
      </c>
      <c r="B59" s="18"/>
      <c r="C59" s="114" t="s">
        <v>31</v>
      </c>
      <c r="D59" s="114" t="s">
        <v>41</v>
      </c>
      <c r="E59" s="114" t="s">
        <v>215</v>
      </c>
      <c r="F59" s="114" t="s">
        <v>88</v>
      </c>
      <c r="G59" s="89">
        <v>2161.6</v>
      </c>
    </row>
    <row r="60" spans="1:7" ht="31.5" x14ac:dyDescent="0.25">
      <c r="A60" s="113" t="s">
        <v>270</v>
      </c>
      <c r="B60" s="18"/>
      <c r="C60" s="114" t="s">
        <v>31</v>
      </c>
      <c r="D60" s="114" t="s">
        <v>12</v>
      </c>
      <c r="E60" s="28"/>
      <c r="F60" s="28"/>
      <c r="G60" s="89">
        <f>SUM(G65)+G61+G75+G71</f>
        <v>116012</v>
      </c>
    </row>
    <row r="61" spans="1:7" ht="31.5" x14ac:dyDescent="0.25">
      <c r="A61" s="113" t="s">
        <v>601</v>
      </c>
      <c r="B61" s="31"/>
      <c r="C61" s="114" t="s">
        <v>31</v>
      </c>
      <c r="D61" s="114" t="s">
        <v>12</v>
      </c>
      <c r="E61" s="114" t="s">
        <v>221</v>
      </c>
      <c r="F61" s="28"/>
      <c r="G61" s="89">
        <f>SUM(G62)</f>
        <v>382.5</v>
      </c>
    </row>
    <row r="62" spans="1:7" x14ac:dyDescent="0.25">
      <c r="A62" s="113" t="s">
        <v>715</v>
      </c>
      <c r="B62" s="31"/>
      <c r="C62" s="114" t="s">
        <v>31</v>
      </c>
      <c r="D62" s="114" t="s">
        <v>12</v>
      </c>
      <c r="E62" s="28" t="s">
        <v>720</v>
      </c>
      <c r="F62" s="28"/>
      <c r="G62" s="89">
        <f>SUM(G63:G64)</f>
        <v>382.5</v>
      </c>
    </row>
    <row r="63" spans="1:7" ht="47.25" x14ac:dyDescent="0.25">
      <c r="A63" s="25" t="s">
        <v>48</v>
      </c>
      <c r="B63" s="31"/>
      <c r="C63" s="114" t="s">
        <v>31</v>
      </c>
      <c r="D63" s="114" t="s">
        <v>12</v>
      </c>
      <c r="E63" s="28" t="s">
        <v>720</v>
      </c>
      <c r="F63" s="28">
        <v>100</v>
      </c>
      <c r="G63" s="89">
        <v>360</v>
      </c>
    </row>
    <row r="64" spans="1:7" ht="31.5" x14ac:dyDescent="0.25">
      <c r="A64" s="113" t="s">
        <v>49</v>
      </c>
      <c r="B64" s="31"/>
      <c r="C64" s="114" t="s">
        <v>31</v>
      </c>
      <c r="D64" s="114" t="s">
        <v>12</v>
      </c>
      <c r="E64" s="28" t="s">
        <v>720</v>
      </c>
      <c r="F64" s="114" t="s">
        <v>90</v>
      </c>
      <c r="G64" s="89">
        <v>22.5</v>
      </c>
    </row>
    <row r="65" spans="1:7" ht="31.5" x14ac:dyDescent="0.25">
      <c r="A65" s="29" t="s">
        <v>602</v>
      </c>
      <c r="B65" s="30"/>
      <c r="C65" s="114" t="s">
        <v>31</v>
      </c>
      <c r="D65" s="114" t="s">
        <v>12</v>
      </c>
      <c r="E65" s="28" t="s">
        <v>212</v>
      </c>
      <c r="F65" s="28"/>
      <c r="G65" s="89">
        <f>SUM(G66)</f>
        <v>114062.3</v>
      </c>
    </row>
    <row r="66" spans="1:7" ht="31.5" x14ac:dyDescent="0.25">
      <c r="A66" s="113" t="s">
        <v>77</v>
      </c>
      <c r="B66" s="18"/>
      <c r="C66" s="114" t="s">
        <v>31</v>
      </c>
      <c r="D66" s="114" t="s">
        <v>12</v>
      </c>
      <c r="E66" s="114" t="s">
        <v>213</v>
      </c>
      <c r="F66" s="114"/>
      <c r="G66" s="89">
        <f>SUM(G67)</f>
        <v>114062.3</v>
      </c>
    </row>
    <row r="67" spans="1:7" x14ac:dyDescent="0.25">
      <c r="A67" s="113" t="s">
        <v>79</v>
      </c>
      <c r="B67" s="18"/>
      <c r="C67" s="114" t="s">
        <v>31</v>
      </c>
      <c r="D67" s="114" t="s">
        <v>12</v>
      </c>
      <c r="E67" s="114" t="s">
        <v>217</v>
      </c>
      <c r="F67" s="114"/>
      <c r="G67" s="89">
        <f>SUM(G68:G70)</f>
        <v>114062.3</v>
      </c>
    </row>
    <row r="68" spans="1:7" ht="47.25" x14ac:dyDescent="0.25">
      <c r="A68" s="25" t="s">
        <v>48</v>
      </c>
      <c r="B68" s="18"/>
      <c r="C68" s="114" t="s">
        <v>31</v>
      </c>
      <c r="D68" s="114" t="s">
        <v>12</v>
      </c>
      <c r="E68" s="114" t="s">
        <v>217</v>
      </c>
      <c r="F68" s="114" t="s">
        <v>88</v>
      </c>
      <c r="G68" s="89">
        <v>113594.8</v>
      </c>
    </row>
    <row r="69" spans="1:7" ht="29.25" customHeight="1" x14ac:dyDescent="0.25">
      <c r="A69" s="113" t="s">
        <v>49</v>
      </c>
      <c r="B69" s="18"/>
      <c r="C69" s="114" t="s">
        <v>31</v>
      </c>
      <c r="D69" s="114" t="s">
        <v>12</v>
      </c>
      <c r="E69" s="114" t="s">
        <v>217</v>
      </c>
      <c r="F69" s="114" t="s">
        <v>90</v>
      </c>
      <c r="G69" s="89">
        <v>13.6</v>
      </c>
    </row>
    <row r="70" spans="1:7" x14ac:dyDescent="0.25">
      <c r="A70" s="113" t="s">
        <v>39</v>
      </c>
      <c r="B70" s="18"/>
      <c r="C70" s="114" t="s">
        <v>31</v>
      </c>
      <c r="D70" s="114" t="s">
        <v>12</v>
      </c>
      <c r="E70" s="114" t="s">
        <v>217</v>
      </c>
      <c r="F70" s="114" t="s">
        <v>98</v>
      </c>
      <c r="G70" s="89">
        <v>453.9</v>
      </c>
    </row>
    <row r="71" spans="1:7" ht="31.5" x14ac:dyDescent="0.25">
      <c r="A71" s="113" t="s">
        <v>606</v>
      </c>
      <c r="B71" s="18"/>
      <c r="C71" s="114" t="s">
        <v>31</v>
      </c>
      <c r="D71" s="114" t="s">
        <v>12</v>
      </c>
      <c r="E71" s="114" t="s">
        <v>238</v>
      </c>
      <c r="F71" s="114"/>
      <c r="G71" s="89">
        <f>SUM(G72)</f>
        <v>1466.8</v>
      </c>
    </row>
    <row r="72" spans="1:7" ht="31.5" x14ac:dyDescent="0.25">
      <c r="A72" s="113" t="s">
        <v>717</v>
      </c>
      <c r="B72" s="18"/>
      <c r="C72" s="114" t="s">
        <v>31</v>
      </c>
      <c r="D72" s="114" t="s">
        <v>12</v>
      </c>
      <c r="E72" s="114" t="s">
        <v>730</v>
      </c>
      <c r="F72" s="114"/>
      <c r="G72" s="89">
        <f>SUM(G73:G74)</f>
        <v>1466.8</v>
      </c>
    </row>
    <row r="73" spans="1:7" ht="47.25" x14ac:dyDescent="0.25">
      <c r="A73" s="25" t="s">
        <v>48</v>
      </c>
      <c r="B73" s="18"/>
      <c r="C73" s="114" t="s">
        <v>31</v>
      </c>
      <c r="D73" s="114" t="s">
        <v>12</v>
      </c>
      <c r="E73" s="114" t="s">
        <v>730</v>
      </c>
      <c r="F73" s="28">
        <v>100</v>
      </c>
      <c r="G73" s="89">
        <v>1466.8</v>
      </c>
    </row>
    <row r="74" spans="1:7" ht="31.5" hidden="1" x14ac:dyDescent="0.25">
      <c r="A74" s="113" t="s">
        <v>49</v>
      </c>
      <c r="B74" s="18"/>
      <c r="C74" s="114" t="s">
        <v>31</v>
      </c>
      <c r="D74" s="114" t="s">
        <v>12</v>
      </c>
      <c r="E74" s="114" t="s">
        <v>730</v>
      </c>
      <c r="F74" s="114" t="s">
        <v>90</v>
      </c>
      <c r="G74" s="89"/>
    </row>
    <row r="75" spans="1:7" x14ac:dyDescent="0.25">
      <c r="A75" s="113" t="s">
        <v>191</v>
      </c>
      <c r="B75" s="18"/>
      <c r="C75" s="114" t="s">
        <v>31</v>
      </c>
      <c r="D75" s="114" t="s">
        <v>12</v>
      </c>
      <c r="E75" s="114" t="s">
        <v>192</v>
      </c>
      <c r="F75" s="114"/>
      <c r="G75" s="89">
        <f>SUM(G76)</f>
        <v>100.4</v>
      </c>
    </row>
    <row r="76" spans="1:7" ht="189.75" customHeight="1" x14ac:dyDescent="0.25">
      <c r="A76" s="113" t="s">
        <v>718</v>
      </c>
      <c r="B76" s="18"/>
      <c r="C76" s="114" t="s">
        <v>31</v>
      </c>
      <c r="D76" s="114" t="s">
        <v>12</v>
      </c>
      <c r="E76" s="114" t="s">
        <v>719</v>
      </c>
      <c r="F76" s="28"/>
      <c r="G76" s="89">
        <f>SUM(G77:G78)</f>
        <v>100.4</v>
      </c>
    </row>
    <row r="77" spans="1:7" ht="47.25" x14ac:dyDescent="0.25">
      <c r="A77" s="25" t="s">
        <v>48</v>
      </c>
      <c r="B77" s="18"/>
      <c r="C77" s="114" t="s">
        <v>31</v>
      </c>
      <c r="D77" s="114" t="s">
        <v>12</v>
      </c>
      <c r="E77" s="114" t="s">
        <v>719</v>
      </c>
      <c r="F77" s="114" t="s">
        <v>88</v>
      </c>
      <c r="G77" s="89">
        <v>100.4</v>
      </c>
    </row>
    <row r="78" spans="1:7" ht="27.75" hidden="1" customHeight="1" x14ac:dyDescent="0.25">
      <c r="A78" s="113" t="s">
        <v>49</v>
      </c>
      <c r="B78" s="18"/>
      <c r="C78" s="114" t="s">
        <v>31</v>
      </c>
      <c r="D78" s="114" t="s">
        <v>12</v>
      </c>
      <c r="E78" s="114" t="s">
        <v>219</v>
      </c>
      <c r="F78" s="114" t="s">
        <v>90</v>
      </c>
      <c r="G78" s="89"/>
    </row>
    <row r="79" spans="1:7" ht="47.25" hidden="1" x14ac:dyDescent="0.25">
      <c r="A79" s="113" t="s">
        <v>417</v>
      </c>
      <c r="B79" s="32"/>
      <c r="C79" s="114" t="s">
        <v>31</v>
      </c>
      <c r="D79" s="114" t="s">
        <v>12</v>
      </c>
      <c r="E79" s="114" t="s">
        <v>418</v>
      </c>
      <c r="F79" s="28"/>
      <c r="G79" s="89">
        <f>SUM(G80:G81)</f>
        <v>0</v>
      </c>
    </row>
    <row r="80" spans="1:7" ht="47.25" hidden="1" x14ac:dyDescent="0.25">
      <c r="A80" s="25" t="s">
        <v>48</v>
      </c>
      <c r="B80" s="32"/>
      <c r="C80" s="114" t="s">
        <v>31</v>
      </c>
      <c r="D80" s="114" t="s">
        <v>12</v>
      </c>
      <c r="E80" s="114" t="s">
        <v>418</v>
      </c>
      <c r="F80" s="114" t="s">
        <v>88</v>
      </c>
      <c r="G80" s="89"/>
    </row>
    <row r="81" spans="1:7" ht="31.5" hidden="1" x14ac:dyDescent="0.25">
      <c r="A81" s="113" t="s">
        <v>49</v>
      </c>
      <c r="B81" s="32"/>
      <c r="C81" s="114" t="s">
        <v>31</v>
      </c>
      <c r="D81" s="114" t="s">
        <v>12</v>
      </c>
      <c r="E81" s="114" t="s">
        <v>418</v>
      </c>
      <c r="F81" s="114" t="s">
        <v>90</v>
      </c>
      <c r="G81" s="89"/>
    </row>
    <row r="82" spans="1:7" x14ac:dyDescent="0.25">
      <c r="A82" s="113" t="s">
        <v>166</v>
      </c>
      <c r="B82" s="18"/>
      <c r="C82" s="114" t="s">
        <v>31</v>
      </c>
      <c r="D82" s="114" t="s">
        <v>167</v>
      </c>
      <c r="E82" s="114"/>
      <c r="F82" s="114"/>
      <c r="G82" s="89">
        <f t="shared" ref="G82:G84" si="1">SUM(G83)</f>
        <v>19.2</v>
      </c>
    </row>
    <row r="83" spans="1:7" x14ac:dyDescent="0.25">
      <c r="A83" s="113" t="s">
        <v>710</v>
      </c>
      <c r="B83" s="18"/>
      <c r="C83" s="114" t="s">
        <v>31</v>
      </c>
      <c r="D83" s="114" t="s">
        <v>167</v>
      </c>
      <c r="E83" s="114" t="s">
        <v>192</v>
      </c>
      <c r="F83" s="114"/>
      <c r="G83" s="89">
        <f t="shared" si="1"/>
        <v>19.2</v>
      </c>
    </row>
    <row r="84" spans="1:7" ht="47.25" x14ac:dyDescent="0.25">
      <c r="A84" s="113" t="s">
        <v>220</v>
      </c>
      <c r="B84" s="18"/>
      <c r="C84" s="114" t="s">
        <v>31</v>
      </c>
      <c r="D84" s="114" t="s">
        <v>167</v>
      </c>
      <c r="E84" s="114" t="s">
        <v>716</v>
      </c>
      <c r="F84" s="114"/>
      <c r="G84" s="89">
        <f t="shared" si="1"/>
        <v>19.2</v>
      </c>
    </row>
    <row r="85" spans="1:7" x14ac:dyDescent="0.25">
      <c r="A85" s="113" t="s">
        <v>89</v>
      </c>
      <c r="B85" s="18"/>
      <c r="C85" s="114" t="s">
        <v>31</v>
      </c>
      <c r="D85" s="114" t="s">
        <v>167</v>
      </c>
      <c r="E85" s="114" t="s">
        <v>716</v>
      </c>
      <c r="F85" s="114" t="s">
        <v>90</v>
      </c>
      <c r="G85" s="89">
        <v>19.2</v>
      </c>
    </row>
    <row r="86" spans="1:7" x14ac:dyDescent="0.25">
      <c r="A86" s="113" t="s">
        <v>860</v>
      </c>
      <c r="B86" s="18"/>
      <c r="C86" s="114" t="s">
        <v>31</v>
      </c>
      <c r="D86" s="114" t="s">
        <v>113</v>
      </c>
      <c r="E86" s="114"/>
      <c r="F86" s="114"/>
      <c r="G86" s="89">
        <f t="shared" ref="G86:G88" si="2">SUM(G87)</f>
        <v>172.8</v>
      </c>
    </row>
    <row r="87" spans="1:7" x14ac:dyDescent="0.25">
      <c r="A87" s="113" t="s">
        <v>191</v>
      </c>
      <c r="B87" s="18"/>
      <c r="C87" s="114" t="s">
        <v>31</v>
      </c>
      <c r="D87" s="114" t="s">
        <v>113</v>
      </c>
      <c r="E87" s="114" t="s">
        <v>192</v>
      </c>
      <c r="F87" s="114"/>
      <c r="G87" s="89">
        <f t="shared" si="2"/>
        <v>172.8</v>
      </c>
    </row>
    <row r="88" spans="1:7" ht="31.5" x14ac:dyDescent="0.25">
      <c r="A88" s="113" t="s">
        <v>97</v>
      </c>
      <c r="B88" s="18"/>
      <c r="C88" s="114" t="s">
        <v>31</v>
      </c>
      <c r="D88" s="114" t="s">
        <v>113</v>
      </c>
      <c r="E88" s="114" t="s">
        <v>108</v>
      </c>
      <c r="F88" s="114"/>
      <c r="G88" s="89">
        <f t="shared" si="2"/>
        <v>172.8</v>
      </c>
    </row>
    <row r="89" spans="1:7" x14ac:dyDescent="0.25">
      <c r="A89" s="113" t="s">
        <v>19</v>
      </c>
      <c r="B89" s="18"/>
      <c r="C89" s="114" t="s">
        <v>31</v>
      </c>
      <c r="D89" s="114" t="s">
        <v>113</v>
      </c>
      <c r="E89" s="114" t="s">
        <v>108</v>
      </c>
      <c r="F89" s="114" t="s">
        <v>95</v>
      </c>
      <c r="G89" s="89">
        <v>172.8</v>
      </c>
    </row>
    <row r="90" spans="1:7" x14ac:dyDescent="0.25">
      <c r="A90" s="113" t="s">
        <v>92</v>
      </c>
      <c r="B90" s="18"/>
      <c r="C90" s="114" t="s">
        <v>31</v>
      </c>
      <c r="D90" s="114" t="s">
        <v>93</v>
      </c>
      <c r="E90" s="114"/>
      <c r="F90" s="28"/>
      <c r="G90" s="89">
        <f>SUM(G91+G93+G96+G107+G118+G120+G124+G126+G134)</f>
        <v>53903.4</v>
      </c>
    </row>
    <row r="91" spans="1:7" ht="31.5" hidden="1" x14ac:dyDescent="0.25">
      <c r="A91" s="113" t="s">
        <v>574</v>
      </c>
      <c r="B91" s="18"/>
      <c r="C91" s="114" t="s">
        <v>31</v>
      </c>
      <c r="D91" s="114" t="s">
        <v>93</v>
      </c>
      <c r="E91" s="114" t="s">
        <v>221</v>
      </c>
      <c r="F91" s="28"/>
      <c r="G91" s="89">
        <f>SUM(G92)</f>
        <v>0</v>
      </c>
    </row>
    <row r="92" spans="1:7" hidden="1" x14ac:dyDescent="0.25">
      <c r="A92" s="113" t="s">
        <v>89</v>
      </c>
      <c r="B92" s="18"/>
      <c r="C92" s="114" t="s">
        <v>31</v>
      </c>
      <c r="D92" s="114" t="s">
        <v>93</v>
      </c>
      <c r="E92" s="28" t="s">
        <v>221</v>
      </c>
      <c r="F92" s="28">
        <v>200</v>
      </c>
      <c r="G92" s="89"/>
    </row>
    <row r="93" spans="1:7" ht="31.5" x14ac:dyDescent="0.25">
      <c r="A93" s="113" t="s">
        <v>603</v>
      </c>
      <c r="B93" s="18"/>
      <c r="C93" s="114" t="s">
        <v>31</v>
      </c>
      <c r="D93" s="114" t="s">
        <v>93</v>
      </c>
      <c r="E93" s="114" t="s">
        <v>222</v>
      </c>
      <c r="F93" s="28"/>
      <c r="G93" s="89">
        <f>SUM(G94:G95)</f>
        <v>302.5</v>
      </c>
    </row>
    <row r="94" spans="1:7" ht="31.5" x14ac:dyDescent="0.25">
      <c r="A94" s="113" t="s">
        <v>49</v>
      </c>
      <c r="B94" s="18"/>
      <c r="C94" s="114" t="s">
        <v>31</v>
      </c>
      <c r="D94" s="114" t="s">
        <v>93</v>
      </c>
      <c r="E94" s="28" t="s">
        <v>222</v>
      </c>
      <c r="F94" s="28">
        <v>200</v>
      </c>
      <c r="G94" s="89">
        <v>302.5</v>
      </c>
    </row>
    <row r="95" spans="1:7" hidden="1" x14ac:dyDescent="0.25">
      <c r="A95" s="113" t="s">
        <v>19</v>
      </c>
      <c r="B95" s="18"/>
      <c r="C95" s="114" t="s">
        <v>31</v>
      </c>
      <c r="D95" s="114" t="s">
        <v>93</v>
      </c>
      <c r="E95" s="28" t="s">
        <v>222</v>
      </c>
      <c r="F95" s="28">
        <v>800</v>
      </c>
      <c r="G95" s="89"/>
    </row>
    <row r="96" spans="1:7" ht="31.5" x14ac:dyDescent="0.25">
      <c r="A96" s="29" t="s">
        <v>604</v>
      </c>
      <c r="B96" s="30"/>
      <c r="C96" s="114" t="s">
        <v>31</v>
      </c>
      <c r="D96" s="114" t="s">
        <v>93</v>
      </c>
      <c r="E96" s="28" t="s">
        <v>212</v>
      </c>
      <c r="F96" s="28"/>
      <c r="G96" s="89">
        <f>SUM(G97)</f>
        <v>32978.300000000003</v>
      </c>
    </row>
    <row r="97" spans="1:7" ht="31.5" x14ac:dyDescent="0.25">
      <c r="A97" s="113" t="s">
        <v>77</v>
      </c>
      <c r="B97" s="18"/>
      <c r="C97" s="114" t="s">
        <v>31</v>
      </c>
      <c r="D97" s="114" t="s">
        <v>93</v>
      </c>
      <c r="E97" s="114" t="s">
        <v>213</v>
      </c>
      <c r="F97" s="28"/>
      <c r="G97" s="89">
        <f>SUM(G98+G101+G103)</f>
        <v>32978.300000000003</v>
      </c>
    </row>
    <row r="98" spans="1:7" x14ac:dyDescent="0.25">
      <c r="A98" s="113" t="s">
        <v>94</v>
      </c>
      <c r="B98" s="18"/>
      <c r="C98" s="114" t="s">
        <v>31</v>
      </c>
      <c r="D98" s="114" t="s">
        <v>93</v>
      </c>
      <c r="E98" s="28" t="s">
        <v>223</v>
      </c>
      <c r="F98" s="28"/>
      <c r="G98" s="89">
        <f>SUM(G99:G100)</f>
        <v>3437.2</v>
      </c>
    </row>
    <row r="99" spans="1:7" ht="31.5" x14ac:dyDescent="0.25">
      <c r="A99" s="113" t="s">
        <v>49</v>
      </c>
      <c r="B99" s="18"/>
      <c r="C99" s="114" t="s">
        <v>31</v>
      </c>
      <c r="D99" s="114" t="s">
        <v>93</v>
      </c>
      <c r="E99" s="28" t="s">
        <v>223</v>
      </c>
      <c r="F99" s="28">
        <v>200</v>
      </c>
      <c r="G99" s="89">
        <v>3355</v>
      </c>
    </row>
    <row r="100" spans="1:7" x14ac:dyDescent="0.25">
      <c r="A100" s="113" t="s">
        <v>19</v>
      </c>
      <c r="B100" s="18"/>
      <c r="C100" s="114" t="s">
        <v>31</v>
      </c>
      <c r="D100" s="114" t="s">
        <v>93</v>
      </c>
      <c r="E100" s="28" t="s">
        <v>223</v>
      </c>
      <c r="F100" s="28">
        <v>800</v>
      </c>
      <c r="G100" s="89">
        <v>82.2</v>
      </c>
    </row>
    <row r="101" spans="1:7" ht="31.5" x14ac:dyDescent="0.25">
      <c r="A101" s="113" t="s">
        <v>96</v>
      </c>
      <c r="B101" s="18"/>
      <c r="C101" s="114" t="s">
        <v>31</v>
      </c>
      <c r="D101" s="114" t="s">
        <v>93</v>
      </c>
      <c r="E101" s="28" t="s">
        <v>224</v>
      </c>
      <c r="F101" s="28"/>
      <c r="G101" s="89">
        <f>SUM(G102)</f>
        <v>9612.1</v>
      </c>
    </row>
    <row r="102" spans="1:7" ht="31.5" x14ac:dyDescent="0.25">
      <c r="A102" s="113" t="s">
        <v>49</v>
      </c>
      <c r="B102" s="18"/>
      <c r="C102" s="114" t="s">
        <v>31</v>
      </c>
      <c r="D102" s="114" t="s">
        <v>93</v>
      </c>
      <c r="E102" s="28" t="s">
        <v>224</v>
      </c>
      <c r="F102" s="28">
        <v>200</v>
      </c>
      <c r="G102" s="89">
        <v>9612.1</v>
      </c>
    </row>
    <row r="103" spans="1:7" ht="31.5" x14ac:dyDescent="0.25">
      <c r="A103" s="113" t="s">
        <v>97</v>
      </c>
      <c r="B103" s="18"/>
      <c r="C103" s="114" t="s">
        <v>31</v>
      </c>
      <c r="D103" s="114" t="s">
        <v>93</v>
      </c>
      <c r="E103" s="28" t="s">
        <v>225</v>
      </c>
      <c r="F103" s="28"/>
      <c r="G103" s="89">
        <f>SUM(G104:G106)</f>
        <v>19929</v>
      </c>
    </row>
    <row r="104" spans="1:7" ht="27.75" customHeight="1" x14ac:dyDescent="0.25">
      <c r="A104" s="113" t="s">
        <v>49</v>
      </c>
      <c r="B104" s="18"/>
      <c r="C104" s="114" t="s">
        <v>31</v>
      </c>
      <c r="D104" s="114" t="s">
        <v>93</v>
      </c>
      <c r="E104" s="28" t="s">
        <v>225</v>
      </c>
      <c r="F104" s="28">
        <v>200</v>
      </c>
      <c r="G104" s="89">
        <v>16957.8</v>
      </c>
    </row>
    <row r="105" spans="1:7" x14ac:dyDescent="0.25">
      <c r="A105" s="113" t="s">
        <v>39</v>
      </c>
      <c r="B105" s="18"/>
      <c r="C105" s="114" t="s">
        <v>31</v>
      </c>
      <c r="D105" s="114" t="s">
        <v>93</v>
      </c>
      <c r="E105" s="28" t="s">
        <v>225</v>
      </c>
      <c r="F105" s="28">
        <v>300</v>
      </c>
      <c r="G105" s="89">
        <v>730.8</v>
      </c>
    </row>
    <row r="106" spans="1:7" x14ac:dyDescent="0.25">
      <c r="A106" s="113" t="s">
        <v>19</v>
      </c>
      <c r="B106" s="18"/>
      <c r="C106" s="114" t="s">
        <v>31</v>
      </c>
      <c r="D106" s="114" t="s">
        <v>93</v>
      </c>
      <c r="E106" s="28" t="s">
        <v>225</v>
      </c>
      <c r="F106" s="28">
        <v>800</v>
      </c>
      <c r="G106" s="89">
        <v>2240.4</v>
      </c>
    </row>
    <row r="107" spans="1:7" ht="31.5" x14ac:dyDescent="0.25">
      <c r="A107" s="113" t="s">
        <v>605</v>
      </c>
      <c r="B107" s="18"/>
      <c r="C107" s="114" t="s">
        <v>31</v>
      </c>
      <c r="D107" s="114" t="s">
        <v>93</v>
      </c>
      <c r="E107" s="28" t="s">
        <v>226</v>
      </c>
      <c r="F107" s="28"/>
      <c r="G107" s="89">
        <f>SUM(G108)+G113</f>
        <v>8533.6999999999989</v>
      </c>
    </row>
    <row r="108" spans="1:7" ht="31.5" x14ac:dyDescent="0.25">
      <c r="A108" s="113" t="s">
        <v>227</v>
      </c>
      <c r="B108" s="18"/>
      <c r="C108" s="114" t="s">
        <v>31</v>
      </c>
      <c r="D108" s="114" t="s">
        <v>93</v>
      </c>
      <c r="E108" s="28" t="s">
        <v>228</v>
      </c>
      <c r="F108" s="28"/>
      <c r="G108" s="89">
        <f>SUM(G109)</f>
        <v>8533.6999999999989</v>
      </c>
    </row>
    <row r="109" spans="1:7" ht="31.5" x14ac:dyDescent="0.25">
      <c r="A109" s="113" t="s">
        <v>77</v>
      </c>
      <c r="B109" s="18"/>
      <c r="C109" s="114" t="s">
        <v>31</v>
      </c>
      <c r="D109" s="114" t="s">
        <v>93</v>
      </c>
      <c r="E109" s="28" t="s">
        <v>229</v>
      </c>
      <c r="F109" s="28"/>
      <c r="G109" s="89">
        <f>SUM(G110)</f>
        <v>8533.6999999999989</v>
      </c>
    </row>
    <row r="110" spans="1:7" ht="31.5" x14ac:dyDescent="0.25">
      <c r="A110" s="113" t="s">
        <v>583</v>
      </c>
      <c r="B110" s="18"/>
      <c r="C110" s="114" t="s">
        <v>31</v>
      </c>
      <c r="D110" s="114" t="s">
        <v>93</v>
      </c>
      <c r="E110" s="28" t="s">
        <v>231</v>
      </c>
      <c r="F110" s="28"/>
      <c r="G110" s="89">
        <f>SUM(G111:G112)</f>
        <v>8533.6999999999989</v>
      </c>
    </row>
    <row r="111" spans="1:7" ht="31.5" x14ac:dyDescent="0.25">
      <c r="A111" s="113" t="s">
        <v>49</v>
      </c>
      <c r="B111" s="18"/>
      <c r="C111" s="114" t="s">
        <v>31</v>
      </c>
      <c r="D111" s="114" t="s">
        <v>93</v>
      </c>
      <c r="E111" s="28" t="s">
        <v>231</v>
      </c>
      <c r="F111" s="28">
        <v>200</v>
      </c>
      <c r="G111" s="89">
        <v>8532.7999999999993</v>
      </c>
    </row>
    <row r="112" spans="1:7" x14ac:dyDescent="0.25">
      <c r="A112" s="113" t="s">
        <v>19</v>
      </c>
      <c r="B112" s="18"/>
      <c r="C112" s="114" t="s">
        <v>31</v>
      </c>
      <c r="D112" s="114" t="s">
        <v>93</v>
      </c>
      <c r="E112" s="28" t="s">
        <v>231</v>
      </c>
      <c r="F112" s="28">
        <v>800</v>
      </c>
      <c r="G112" s="89">
        <v>0.9</v>
      </c>
    </row>
    <row r="113" spans="1:7" ht="31.5" x14ac:dyDescent="0.25">
      <c r="A113" s="113" t="s">
        <v>232</v>
      </c>
      <c r="B113" s="18"/>
      <c r="C113" s="114" t="s">
        <v>31</v>
      </c>
      <c r="D113" s="114" t="s">
        <v>93</v>
      </c>
      <c r="E113" s="28" t="s">
        <v>233</v>
      </c>
      <c r="F113" s="28"/>
      <c r="G113" s="89">
        <f>SUM(G114)</f>
        <v>0</v>
      </c>
    </row>
    <row r="114" spans="1:7" ht="31.5" x14ac:dyDescent="0.25">
      <c r="A114" s="113" t="s">
        <v>77</v>
      </c>
      <c r="B114" s="18"/>
      <c r="C114" s="114" t="s">
        <v>31</v>
      </c>
      <c r="D114" s="114" t="s">
        <v>93</v>
      </c>
      <c r="E114" s="28" t="s">
        <v>234</v>
      </c>
      <c r="F114" s="28"/>
      <c r="G114" s="89">
        <f>SUM(G115)</f>
        <v>0</v>
      </c>
    </row>
    <row r="115" spans="1:7" ht="45" customHeight="1" x14ac:dyDescent="0.25">
      <c r="A115" s="113" t="s">
        <v>583</v>
      </c>
      <c r="B115" s="18"/>
      <c r="C115" s="114" t="s">
        <v>31</v>
      </c>
      <c r="D115" s="114" t="s">
        <v>93</v>
      </c>
      <c r="E115" s="28" t="s">
        <v>235</v>
      </c>
      <c r="F115" s="28"/>
      <c r="G115" s="89">
        <f>SUM(G116:G117)</f>
        <v>0</v>
      </c>
    </row>
    <row r="116" spans="1:7" ht="28.5" customHeight="1" x14ac:dyDescent="0.25">
      <c r="A116" s="113" t="s">
        <v>49</v>
      </c>
      <c r="B116" s="18"/>
      <c r="C116" s="114" t="s">
        <v>31</v>
      </c>
      <c r="D116" s="114" t="s">
        <v>93</v>
      </c>
      <c r="E116" s="28" t="s">
        <v>235</v>
      </c>
      <c r="F116" s="28">
        <v>200</v>
      </c>
      <c r="G116" s="89">
        <v>0</v>
      </c>
    </row>
    <row r="117" spans="1:7" hidden="1" x14ac:dyDescent="0.25">
      <c r="A117" s="113" t="s">
        <v>19</v>
      </c>
      <c r="B117" s="18"/>
      <c r="C117" s="114" t="s">
        <v>31</v>
      </c>
      <c r="D117" s="114" t="s">
        <v>93</v>
      </c>
      <c r="E117" s="28" t="s">
        <v>235</v>
      </c>
      <c r="F117" s="28">
        <v>800</v>
      </c>
      <c r="G117" s="89"/>
    </row>
    <row r="118" spans="1:7" ht="31.5" hidden="1" x14ac:dyDescent="0.25">
      <c r="A118" s="113" t="s">
        <v>236</v>
      </c>
      <c r="B118" s="18"/>
      <c r="C118" s="114" t="s">
        <v>31</v>
      </c>
      <c r="D118" s="114" t="s">
        <v>93</v>
      </c>
      <c r="E118" s="28" t="s">
        <v>237</v>
      </c>
      <c r="F118" s="28"/>
      <c r="G118" s="89">
        <f>SUM(G119)</f>
        <v>0</v>
      </c>
    </row>
    <row r="119" spans="1:7" hidden="1" x14ac:dyDescent="0.25">
      <c r="A119" s="113" t="s">
        <v>89</v>
      </c>
      <c r="B119" s="18"/>
      <c r="C119" s="114" t="s">
        <v>31</v>
      </c>
      <c r="D119" s="114" t="s">
        <v>93</v>
      </c>
      <c r="E119" s="28" t="s">
        <v>237</v>
      </c>
      <c r="F119" s="28">
        <v>200</v>
      </c>
      <c r="G119" s="89"/>
    </row>
    <row r="120" spans="1:7" ht="39.75" customHeight="1" x14ac:dyDescent="0.25">
      <c r="A120" s="113" t="s">
        <v>606</v>
      </c>
      <c r="B120" s="18"/>
      <c r="C120" s="114" t="s">
        <v>31</v>
      </c>
      <c r="D120" s="114" t="s">
        <v>93</v>
      </c>
      <c r="E120" s="28" t="s">
        <v>238</v>
      </c>
      <c r="F120" s="28"/>
      <c r="G120" s="89">
        <f>SUM(G121)</f>
        <v>414.4</v>
      </c>
    </row>
    <row r="121" spans="1:7" ht="42.75" customHeight="1" x14ac:dyDescent="0.25">
      <c r="A121" s="113" t="s">
        <v>97</v>
      </c>
      <c r="B121" s="18"/>
      <c r="C121" s="114" t="s">
        <v>31</v>
      </c>
      <c r="D121" s="114" t="s">
        <v>93</v>
      </c>
      <c r="E121" s="28" t="s">
        <v>738</v>
      </c>
      <c r="F121" s="28"/>
      <c r="G121" s="89">
        <f>SUM(G122:G123)</f>
        <v>414.4</v>
      </c>
    </row>
    <row r="122" spans="1:7" ht="31.5" x14ac:dyDescent="0.25">
      <c r="A122" s="113" t="s">
        <v>49</v>
      </c>
      <c r="B122" s="18"/>
      <c r="C122" s="114" t="s">
        <v>31</v>
      </c>
      <c r="D122" s="114" t="s">
        <v>93</v>
      </c>
      <c r="E122" s="28" t="s">
        <v>738</v>
      </c>
      <c r="F122" s="28">
        <v>200</v>
      </c>
      <c r="G122" s="89">
        <v>264.39999999999998</v>
      </c>
    </row>
    <row r="123" spans="1:7" x14ac:dyDescent="0.25">
      <c r="A123" s="113" t="s">
        <v>39</v>
      </c>
      <c r="B123" s="18"/>
      <c r="C123" s="114" t="s">
        <v>31</v>
      </c>
      <c r="D123" s="114" t="s">
        <v>93</v>
      </c>
      <c r="E123" s="28" t="s">
        <v>738</v>
      </c>
      <c r="F123" s="28">
        <v>300</v>
      </c>
      <c r="G123" s="89">
        <v>150</v>
      </c>
    </row>
    <row r="124" spans="1:7" ht="31.5" x14ac:dyDescent="0.25">
      <c r="A124" s="113" t="s">
        <v>607</v>
      </c>
      <c r="B124" s="18"/>
      <c r="C124" s="114" t="s">
        <v>31</v>
      </c>
      <c r="D124" s="114" t="s">
        <v>93</v>
      </c>
      <c r="E124" s="28" t="s">
        <v>239</v>
      </c>
      <c r="F124" s="28"/>
      <c r="G124" s="89">
        <f>SUM(G125)</f>
        <v>166.8</v>
      </c>
    </row>
    <row r="125" spans="1:7" ht="31.5" x14ac:dyDescent="0.25">
      <c r="A125" s="113" t="s">
        <v>49</v>
      </c>
      <c r="B125" s="18"/>
      <c r="C125" s="114" t="s">
        <v>31</v>
      </c>
      <c r="D125" s="114" t="s">
        <v>93</v>
      </c>
      <c r="E125" s="28" t="s">
        <v>239</v>
      </c>
      <c r="F125" s="28">
        <v>200</v>
      </c>
      <c r="G125" s="89">
        <v>166.8</v>
      </c>
    </row>
    <row r="126" spans="1:7" ht="31.5" x14ac:dyDescent="0.25">
      <c r="A126" s="113" t="s">
        <v>679</v>
      </c>
      <c r="B126" s="18"/>
      <c r="C126" s="114" t="s">
        <v>31</v>
      </c>
      <c r="D126" s="114" t="s">
        <v>93</v>
      </c>
      <c r="E126" s="28" t="s">
        <v>240</v>
      </c>
      <c r="F126" s="28"/>
      <c r="G126" s="89">
        <f>SUM(G127)+G129</f>
        <v>4836.5</v>
      </c>
    </row>
    <row r="127" spans="1:7" ht="31.5" x14ac:dyDescent="0.25">
      <c r="A127" s="113" t="s">
        <v>419</v>
      </c>
      <c r="B127" s="18"/>
      <c r="C127" s="114" t="s">
        <v>31</v>
      </c>
      <c r="D127" s="114" t="s">
        <v>93</v>
      </c>
      <c r="E127" s="28" t="s">
        <v>721</v>
      </c>
      <c r="F127" s="28"/>
      <c r="G127" s="89">
        <f>SUM(G128)</f>
        <v>226.3</v>
      </c>
    </row>
    <row r="128" spans="1:7" ht="31.5" x14ac:dyDescent="0.25">
      <c r="A128" s="113" t="s">
        <v>242</v>
      </c>
      <c r="B128" s="18"/>
      <c r="C128" s="114" t="s">
        <v>31</v>
      </c>
      <c r="D128" s="114" t="s">
        <v>93</v>
      </c>
      <c r="E128" s="28" t="s">
        <v>721</v>
      </c>
      <c r="F128" s="28">
        <v>600</v>
      </c>
      <c r="G128" s="89">
        <v>226.3</v>
      </c>
    </row>
    <row r="129" spans="1:7" ht="47.25" x14ac:dyDescent="0.25">
      <c r="A129" s="113" t="s">
        <v>23</v>
      </c>
      <c r="B129" s="18"/>
      <c r="C129" s="114" t="s">
        <v>31</v>
      </c>
      <c r="D129" s="114" t="s">
        <v>93</v>
      </c>
      <c r="E129" s="28" t="s">
        <v>241</v>
      </c>
      <c r="F129" s="28"/>
      <c r="G129" s="89">
        <f>SUM(G130)</f>
        <v>4610.2</v>
      </c>
    </row>
    <row r="130" spans="1:7" ht="31.5" x14ac:dyDescent="0.25">
      <c r="A130" s="113" t="s">
        <v>242</v>
      </c>
      <c r="B130" s="18"/>
      <c r="C130" s="114" t="s">
        <v>31</v>
      </c>
      <c r="D130" s="114" t="s">
        <v>93</v>
      </c>
      <c r="E130" s="28" t="s">
        <v>241</v>
      </c>
      <c r="F130" s="28">
        <v>600</v>
      </c>
      <c r="G130" s="89">
        <v>4610.2</v>
      </c>
    </row>
    <row r="131" spans="1:7" hidden="1" x14ac:dyDescent="0.25">
      <c r="A131" s="113" t="s">
        <v>151</v>
      </c>
      <c r="B131" s="18"/>
      <c r="C131" s="114" t="s">
        <v>31</v>
      </c>
      <c r="D131" s="114" t="s">
        <v>93</v>
      </c>
      <c r="E131" s="28" t="s">
        <v>520</v>
      </c>
      <c r="F131" s="28"/>
      <c r="G131" s="89">
        <f>SUM(G132)</f>
        <v>0</v>
      </c>
    </row>
    <row r="132" spans="1:7" hidden="1" x14ac:dyDescent="0.25">
      <c r="A132" s="113" t="s">
        <v>484</v>
      </c>
      <c r="B132" s="18"/>
      <c r="C132" s="114" t="s">
        <v>31</v>
      </c>
      <c r="D132" s="114" t="s">
        <v>93</v>
      </c>
      <c r="E132" s="28" t="s">
        <v>521</v>
      </c>
      <c r="F132" s="28"/>
      <c r="G132" s="89">
        <f>SUM(G133)</f>
        <v>0</v>
      </c>
    </row>
    <row r="133" spans="1:7" ht="31.5" hidden="1" x14ac:dyDescent="0.25">
      <c r="A133" s="113" t="s">
        <v>242</v>
      </c>
      <c r="B133" s="18"/>
      <c r="C133" s="114" t="s">
        <v>31</v>
      </c>
      <c r="D133" s="114" t="s">
        <v>93</v>
      </c>
      <c r="E133" s="28" t="s">
        <v>521</v>
      </c>
      <c r="F133" s="28">
        <v>600</v>
      </c>
      <c r="G133" s="89"/>
    </row>
    <row r="134" spans="1:7" x14ac:dyDescent="0.25">
      <c r="A134" s="24" t="s">
        <v>191</v>
      </c>
      <c r="B134" s="18"/>
      <c r="C134" s="114" t="s">
        <v>31</v>
      </c>
      <c r="D134" s="114" t="s">
        <v>93</v>
      </c>
      <c r="E134" s="28" t="s">
        <v>192</v>
      </c>
      <c r="F134" s="28"/>
      <c r="G134" s="89">
        <f>G135</f>
        <v>6671.2</v>
      </c>
    </row>
    <row r="135" spans="1:7" ht="31.5" x14ac:dyDescent="0.25">
      <c r="A135" s="24" t="s">
        <v>97</v>
      </c>
      <c r="B135" s="18"/>
      <c r="C135" s="114" t="s">
        <v>31</v>
      </c>
      <c r="D135" s="114" t="s">
        <v>93</v>
      </c>
      <c r="E135" s="28" t="s">
        <v>108</v>
      </c>
      <c r="F135" s="28"/>
      <c r="G135" s="89">
        <f>G136</f>
        <v>6671.2</v>
      </c>
    </row>
    <row r="136" spans="1:7" x14ac:dyDescent="0.25">
      <c r="A136" s="113" t="s">
        <v>19</v>
      </c>
      <c r="B136" s="18"/>
      <c r="C136" s="114" t="s">
        <v>31</v>
      </c>
      <c r="D136" s="114" t="s">
        <v>93</v>
      </c>
      <c r="E136" s="28" t="s">
        <v>108</v>
      </c>
      <c r="F136" s="28">
        <v>800</v>
      </c>
      <c r="G136" s="89">
        <v>6671.2</v>
      </c>
    </row>
    <row r="137" spans="1:7" x14ac:dyDescent="0.25">
      <c r="A137" s="113" t="s">
        <v>243</v>
      </c>
      <c r="B137" s="18"/>
      <c r="C137" s="114" t="s">
        <v>51</v>
      </c>
      <c r="D137" s="114"/>
      <c r="E137" s="114"/>
      <c r="F137" s="114"/>
      <c r="G137" s="89">
        <f>SUM(G138)+G144</f>
        <v>33019.9</v>
      </c>
    </row>
    <row r="138" spans="1:7" x14ac:dyDescent="0.25">
      <c r="A138" s="33" t="s">
        <v>169</v>
      </c>
      <c r="B138" s="28"/>
      <c r="C138" s="114" t="s">
        <v>51</v>
      </c>
      <c r="D138" s="114" t="s">
        <v>12</v>
      </c>
      <c r="E138" s="114"/>
      <c r="F138" s="114"/>
      <c r="G138" s="89">
        <f>SUM(G139)</f>
        <v>8444.1999999999989</v>
      </c>
    </row>
    <row r="139" spans="1:7" ht="47.25" x14ac:dyDescent="0.25">
      <c r="A139" s="113" t="s">
        <v>680</v>
      </c>
      <c r="B139" s="18"/>
      <c r="C139" s="114" t="s">
        <v>51</v>
      </c>
      <c r="D139" s="114" t="s">
        <v>12</v>
      </c>
      <c r="E139" s="114" t="s">
        <v>426</v>
      </c>
      <c r="F139" s="114"/>
      <c r="G139" s="89">
        <f>SUM(G140)</f>
        <v>8444.1999999999989</v>
      </c>
    </row>
    <row r="140" spans="1:7" ht="31.5" x14ac:dyDescent="0.25">
      <c r="A140" s="113" t="s">
        <v>244</v>
      </c>
      <c r="B140" s="18"/>
      <c r="C140" s="114" t="s">
        <v>51</v>
      </c>
      <c r="D140" s="114" t="s">
        <v>12</v>
      </c>
      <c r="E140" s="114" t="s">
        <v>724</v>
      </c>
      <c r="F140" s="114"/>
      <c r="G140" s="89">
        <f>SUM(G141:G143)</f>
        <v>8444.1999999999989</v>
      </c>
    </row>
    <row r="141" spans="1:7" ht="47.25" x14ac:dyDescent="0.25">
      <c r="A141" s="25" t="s">
        <v>48</v>
      </c>
      <c r="B141" s="18"/>
      <c r="C141" s="114" t="s">
        <v>51</v>
      </c>
      <c r="D141" s="114" t="s">
        <v>12</v>
      </c>
      <c r="E141" s="114" t="s">
        <v>724</v>
      </c>
      <c r="F141" s="114" t="s">
        <v>88</v>
      </c>
      <c r="G141" s="89">
        <v>4144.3</v>
      </c>
    </row>
    <row r="142" spans="1:7" ht="31.5" x14ac:dyDescent="0.25">
      <c r="A142" s="113" t="s">
        <v>49</v>
      </c>
      <c r="B142" s="18"/>
      <c r="C142" s="114" t="s">
        <v>51</v>
      </c>
      <c r="D142" s="114" t="s">
        <v>12</v>
      </c>
      <c r="E142" s="114" t="s">
        <v>724</v>
      </c>
      <c r="F142" s="114" t="s">
        <v>90</v>
      </c>
      <c r="G142" s="89">
        <v>4220</v>
      </c>
    </row>
    <row r="143" spans="1:7" x14ac:dyDescent="0.25">
      <c r="A143" s="113" t="s">
        <v>19</v>
      </c>
      <c r="B143" s="18"/>
      <c r="C143" s="114" t="s">
        <v>51</v>
      </c>
      <c r="D143" s="114" t="s">
        <v>12</v>
      </c>
      <c r="E143" s="114" t="s">
        <v>724</v>
      </c>
      <c r="F143" s="114" t="s">
        <v>95</v>
      </c>
      <c r="G143" s="89">
        <v>79.900000000000006</v>
      </c>
    </row>
    <row r="144" spans="1:7" ht="31.5" x14ac:dyDescent="0.25">
      <c r="A144" s="25" t="s">
        <v>307</v>
      </c>
      <c r="B144" s="2"/>
      <c r="C144" s="2" t="s">
        <v>51</v>
      </c>
      <c r="D144" s="2" t="s">
        <v>171</v>
      </c>
      <c r="E144" s="2"/>
      <c r="F144" s="2"/>
      <c r="G144" s="23">
        <f>SUM(G145+G164)</f>
        <v>24575.7</v>
      </c>
    </row>
    <row r="145" spans="1:7" ht="31.5" x14ac:dyDescent="0.25">
      <c r="A145" s="25" t="s">
        <v>608</v>
      </c>
      <c r="B145" s="2"/>
      <c r="C145" s="2" t="s">
        <v>51</v>
      </c>
      <c r="D145" s="2" t="s">
        <v>171</v>
      </c>
      <c r="E145" s="2" t="s">
        <v>311</v>
      </c>
      <c r="F145" s="2"/>
      <c r="G145" s="23">
        <f>SUM(G146,G156,G160)</f>
        <v>24575.7</v>
      </c>
    </row>
    <row r="146" spans="1:7" ht="47.25" x14ac:dyDescent="0.25">
      <c r="A146" s="25" t="s">
        <v>609</v>
      </c>
      <c r="B146" s="2"/>
      <c r="C146" s="2" t="s">
        <v>51</v>
      </c>
      <c r="D146" s="2" t="s">
        <v>171</v>
      </c>
      <c r="E146" s="2" t="s">
        <v>312</v>
      </c>
      <c r="F146" s="2"/>
      <c r="G146" s="23">
        <f>SUM(G147,G152)</f>
        <v>23736.7</v>
      </c>
    </row>
    <row r="147" spans="1:7" x14ac:dyDescent="0.25">
      <c r="A147" s="25" t="s">
        <v>32</v>
      </c>
      <c r="B147" s="2"/>
      <c r="C147" s="2" t="s">
        <v>51</v>
      </c>
      <c r="D147" s="2" t="s">
        <v>171</v>
      </c>
      <c r="E147" s="2" t="s">
        <v>313</v>
      </c>
      <c r="F147" s="2"/>
      <c r="G147" s="23">
        <f>SUM(G148)+G150</f>
        <v>1200.2</v>
      </c>
    </row>
    <row r="148" spans="1:7" ht="31.5" x14ac:dyDescent="0.25">
      <c r="A148" s="25" t="s">
        <v>308</v>
      </c>
      <c r="B148" s="2"/>
      <c r="C148" s="2" t="s">
        <v>51</v>
      </c>
      <c r="D148" s="2" t="s">
        <v>171</v>
      </c>
      <c r="E148" s="2" t="s">
        <v>314</v>
      </c>
      <c r="F148" s="2"/>
      <c r="G148" s="23">
        <f>SUM(G149)</f>
        <v>1111.3</v>
      </c>
    </row>
    <row r="149" spans="1:7" ht="31.5" x14ac:dyDescent="0.25">
      <c r="A149" s="25" t="s">
        <v>49</v>
      </c>
      <c r="B149" s="2"/>
      <c r="C149" s="2" t="s">
        <v>51</v>
      </c>
      <c r="D149" s="2" t="s">
        <v>171</v>
      </c>
      <c r="E149" s="2" t="s">
        <v>314</v>
      </c>
      <c r="F149" s="2" t="s">
        <v>90</v>
      </c>
      <c r="G149" s="23">
        <v>1111.3</v>
      </c>
    </row>
    <row r="150" spans="1:7" ht="31.5" x14ac:dyDescent="0.25">
      <c r="A150" s="25" t="s">
        <v>309</v>
      </c>
      <c r="B150" s="2"/>
      <c r="C150" s="2" t="s">
        <v>51</v>
      </c>
      <c r="D150" s="2" t="s">
        <v>171</v>
      </c>
      <c r="E150" s="2" t="s">
        <v>315</v>
      </c>
      <c r="F150" s="2"/>
      <c r="G150" s="23">
        <f>SUM(G151)</f>
        <v>88.9</v>
      </c>
    </row>
    <row r="151" spans="1:7" ht="31.5" x14ac:dyDescent="0.25">
      <c r="A151" s="25" t="s">
        <v>49</v>
      </c>
      <c r="B151" s="2"/>
      <c r="C151" s="2" t="s">
        <v>51</v>
      </c>
      <c r="D151" s="2" t="s">
        <v>171</v>
      </c>
      <c r="E151" s="2" t="s">
        <v>315</v>
      </c>
      <c r="F151" s="2" t="s">
        <v>90</v>
      </c>
      <c r="G151" s="23">
        <v>88.9</v>
      </c>
    </row>
    <row r="152" spans="1:7" ht="31.5" x14ac:dyDescent="0.25">
      <c r="A152" s="25" t="s">
        <v>42</v>
      </c>
      <c r="B152" s="2"/>
      <c r="C152" s="2" t="s">
        <v>51</v>
      </c>
      <c r="D152" s="2" t="s">
        <v>171</v>
      </c>
      <c r="E152" s="2" t="s">
        <v>316</v>
      </c>
      <c r="F152" s="2"/>
      <c r="G152" s="23">
        <f>SUM(G153:G155)</f>
        <v>22536.5</v>
      </c>
    </row>
    <row r="153" spans="1:7" ht="47.25" x14ac:dyDescent="0.25">
      <c r="A153" s="25" t="s">
        <v>48</v>
      </c>
      <c r="B153" s="2"/>
      <c r="C153" s="2" t="s">
        <v>51</v>
      </c>
      <c r="D153" s="2" t="s">
        <v>171</v>
      </c>
      <c r="E153" s="2" t="s">
        <v>316</v>
      </c>
      <c r="F153" s="2" t="s">
        <v>88</v>
      </c>
      <c r="G153" s="23">
        <v>16006</v>
      </c>
    </row>
    <row r="154" spans="1:7" ht="31.5" x14ac:dyDescent="0.25">
      <c r="A154" s="25" t="s">
        <v>49</v>
      </c>
      <c r="B154" s="2"/>
      <c r="C154" s="2" t="s">
        <v>51</v>
      </c>
      <c r="D154" s="2" t="s">
        <v>171</v>
      </c>
      <c r="E154" s="2" t="s">
        <v>316</v>
      </c>
      <c r="F154" s="2" t="s">
        <v>90</v>
      </c>
      <c r="G154" s="23">
        <v>6476.9</v>
      </c>
    </row>
    <row r="155" spans="1:7" x14ac:dyDescent="0.25">
      <c r="A155" s="25" t="s">
        <v>19</v>
      </c>
      <c r="B155" s="2"/>
      <c r="C155" s="2" t="s">
        <v>51</v>
      </c>
      <c r="D155" s="2" t="s">
        <v>171</v>
      </c>
      <c r="E155" s="2" t="s">
        <v>316</v>
      </c>
      <c r="F155" s="2" t="s">
        <v>95</v>
      </c>
      <c r="G155" s="23">
        <v>53.6</v>
      </c>
    </row>
    <row r="156" spans="1:7" ht="47.25" x14ac:dyDescent="0.25">
      <c r="A156" s="25" t="s">
        <v>310</v>
      </c>
      <c r="B156" s="2"/>
      <c r="C156" s="2" t="s">
        <v>51</v>
      </c>
      <c r="D156" s="2" t="s">
        <v>171</v>
      </c>
      <c r="E156" s="2" t="s">
        <v>317</v>
      </c>
      <c r="F156" s="2"/>
      <c r="G156" s="23">
        <f t="shared" ref="G156:G158" si="3">SUM(G157)</f>
        <v>539.9</v>
      </c>
    </row>
    <row r="157" spans="1:7" x14ac:dyDescent="0.25">
      <c r="A157" s="25" t="s">
        <v>32</v>
      </c>
      <c r="B157" s="2"/>
      <c r="C157" s="2" t="s">
        <v>51</v>
      </c>
      <c r="D157" s="2" t="s">
        <v>171</v>
      </c>
      <c r="E157" s="2" t="s">
        <v>318</v>
      </c>
      <c r="F157" s="2"/>
      <c r="G157" s="23">
        <f t="shared" si="3"/>
        <v>539.9</v>
      </c>
    </row>
    <row r="158" spans="1:7" ht="31.5" x14ac:dyDescent="0.25">
      <c r="A158" s="25" t="s">
        <v>309</v>
      </c>
      <c r="B158" s="2"/>
      <c r="C158" s="2" t="s">
        <v>51</v>
      </c>
      <c r="D158" s="2" t="s">
        <v>171</v>
      </c>
      <c r="E158" s="2" t="s">
        <v>319</v>
      </c>
      <c r="F158" s="2"/>
      <c r="G158" s="23">
        <f t="shared" si="3"/>
        <v>539.9</v>
      </c>
    </row>
    <row r="159" spans="1:7" ht="31.5" x14ac:dyDescent="0.25">
      <c r="A159" s="25" t="s">
        <v>49</v>
      </c>
      <c r="B159" s="2"/>
      <c r="C159" s="2" t="s">
        <v>51</v>
      </c>
      <c r="D159" s="2" t="s">
        <v>171</v>
      </c>
      <c r="E159" s="2" t="s">
        <v>319</v>
      </c>
      <c r="F159" s="2" t="s">
        <v>90</v>
      </c>
      <c r="G159" s="23">
        <v>539.9</v>
      </c>
    </row>
    <row r="160" spans="1:7" ht="31.5" x14ac:dyDescent="0.25">
      <c r="A160" s="25" t="s">
        <v>610</v>
      </c>
      <c r="B160" s="2"/>
      <c r="C160" s="2" t="s">
        <v>51</v>
      </c>
      <c r="D160" s="2" t="s">
        <v>171</v>
      </c>
      <c r="E160" s="2" t="s">
        <v>320</v>
      </c>
      <c r="F160" s="2"/>
      <c r="G160" s="23">
        <f t="shared" ref="G160:G162" si="4">SUM(G161)</f>
        <v>299.10000000000002</v>
      </c>
    </row>
    <row r="161" spans="1:7" x14ac:dyDescent="0.25">
      <c r="A161" s="25" t="s">
        <v>32</v>
      </c>
      <c r="B161" s="2"/>
      <c r="C161" s="2" t="s">
        <v>51</v>
      </c>
      <c r="D161" s="2" t="s">
        <v>171</v>
      </c>
      <c r="E161" s="2" t="s">
        <v>321</v>
      </c>
      <c r="F161" s="2"/>
      <c r="G161" s="23">
        <f t="shared" si="4"/>
        <v>299.10000000000002</v>
      </c>
    </row>
    <row r="162" spans="1:7" ht="47.25" x14ac:dyDescent="0.25">
      <c r="A162" s="25" t="s">
        <v>304</v>
      </c>
      <c r="B162" s="2"/>
      <c r="C162" s="2" t="s">
        <v>51</v>
      </c>
      <c r="D162" s="2" t="s">
        <v>171</v>
      </c>
      <c r="E162" s="2" t="s">
        <v>576</v>
      </c>
      <c r="F162" s="2"/>
      <c r="G162" s="23">
        <f t="shared" si="4"/>
        <v>299.10000000000002</v>
      </c>
    </row>
    <row r="163" spans="1:7" ht="31.5" x14ac:dyDescent="0.25">
      <c r="A163" s="25" t="s">
        <v>49</v>
      </c>
      <c r="B163" s="2"/>
      <c r="C163" s="2" t="s">
        <v>51</v>
      </c>
      <c r="D163" s="2" t="s">
        <v>171</v>
      </c>
      <c r="E163" s="2" t="s">
        <v>576</v>
      </c>
      <c r="F163" s="2" t="s">
        <v>90</v>
      </c>
      <c r="G163" s="23">
        <v>299.10000000000002</v>
      </c>
    </row>
    <row r="164" spans="1:7" x14ac:dyDescent="0.25">
      <c r="A164" s="25" t="s">
        <v>191</v>
      </c>
      <c r="B164" s="2"/>
      <c r="C164" s="2" t="s">
        <v>51</v>
      </c>
      <c r="D164" s="2" t="s">
        <v>171</v>
      </c>
      <c r="E164" s="2" t="s">
        <v>192</v>
      </c>
      <c r="F164" s="2"/>
      <c r="G164" s="23">
        <f>SUM(G165)</f>
        <v>0</v>
      </c>
    </row>
    <row r="165" spans="1:7" ht="47.25" x14ac:dyDescent="0.25">
      <c r="A165" s="25" t="s">
        <v>304</v>
      </c>
      <c r="B165" s="2"/>
      <c r="C165" s="2" t="s">
        <v>51</v>
      </c>
      <c r="D165" s="2" t="s">
        <v>171</v>
      </c>
      <c r="E165" s="2" t="s">
        <v>359</v>
      </c>
      <c r="F165" s="2"/>
      <c r="G165" s="23">
        <f>SUM(G167+G169)</f>
        <v>0</v>
      </c>
    </row>
    <row r="166" spans="1:7" ht="31.5" x14ac:dyDescent="0.25">
      <c r="A166" s="25" t="s">
        <v>358</v>
      </c>
      <c r="B166" s="2"/>
      <c r="C166" s="2" t="s">
        <v>51</v>
      </c>
      <c r="D166" s="2" t="s">
        <v>171</v>
      </c>
      <c r="E166" s="2" t="s">
        <v>360</v>
      </c>
      <c r="F166" s="2"/>
      <c r="G166" s="23">
        <f>SUM(G167)</f>
        <v>0</v>
      </c>
    </row>
    <row r="167" spans="1:7" ht="29.25" customHeight="1" x14ac:dyDescent="0.25">
      <c r="A167" s="25" t="s">
        <v>49</v>
      </c>
      <c r="B167" s="2"/>
      <c r="C167" s="2" t="s">
        <v>51</v>
      </c>
      <c r="D167" s="2" t="s">
        <v>171</v>
      </c>
      <c r="E167" s="2" t="s">
        <v>360</v>
      </c>
      <c r="F167" s="2" t="s">
        <v>90</v>
      </c>
      <c r="G167" s="23">
        <v>0</v>
      </c>
    </row>
    <row r="168" spans="1:7" ht="31.5" hidden="1" x14ac:dyDescent="0.25">
      <c r="A168" s="24" t="s">
        <v>97</v>
      </c>
      <c r="B168" s="18"/>
      <c r="C168" s="2" t="s">
        <v>51</v>
      </c>
      <c r="D168" s="2" t="s">
        <v>171</v>
      </c>
      <c r="E168" s="28" t="s">
        <v>535</v>
      </c>
      <c r="F168" s="28"/>
      <c r="G168" s="89">
        <f>G169</f>
        <v>0</v>
      </c>
    </row>
    <row r="169" spans="1:7" hidden="1" x14ac:dyDescent="0.25">
      <c r="A169" s="113" t="s">
        <v>19</v>
      </c>
      <c r="B169" s="18"/>
      <c r="C169" s="2" t="s">
        <v>51</v>
      </c>
      <c r="D169" s="2" t="s">
        <v>171</v>
      </c>
      <c r="E169" s="28" t="s">
        <v>535</v>
      </c>
      <c r="F169" s="28">
        <v>800</v>
      </c>
      <c r="G169" s="89"/>
    </row>
    <row r="170" spans="1:7" x14ac:dyDescent="0.25">
      <c r="A170" s="113" t="s">
        <v>11</v>
      </c>
      <c r="B170" s="18"/>
      <c r="C170" s="114" t="s">
        <v>12</v>
      </c>
      <c r="D170" s="28"/>
      <c r="E170" s="28"/>
      <c r="F170" s="28"/>
      <c r="G170" s="89">
        <f>SUM(G212)+G176+G192+G171</f>
        <v>317991.2</v>
      </c>
    </row>
    <row r="171" spans="1:7" x14ac:dyDescent="0.25">
      <c r="A171" s="1" t="s">
        <v>588</v>
      </c>
      <c r="B171" s="34"/>
      <c r="C171" s="35" t="s">
        <v>12</v>
      </c>
      <c r="D171" s="35" t="s">
        <v>167</v>
      </c>
      <c r="E171" s="35"/>
      <c r="F171" s="35"/>
      <c r="G171" s="36">
        <f t="shared" ref="G171:G174" si="5">SUM(G172)</f>
        <v>401.2</v>
      </c>
    </row>
    <row r="172" spans="1:7" ht="31.5" x14ac:dyDescent="0.25">
      <c r="A172" s="1" t="s">
        <v>681</v>
      </c>
      <c r="B172" s="34"/>
      <c r="C172" s="35" t="s">
        <v>12</v>
      </c>
      <c r="D172" s="35" t="s">
        <v>167</v>
      </c>
      <c r="E172" s="35" t="s">
        <v>589</v>
      </c>
      <c r="F172" s="35"/>
      <c r="G172" s="36">
        <f t="shared" si="5"/>
        <v>401.2</v>
      </c>
    </row>
    <row r="173" spans="1:7" ht="31.5" x14ac:dyDescent="0.25">
      <c r="A173" s="1" t="s">
        <v>682</v>
      </c>
      <c r="B173" s="34"/>
      <c r="C173" s="35" t="s">
        <v>12</v>
      </c>
      <c r="D173" s="35" t="s">
        <v>167</v>
      </c>
      <c r="E173" s="35" t="s">
        <v>590</v>
      </c>
      <c r="F173" s="35"/>
      <c r="G173" s="36">
        <f t="shared" si="5"/>
        <v>401.2</v>
      </c>
    </row>
    <row r="174" spans="1:7" ht="63" x14ac:dyDescent="0.25">
      <c r="A174" s="37" t="s">
        <v>591</v>
      </c>
      <c r="B174" s="38"/>
      <c r="C174" s="35" t="s">
        <v>12</v>
      </c>
      <c r="D174" s="35" t="s">
        <v>167</v>
      </c>
      <c r="E174" s="35" t="s">
        <v>865</v>
      </c>
      <c r="F174" s="35"/>
      <c r="G174" s="36">
        <f t="shared" si="5"/>
        <v>401.2</v>
      </c>
    </row>
    <row r="175" spans="1:7" ht="31.5" x14ac:dyDescent="0.25">
      <c r="A175" s="1" t="s">
        <v>49</v>
      </c>
      <c r="B175" s="34"/>
      <c r="C175" s="35" t="s">
        <v>12</v>
      </c>
      <c r="D175" s="35" t="s">
        <v>167</v>
      </c>
      <c r="E175" s="35" t="s">
        <v>865</v>
      </c>
      <c r="F175" s="35" t="s">
        <v>90</v>
      </c>
      <c r="G175" s="36">
        <v>401.2</v>
      </c>
    </row>
    <row r="176" spans="1:7" x14ac:dyDescent="0.25">
      <c r="A176" s="25" t="s">
        <v>13</v>
      </c>
      <c r="B176" s="2"/>
      <c r="C176" s="2" t="s">
        <v>12</v>
      </c>
      <c r="D176" s="2" t="s">
        <v>14</v>
      </c>
      <c r="E176" s="2"/>
      <c r="F176" s="2"/>
      <c r="G176" s="23">
        <f>SUM(G177+G184)</f>
        <v>126801.2</v>
      </c>
    </row>
    <row r="177" spans="1:7" ht="31.5" x14ac:dyDescent="0.25">
      <c r="A177" s="25" t="s">
        <v>611</v>
      </c>
      <c r="B177" s="2"/>
      <c r="C177" s="2" t="s">
        <v>12</v>
      </c>
      <c r="D177" s="2" t="s">
        <v>14</v>
      </c>
      <c r="E177" s="2" t="s">
        <v>322</v>
      </c>
      <c r="F177" s="2"/>
      <c r="G177" s="23">
        <f>SUM(G178)</f>
        <v>126801.2</v>
      </c>
    </row>
    <row r="178" spans="1:7" ht="31.5" x14ac:dyDescent="0.25">
      <c r="A178" s="25" t="s">
        <v>290</v>
      </c>
      <c r="B178" s="2"/>
      <c r="C178" s="2" t="s">
        <v>12</v>
      </c>
      <c r="D178" s="2" t="s">
        <v>14</v>
      </c>
      <c r="E178" s="2" t="s">
        <v>323</v>
      </c>
      <c r="F178" s="2"/>
      <c r="G178" s="23">
        <f>SUM(G179)</f>
        <v>126801.2</v>
      </c>
    </row>
    <row r="179" spans="1:7" ht="47.25" x14ac:dyDescent="0.25">
      <c r="A179" s="25" t="s">
        <v>17</v>
      </c>
      <c r="B179" s="2"/>
      <c r="C179" s="2" t="s">
        <v>12</v>
      </c>
      <c r="D179" s="2" t="s">
        <v>14</v>
      </c>
      <c r="E179" s="2" t="s">
        <v>324</v>
      </c>
      <c r="F179" s="2"/>
      <c r="G179" s="23">
        <f>SUM(G180+G182)</f>
        <v>126801.2</v>
      </c>
    </row>
    <row r="180" spans="1:7" x14ac:dyDescent="0.25">
      <c r="A180" s="25" t="s">
        <v>18</v>
      </c>
      <c r="B180" s="2"/>
      <c r="C180" s="2" t="s">
        <v>12</v>
      </c>
      <c r="D180" s="2" t="s">
        <v>14</v>
      </c>
      <c r="E180" s="2" t="s">
        <v>325</v>
      </c>
      <c r="F180" s="2"/>
      <c r="G180" s="23">
        <f>SUM(G181)</f>
        <v>55501.2</v>
      </c>
    </row>
    <row r="181" spans="1:7" x14ac:dyDescent="0.25">
      <c r="A181" s="25" t="s">
        <v>19</v>
      </c>
      <c r="B181" s="2"/>
      <c r="C181" s="2" t="s">
        <v>12</v>
      </c>
      <c r="D181" s="2" t="s">
        <v>14</v>
      </c>
      <c r="E181" s="2" t="s">
        <v>325</v>
      </c>
      <c r="F181" s="2" t="s">
        <v>95</v>
      </c>
      <c r="G181" s="23">
        <v>55501.2</v>
      </c>
    </row>
    <row r="182" spans="1:7" ht="18.75" customHeight="1" x14ac:dyDescent="0.25">
      <c r="A182" s="25" t="s">
        <v>291</v>
      </c>
      <c r="B182" s="2"/>
      <c r="C182" s="2" t="s">
        <v>12</v>
      </c>
      <c r="D182" s="2" t="s">
        <v>14</v>
      </c>
      <c r="E182" s="2" t="s">
        <v>326</v>
      </c>
      <c r="F182" s="2"/>
      <c r="G182" s="23">
        <f>SUM(G183)</f>
        <v>71300</v>
      </c>
    </row>
    <row r="183" spans="1:7" ht="21" customHeight="1" x14ac:dyDescent="0.25">
      <c r="A183" s="25" t="s">
        <v>19</v>
      </c>
      <c r="B183" s="2"/>
      <c r="C183" s="2" t="s">
        <v>12</v>
      </c>
      <c r="D183" s="2" t="s">
        <v>14</v>
      </c>
      <c r="E183" s="2" t="s">
        <v>326</v>
      </c>
      <c r="F183" s="2" t="s">
        <v>95</v>
      </c>
      <c r="G183" s="23">
        <v>71300</v>
      </c>
    </row>
    <row r="184" spans="1:7" ht="31.5" hidden="1" x14ac:dyDescent="0.25">
      <c r="A184" s="113" t="s">
        <v>605</v>
      </c>
      <c r="B184" s="2"/>
      <c r="C184" s="2" t="s">
        <v>12</v>
      </c>
      <c r="D184" s="2" t="s">
        <v>14</v>
      </c>
      <c r="E184" s="28" t="s">
        <v>226</v>
      </c>
      <c r="F184" s="28"/>
      <c r="G184" s="23">
        <f>SUM(G185)+G189</f>
        <v>0</v>
      </c>
    </row>
    <row r="185" spans="1:7" ht="31.5" hidden="1" x14ac:dyDescent="0.25">
      <c r="A185" s="113" t="s">
        <v>227</v>
      </c>
      <c r="B185" s="2"/>
      <c r="C185" s="2" t="s">
        <v>12</v>
      </c>
      <c r="D185" s="2" t="s">
        <v>14</v>
      </c>
      <c r="E185" s="28" t="s">
        <v>228</v>
      </c>
      <c r="F185" s="28"/>
      <c r="G185" s="23">
        <f t="shared" ref="G185:G187" si="6">SUM(G186)</f>
        <v>0</v>
      </c>
    </row>
    <row r="186" spans="1:7" ht="31.5" hidden="1" x14ac:dyDescent="0.25">
      <c r="A186" s="113" t="s">
        <v>77</v>
      </c>
      <c r="B186" s="2"/>
      <c r="C186" s="2" t="s">
        <v>12</v>
      </c>
      <c r="D186" s="2" t="s">
        <v>14</v>
      </c>
      <c r="E186" s="28" t="s">
        <v>229</v>
      </c>
      <c r="F186" s="28"/>
      <c r="G186" s="23">
        <f t="shared" si="6"/>
        <v>0</v>
      </c>
    </row>
    <row r="187" spans="1:7" ht="31.5" hidden="1" x14ac:dyDescent="0.25">
      <c r="A187" s="113" t="s">
        <v>583</v>
      </c>
      <c r="B187" s="2"/>
      <c r="C187" s="2" t="s">
        <v>12</v>
      </c>
      <c r="D187" s="2" t="s">
        <v>14</v>
      </c>
      <c r="E187" s="28" t="s">
        <v>231</v>
      </c>
      <c r="F187" s="28"/>
      <c r="G187" s="23">
        <f t="shared" si="6"/>
        <v>0</v>
      </c>
    </row>
    <row r="188" spans="1:7" ht="31.5" hidden="1" x14ac:dyDescent="0.25">
      <c r="A188" s="113" t="s">
        <v>49</v>
      </c>
      <c r="B188" s="2"/>
      <c r="C188" s="2" t="s">
        <v>12</v>
      </c>
      <c r="D188" s="2" t="s">
        <v>14</v>
      </c>
      <c r="E188" s="28" t="s">
        <v>231</v>
      </c>
      <c r="F188" s="28">
        <v>200</v>
      </c>
      <c r="G188" s="23">
        <v>0</v>
      </c>
    </row>
    <row r="189" spans="1:7" ht="31.5" hidden="1" x14ac:dyDescent="0.25">
      <c r="A189" s="113" t="s">
        <v>232</v>
      </c>
      <c r="B189" s="18"/>
      <c r="C189" s="2" t="s">
        <v>12</v>
      </c>
      <c r="D189" s="2" t="s">
        <v>14</v>
      </c>
      <c r="E189" s="28" t="s">
        <v>233</v>
      </c>
      <c r="F189" s="28"/>
      <c r="G189" s="23">
        <f>SUM(G190)</f>
        <v>0</v>
      </c>
    </row>
    <row r="190" spans="1:7" ht="31.5" hidden="1" x14ac:dyDescent="0.25">
      <c r="A190" s="113" t="s">
        <v>833</v>
      </c>
      <c r="B190" s="2"/>
      <c r="C190" s="2" t="s">
        <v>12</v>
      </c>
      <c r="D190" s="2" t="s">
        <v>14</v>
      </c>
      <c r="E190" s="28" t="s">
        <v>834</v>
      </c>
      <c r="F190" s="28"/>
      <c r="G190" s="23">
        <f>SUM(G191)</f>
        <v>0</v>
      </c>
    </row>
    <row r="191" spans="1:7" ht="16.5" hidden="1" customHeight="1" x14ac:dyDescent="0.25">
      <c r="A191" s="113" t="s">
        <v>19</v>
      </c>
      <c r="B191" s="2"/>
      <c r="C191" s="2" t="s">
        <v>12</v>
      </c>
      <c r="D191" s="2" t="s">
        <v>14</v>
      </c>
      <c r="E191" s="28" t="s">
        <v>834</v>
      </c>
      <c r="F191" s="28">
        <v>800</v>
      </c>
      <c r="G191" s="23">
        <v>0</v>
      </c>
    </row>
    <row r="192" spans="1:7" ht="17.25" customHeight="1" x14ac:dyDescent="0.25">
      <c r="A192" s="25" t="s">
        <v>292</v>
      </c>
      <c r="B192" s="2"/>
      <c r="C192" s="2" t="s">
        <v>12</v>
      </c>
      <c r="D192" s="2" t="s">
        <v>171</v>
      </c>
      <c r="E192" s="2"/>
      <c r="F192" s="2"/>
      <c r="G192" s="23">
        <f>SUM(G197,G205)+G209+G193</f>
        <v>177419</v>
      </c>
    </row>
    <row r="193" spans="1:7" ht="36" customHeight="1" x14ac:dyDescent="0.25">
      <c r="A193" s="25" t="s">
        <v>1234</v>
      </c>
      <c r="B193" s="2"/>
      <c r="C193" s="2" t="s">
        <v>12</v>
      </c>
      <c r="D193" s="2" t="s">
        <v>171</v>
      </c>
      <c r="E193" s="2" t="s">
        <v>578</v>
      </c>
      <c r="F193" s="2"/>
      <c r="G193" s="23">
        <f t="shared" ref="G193:G195" si="7">SUM(G194)</f>
        <v>78793.7</v>
      </c>
    </row>
    <row r="194" spans="1:7" ht="31.5" x14ac:dyDescent="0.25">
      <c r="A194" s="25" t="s">
        <v>866</v>
      </c>
      <c r="B194" s="2"/>
      <c r="C194" s="2" t="s">
        <v>12</v>
      </c>
      <c r="D194" s="2" t="s">
        <v>171</v>
      </c>
      <c r="E194" s="2" t="s">
        <v>579</v>
      </c>
      <c r="F194" s="2"/>
      <c r="G194" s="23">
        <f t="shared" si="7"/>
        <v>78793.7</v>
      </c>
    </row>
    <row r="195" spans="1:7" ht="31.5" x14ac:dyDescent="0.25">
      <c r="A195" s="25" t="s">
        <v>577</v>
      </c>
      <c r="B195" s="2"/>
      <c r="C195" s="2" t="s">
        <v>12</v>
      </c>
      <c r="D195" s="2" t="s">
        <v>171</v>
      </c>
      <c r="E195" s="2" t="s">
        <v>867</v>
      </c>
      <c r="F195" s="2"/>
      <c r="G195" s="23">
        <f t="shared" si="7"/>
        <v>78793.7</v>
      </c>
    </row>
    <row r="196" spans="1:7" ht="31.5" x14ac:dyDescent="0.25">
      <c r="A196" s="25" t="s">
        <v>49</v>
      </c>
      <c r="B196" s="2"/>
      <c r="C196" s="2" t="s">
        <v>12</v>
      </c>
      <c r="D196" s="2" t="s">
        <v>171</v>
      </c>
      <c r="E196" s="2" t="s">
        <v>867</v>
      </c>
      <c r="F196" s="2" t="s">
        <v>90</v>
      </c>
      <c r="G196" s="23">
        <v>78793.7</v>
      </c>
    </row>
    <row r="197" spans="1:7" ht="31.5" x14ac:dyDescent="0.25">
      <c r="A197" s="25" t="s">
        <v>612</v>
      </c>
      <c r="B197" s="2"/>
      <c r="C197" s="2" t="s">
        <v>12</v>
      </c>
      <c r="D197" s="2" t="s">
        <v>171</v>
      </c>
      <c r="E197" s="2" t="s">
        <v>322</v>
      </c>
      <c r="F197" s="2"/>
      <c r="G197" s="23">
        <f>SUM(G198)</f>
        <v>86576.599999999991</v>
      </c>
    </row>
    <row r="198" spans="1:7" ht="20.25" customHeight="1" x14ac:dyDescent="0.25">
      <c r="A198" s="25" t="s">
        <v>293</v>
      </c>
      <c r="B198" s="2"/>
      <c r="C198" s="2" t="s">
        <v>12</v>
      </c>
      <c r="D198" s="2" t="s">
        <v>171</v>
      </c>
      <c r="E198" s="2" t="s">
        <v>327</v>
      </c>
      <c r="F198" s="2"/>
      <c r="G198" s="23">
        <f>SUM(G199)+G203</f>
        <v>86576.599999999991</v>
      </c>
    </row>
    <row r="199" spans="1:7" ht="21.75" customHeight="1" x14ac:dyDescent="0.25">
      <c r="A199" s="25" t="s">
        <v>32</v>
      </c>
      <c r="B199" s="2"/>
      <c r="C199" s="2" t="s">
        <v>12</v>
      </c>
      <c r="D199" s="2" t="s">
        <v>171</v>
      </c>
      <c r="E199" s="2" t="s">
        <v>328</v>
      </c>
      <c r="F199" s="2"/>
      <c r="G199" s="23">
        <f>SUM(G200)</f>
        <v>85756.2</v>
      </c>
    </row>
    <row r="200" spans="1:7" ht="47.25" x14ac:dyDescent="0.25">
      <c r="A200" s="25" t="s">
        <v>294</v>
      </c>
      <c r="B200" s="2"/>
      <c r="C200" s="2" t="s">
        <v>12</v>
      </c>
      <c r="D200" s="2" t="s">
        <v>171</v>
      </c>
      <c r="E200" s="2" t="s">
        <v>329</v>
      </c>
      <c r="F200" s="2"/>
      <c r="G200" s="23">
        <f>SUM(G201:G202)</f>
        <v>85756.2</v>
      </c>
    </row>
    <row r="201" spans="1:7" ht="31.5" x14ac:dyDescent="0.25">
      <c r="A201" s="25" t="s">
        <v>49</v>
      </c>
      <c r="B201" s="2"/>
      <c r="C201" s="2" t="s">
        <v>12</v>
      </c>
      <c r="D201" s="2" t="s">
        <v>171</v>
      </c>
      <c r="E201" s="2" t="s">
        <v>329</v>
      </c>
      <c r="F201" s="2" t="s">
        <v>90</v>
      </c>
      <c r="G201" s="23">
        <v>85756.2</v>
      </c>
    </row>
    <row r="202" spans="1:7" ht="31.5" hidden="1" x14ac:dyDescent="0.25">
      <c r="A202" s="25" t="s">
        <v>298</v>
      </c>
      <c r="B202" s="2"/>
      <c r="C202" s="2" t="s">
        <v>12</v>
      </c>
      <c r="D202" s="2" t="s">
        <v>171</v>
      </c>
      <c r="E202" s="2" t="s">
        <v>329</v>
      </c>
      <c r="F202" s="2" t="s">
        <v>266</v>
      </c>
      <c r="G202" s="23"/>
    </row>
    <row r="203" spans="1:7" ht="31.5" x14ac:dyDescent="0.25">
      <c r="A203" s="25" t="s">
        <v>425</v>
      </c>
      <c r="B203" s="2"/>
      <c r="C203" s="2" t="s">
        <v>12</v>
      </c>
      <c r="D203" s="2" t="s">
        <v>171</v>
      </c>
      <c r="E203" s="2" t="s">
        <v>600</v>
      </c>
      <c r="F203" s="2"/>
      <c r="G203" s="23">
        <f>SUM(G204)</f>
        <v>820.4</v>
      </c>
    </row>
    <row r="204" spans="1:7" ht="31.5" x14ac:dyDescent="0.25">
      <c r="A204" s="25" t="s">
        <v>298</v>
      </c>
      <c r="B204" s="2"/>
      <c r="C204" s="2" t="s">
        <v>12</v>
      </c>
      <c r="D204" s="2" t="s">
        <v>171</v>
      </c>
      <c r="E204" s="2" t="s">
        <v>600</v>
      </c>
      <c r="F204" s="2" t="s">
        <v>266</v>
      </c>
      <c r="G204" s="23">
        <v>820.4</v>
      </c>
    </row>
    <row r="205" spans="1:7" ht="31.5" x14ac:dyDescent="0.25">
      <c r="A205" s="25" t="s">
        <v>613</v>
      </c>
      <c r="B205" s="2"/>
      <c r="C205" s="2" t="s">
        <v>12</v>
      </c>
      <c r="D205" s="2" t="s">
        <v>171</v>
      </c>
      <c r="E205" s="2" t="s">
        <v>330</v>
      </c>
      <c r="F205" s="2"/>
      <c r="G205" s="23">
        <f t="shared" ref="G205:G207" si="8">SUM(G206)</f>
        <v>12048.7</v>
      </c>
    </row>
    <row r="206" spans="1:7" x14ac:dyDescent="0.25">
      <c r="A206" s="25" t="s">
        <v>32</v>
      </c>
      <c r="B206" s="2"/>
      <c r="C206" s="2" t="s">
        <v>12</v>
      </c>
      <c r="D206" s="2" t="s">
        <v>171</v>
      </c>
      <c r="E206" s="2" t="s">
        <v>331</v>
      </c>
      <c r="F206" s="2"/>
      <c r="G206" s="23">
        <f t="shared" si="8"/>
        <v>12048.7</v>
      </c>
    </row>
    <row r="207" spans="1:7" ht="47.25" x14ac:dyDescent="0.25">
      <c r="A207" s="25" t="s">
        <v>294</v>
      </c>
      <c r="B207" s="2"/>
      <c r="C207" s="2" t="s">
        <v>12</v>
      </c>
      <c r="D207" s="2" t="s">
        <v>171</v>
      </c>
      <c r="E207" s="2" t="s">
        <v>332</v>
      </c>
      <c r="F207" s="2"/>
      <c r="G207" s="23">
        <f t="shared" si="8"/>
        <v>12048.7</v>
      </c>
    </row>
    <row r="208" spans="1:7" ht="27.75" customHeight="1" x14ac:dyDescent="0.25">
      <c r="A208" s="25" t="s">
        <v>49</v>
      </c>
      <c r="B208" s="2"/>
      <c r="C208" s="2" t="s">
        <v>12</v>
      </c>
      <c r="D208" s="2" t="s">
        <v>171</v>
      </c>
      <c r="E208" s="2" t="s">
        <v>332</v>
      </c>
      <c r="F208" s="2" t="s">
        <v>90</v>
      </c>
      <c r="G208" s="23">
        <v>12048.7</v>
      </c>
    </row>
    <row r="209" spans="1:7" ht="31.5" hidden="1" x14ac:dyDescent="0.25">
      <c r="A209" s="25" t="s">
        <v>614</v>
      </c>
      <c r="B209" s="2"/>
      <c r="C209" s="2" t="s">
        <v>12</v>
      </c>
      <c r="D209" s="2" t="s">
        <v>171</v>
      </c>
      <c r="E209" s="2" t="s">
        <v>333</v>
      </c>
      <c r="F209" s="2"/>
      <c r="G209" s="23">
        <f>SUM(G210)</f>
        <v>0</v>
      </c>
    </row>
    <row r="210" spans="1:7" ht="31.5" hidden="1" x14ac:dyDescent="0.25">
      <c r="A210" s="25" t="s">
        <v>297</v>
      </c>
      <c r="B210" s="2"/>
      <c r="C210" s="2" t="s">
        <v>12</v>
      </c>
      <c r="D210" s="2" t="s">
        <v>171</v>
      </c>
      <c r="E210" s="2" t="s">
        <v>356</v>
      </c>
      <c r="F210" s="2"/>
      <c r="G210" s="23">
        <f>SUM(G211)</f>
        <v>0</v>
      </c>
    </row>
    <row r="211" spans="1:7" ht="31.5" hidden="1" x14ac:dyDescent="0.25">
      <c r="A211" s="25" t="s">
        <v>298</v>
      </c>
      <c r="B211" s="2"/>
      <c r="C211" s="2" t="s">
        <v>12</v>
      </c>
      <c r="D211" s="2" t="s">
        <v>171</v>
      </c>
      <c r="E211" s="2" t="s">
        <v>356</v>
      </c>
      <c r="F211" s="2" t="s">
        <v>266</v>
      </c>
      <c r="G211" s="23"/>
    </row>
    <row r="212" spans="1:7" ht="22.5" customHeight="1" x14ac:dyDescent="0.25">
      <c r="A212" s="113" t="s">
        <v>20</v>
      </c>
      <c r="B212" s="18"/>
      <c r="C212" s="114" t="s">
        <v>12</v>
      </c>
      <c r="D212" s="114" t="s">
        <v>21</v>
      </c>
      <c r="E212" s="28"/>
      <c r="F212" s="28"/>
      <c r="G212" s="89">
        <f>SUM(G213+G232+G238+G253)+G259</f>
        <v>13369.800000000001</v>
      </c>
    </row>
    <row r="213" spans="1:7" ht="31.5" x14ac:dyDescent="0.25">
      <c r="A213" s="113" t="s">
        <v>615</v>
      </c>
      <c r="B213" s="18"/>
      <c r="C213" s="114" t="s">
        <v>12</v>
      </c>
      <c r="D213" s="114" t="s">
        <v>21</v>
      </c>
      <c r="E213" s="28" t="s">
        <v>245</v>
      </c>
      <c r="F213" s="28"/>
      <c r="G213" s="89">
        <f>SUM(G214+G220)</f>
        <v>6364.3</v>
      </c>
    </row>
    <row r="214" spans="1:7" ht="47.25" x14ac:dyDescent="0.25">
      <c r="A214" s="113" t="s">
        <v>532</v>
      </c>
      <c r="B214" s="18"/>
      <c r="C214" s="114" t="s">
        <v>12</v>
      </c>
      <c r="D214" s="114" t="s">
        <v>21</v>
      </c>
      <c r="E214" s="114" t="s">
        <v>246</v>
      </c>
      <c r="F214" s="28"/>
      <c r="G214" s="89">
        <f>SUM(G218)</f>
        <v>1500</v>
      </c>
    </row>
    <row r="215" spans="1:7" ht="47.25" hidden="1" x14ac:dyDescent="0.25">
      <c r="A215" s="113" t="s">
        <v>454</v>
      </c>
      <c r="B215" s="18"/>
      <c r="C215" s="114" t="s">
        <v>12</v>
      </c>
      <c r="D215" s="114" t="s">
        <v>21</v>
      </c>
      <c r="E215" s="114" t="s">
        <v>557</v>
      </c>
      <c r="F215" s="28"/>
      <c r="G215" s="89">
        <f>SUM(G216)</f>
        <v>0</v>
      </c>
    </row>
    <row r="216" spans="1:7" ht="31.5" hidden="1" x14ac:dyDescent="0.25">
      <c r="A216" s="113" t="s">
        <v>558</v>
      </c>
      <c r="B216" s="18"/>
      <c r="C216" s="114" t="s">
        <v>12</v>
      </c>
      <c r="D216" s="114" t="s">
        <v>21</v>
      </c>
      <c r="E216" s="114" t="s">
        <v>559</v>
      </c>
      <c r="F216" s="28"/>
      <c r="G216" s="89">
        <f>SUM(G217)</f>
        <v>0</v>
      </c>
    </row>
    <row r="217" spans="1:7" hidden="1" x14ac:dyDescent="0.25">
      <c r="A217" s="113" t="s">
        <v>19</v>
      </c>
      <c r="B217" s="18"/>
      <c r="C217" s="114" t="s">
        <v>12</v>
      </c>
      <c r="D217" s="114" t="s">
        <v>21</v>
      </c>
      <c r="E217" s="114" t="s">
        <v>559</v>
      </c>
      <c r="F217" s="28">
        <v>800</v>
      </c>
      <c r="G217" s="89"/>
    </row>
    <row r="218" spans="1:7" ht="31.5" x14ac:dyDescent="0.25">
      <c r="A218" s="113" t="s">
        <v>247</v>
      </c>
      <c r="B218" s="18"/>
      <c r="C218" s="114" t="s">
        <v>12</v>
      </c>
      <c r="D218" s="114" t="s">
        <v>21</v>
      </c>
      <c r="E218" s="114" t="s">
        <v>877</v>
      </c>
      <c r="F218" s="114"/>
      <c r="G218" s="89">
        <f>SUM(G219)</f>
        <v>1500</v>
      </c>
    </row>
    <row r="219" spans="1:7" ht="31.5" x14ac:dyDescent="0.25">
      <c r="A219" s="113" t="s">
        <v>49</v>
      </c>
      <c r="B219" s="18"/>
      <c r="C219" s="114" t="s">
        <v>12</v>
      </c>
      <c r="D219" s="114" t="s">
        <v>21</v>
      </c>
      <c r="E219" s="114" t="s">
        <v>877</v>
      </c>
      <c r="F219" s="114" t="s">
        <v>90</v>
      </c>
      <c r="G219" s="89">
        <v>1500</v>
      </c>
    </row>
    <row r="220" spans="1:7" x14ac:dyDescent="0.25">
      <c r="A220" s="113" t="s">
        <v>248</v>
      </c>
      <c r="B220" s="18"/>
      <c r="C220" s="114" t="s">
        <v>12</v>
      </c>
      <c r="D220" s="114" t="s">
        <v>21</v>
      </c>
      <c r="E220" s="114" t="s">
        <v>249</v>
      </c>
      <c r="F220" s="28"/>
      <c r="G220" s="89">
        <f>SUM(G227)+G221+G225+G223</f>
        <v>4864.3</v>
      </c>
    </row>
    <row r="221" spans="1:7" ht="31.5" x14ac:dyDescent="0.25">
      <c r="A221" s="24" t="s">
        <v>97</v>
      </c>
      <c r="B221" s="18"/>
      <c r="C221" s="114" t="s">
        <v>12</v>
      </c>
      <c r="D221" s="114" t="s">
        <v>21</v>
      </c>
      <c r="E221" s="114" t="s">
        <v>704</v>
      </c>
      <c r="F221" s="28"/>
      <c r="G221" s="89">
        <f>SUM(G222)</f>
        <v>95</v>
      </c>
    </row>
    <row r="222" spans="1:7" ht="31.5" x14ac:dyDescent="0.25">
      <c r="A222" s="113" t="s">
        <v>49</v>
      </c>
      <c r="B222" s="18"/>
      <c r="C222" s="114" t="s">
        <v>12</v>
      </c>
      <c r="D222" s="114" t="s">
        <v>21</v>
      </c>
      <c r="E222" s="114" t="s">
        <v>704</v>
      </c>
      <c r="F222" s="28">
        <v>200</v>
      </c>
      <c r="G222" s="89">
        <v>95</v>
      </c>
    </row>
    <row r="223" spans="1:7" x14ac:dyDescent="0.25">
      <c r="A223" s="113" t="s">
        <v>879</v>
      </c>
      <c r="B223" s="18"/>
      <c r="C223" s="114" t="s">
        <v>12</v>
      </c>
      <c r="D223" s="114" t="s">
        <v>21</v>
      </c>
      <c r="E223" s="114" t="s">
        <v>878</v>
      </c>
      <c r="F223" s="28"/>
      <c r="G223" s="89">
        <f>SUM(G224)</f>
        <v>1114.3</v>
      </c>
    </row>
    <row r="224" spans="1:7" ht="31.5" x14ac:dyDescent="0.25">
      <c r="A224" s="25" t="s">
        <v>242</v>
      </c>
      <c r="B224" s="18"/>
      <c r="C224" s="114" t="s">
        <v>12</v>
      </c>
      <c r="D224" s="114" t="s">
        <v>21</v>
      </c>
      <c r="E224" s="114" t="s">
        <v>878</v>
      </c>
      <c r="F224" s="28">
        <v>600</v>
      </c>
      <c r="G224" s="89">
        <v>1114.3</v>
      </c>
    </row>
    <row r="225" spans="1:7" ht="37.5" customHeight="1" x14ac:dyDescent="0.25">
      <c r="A225" s="113" t="s">
        <v>876</v>
      </c>
      <c r="B225" s="18"/>
      <c r="C225" s="114" t="s">
        <v>12</v>
      </c>
      <c r="D225" s="114" t="s">
        <v>21</v>
      </c>
      <c r="E225" s="114" t="s">
        <v>880</v>
      </c>
      <c r="F225" s="28"/>
      <c r="G225" s="89">
        <f>SUM(G226)</f>
        <v>5</v>
      </c>
    </row>
    <row r="226" spans="1:7" ht="31.5" x14ac:dyDescent="0.25">
      <c r="A226" s="25" t="s">
        <v>242</v>
      </c>
      <c r="B226" s="18"/>
      <c r="C226" s="114" t="s">
        <v>12</v>
      </c>
      <c r="D226" s="114" t="s">
        <v>21</v>
      </c>
      <c r="E226" s="114" t="s">
        <v>880</v>
      </c>
      <c r="F226" s="28">
        <v>600</v>
      </c>
      <c r="G226" s="89">
        <v>5</v>
      </c>
    </row>
    <row r="227" spans="1:7" ht="31.5" x14ac:dyDescent="0.25">
      <c r="A227" s="39" t="s">
        <v>66</v>
      </c>
      <c r="B227" s="40"/>
      <c r="C227" s="114" t="s">
        <v>12</v>
      </c>
      <c r="D227" s="114" t="s">
        <v>21</v>
      </c>
      <c r="E227" s="114" t="s">
        <v>468</v>
      </c>
      <c r="F227" s="28"/>
      <c r="G227" s="89">
        <f>SUM(G228)+G230</f>
        <v>3650</v>
      </c>
    </row>
    <row r="228" spans="1:7" ht="31.5" x14ac:dyDescent="0.25">
      <c r="A228" s="113" t="s">
        <v>471</v>
      </c>
      <c r="B228" s="18"/>
      <c r="C228" s="114" t="s">
        <v>12</v>
      </c>
      <c r="D228" s="114" t="s">
        <v>21</v>
      </c>
      <c r="E228" s="114" t="s">
        <v>289</v>
      </c>
      <c r="F228" s="114"/>
      <c r="G228" s="89">
        <f>SUM(G229)</f>
        <v>3650</v>
      </c>
    </row>
    <row r="229" spans="1:7" ht="31.5" x14ac:dyDescent="0.25">
      <c r="A229" s="113" t="s">
        <v>242</v>
      </c>
      <c r="B229" s="18"/>
      <c r="C229" s="114" t="s">
        <v>12</v>
      </c>
      <c r="D229" s="114" t="s">
        <v>21</v>
      </c>
      <c r="E229" s="114" t="s">
        <v>289</v>
      </c>
      <c r="F229" s="114" t="s">
        <v>122</v>
      </c>
      <c r="G229" s="89">
        <v>3650</v>
      </c>
    </row>
    <row r="230" spans="1:7" ht="47.25" hidden="1" x14ac:dyDescent="0.25">
      <c r="A230" s="113" t="s">
        <v>489</v>
      </c>
      <c r="B230" s="18"/>
      <c r="C230" s="114" t="s">
        <v>12</v>
      </c>
      <c r="D230" s="114" t="s">
        <v>21</v>
      </c>
      <c r="E230" s="114" t="s">
        <v>472</v>
      </c>
      <c r="F230" s="114"/>
      <c r="G230" s="89">
        <f>G231</f>
        <v>0</v>
      </c>
    </row>
    <row r="231" spans="1:7" ht="31.5" hidden="1" x14ac:dyDescent="0.25">
      <c r="A231" s="113" t="s">
        <v>242</v>
      </c>
      <c r="B231" s="18"/>
      <c r="C231" s="114" t="s">
        <v>12</v>
      </c>
      <c r="D231" s="114" t="s">
        <v>21</v>
      </c>
      <c r="E231" s="114" t="s">
        <v>472</v>
      </c>
      <c r="F231" s="114" t="s">
        <v>122</v>
      </c>
      <c r="G231" s="89"/>
    </row>
    <row r="232" spans="1:7" ht="31.5" x14ac:dyDescent="0.25">
      <c r="A232" s="25" t="s">
        <v>614</v>
      </c>
      <c r="B232" s="2"/>
      <c r="C232" s="2" t="s">
        <v>12</v>
      </c>
      <c r="D232" s="2" t="s">
        <v>21</v>
      </c>
      <c r="E232" s="2" t="s">
        <v>333</v>
      </c>
      <c r="F232" s="2"/>
      <c r="G232" s="23">
        <f>SUM(G233)</f>
        <v>5835.4</v>
      </c>
    </row>
    <row r="233" spans="1:7" ht="31.5" x14ac:dyDescent="0.25">
      <c r="A233" s="25" t="s">
        <v>616</v>
      </c>
      <c r="B233" s="2"/>
      <c r="C233" s="2" t="s">
        <v>12</v>
      </c>
      <c r="D233" s="2" t="s">
        <v>21</v>
      </c>
      <c r="E233" s="2" t="s">
        <v>334</v>
      </c>
      <c r="F233" s="2"/>
      <c r="G233" s="23">
        <f>SUM(G234)</f>
        <v>5835.4</v>
      </c>
    </row>
    <row r="234" spans="1:7" ht="31.5" x14ac:dyDescent="0.25">
      <c r="A234" s="25" t="s">
        <v>42</v>
      </c>
      <c r="B234" s="2"/>
      <c r="C234" s="2" t="s">
        <v>12</v>
      </c>
      <c r="D234" s="2" t="s">
        <v>21</v>
      </c>
      <c r="E234" s="2" t="s">
        <v>335</v>
      </c>
      <c r="F234" s="2"/>
      <c r="G234" s="23">
        <f>SUM(G235:G237)</f>
        <v>5835.4</v>
      </c>
    </row>
    <row r="235" spans="1:7" ht="47.25" x14ac:dyDescent="0.25">
      <c r="A235" s="25" t="s">
        <v>48</v>
      </c>
      <c r="B235" s="2"/>
      <c r="C235" s="2" t="s">
        <v>12</v>
      </c>
      <c r="D235" s="2" t="s">
        <v>21</v>
      </c>
      <c r="E235" s="2" t="s">
        <v>335</v>
      </c>
      <c r="F235" s="2" t="s">
        <v>88</v>
      </c>
      <c r="G235" s="23">
        <v>4919.8</v>
      </c>
    </row>
    <row r="236" spans="1:7" ht="31.5" x14ac:dyDescent="0.25">
      <c r="A236" s="25" t="s">
        <v>49</v>
      </c>
      <c r="B236" s="2"/>
      <c r="C236" s="2" t="s">
        <v>12</v>
      </c>
      <c r="D236" s="2" t="s">
        <v>21</v>
      </c>
      <c r="E236" s="2" t="s">
        <v>335</v>
      </c>
      <c r="F236" s="2" t="s">
        <v>90</v>
      </c>
      <c r="G236" s="23">
        <v>899.9</v>
      </c>
    </row>
    <row r="237" spans="1:7" x14ac:dyDescent="0.25">
      <c r="A237" s="25" t="s">
        <v>19</v>
      </c>
      <c r="B237" s="2"/>
      <c r="C237" s="2" t="s">
        <v>12</v>
      </c>
      <c r="D237" s="2" t="s">
        <v>21</v>
      </c>
      <c r="E237" s="2" t="s">
        <v>335</v>
      </c>
      <c r="F237" s="2" t="s">
        <v>95</v>
      </c>
      <c r="G237" s="23">
        <v>15.7</v>
      </c>
    </row>
    <row r="238" spans="1:7" ht="31.5" x14ac:dyDescent="0.25">
      <c r="A238" s="113" t="s">
        <v>605</v>
      </c>
      <c r="B238" s="18"/>
      <c r="C238" s="114" t="s">
        <v>12</v>
      </c>
      <c r="D238" s="114" t="s">
        <v>21</v>
      </c>
      <c r="E238" s="28" t="s">
        <v>226</v>
      </c>
      <c r="F238" s="114"/>
      <c r="G238" s="89">
        <f>SUM(G239)+G249</f>
        <v>918.9</v>
      </c>
    </row>
    <row r="239" spans="1:7" ht="47.25" x14ac:dyDescent="0.25">
      <c r="A239" s="113" t="s">
        <v>250</v>
      </c>
      <c r="B239" s="18"/>
      <c r="C239" s="114" t="s">
        <v>12</v>
      </c>
      <c r="D239" s="114" t="s">
        <v>21</v>
      </c>
      <c r="E239" s="28" t="s">
        <v>251</v>
      </c>
      <c r="F239" s="114"/>
      <c r="G239" s="89">
        <f>SUM(G240)+G241+G247+G245+G243</f>
        <v>478.7</v>
      </c>
    </row>
    <row r="240" spans="1:7" ht="31.5" x14ac:dyDescent="0.25">
      <c r="A240" s="25" t="s">
        <v>49</v>
      </c>
      <c r="B240" s="18"/>
      <c r="C240" s="114" t="s">
        <v>12</v>
      </c>
      <c r="D240" s="114" t="s">
        <v>21</v>
      </c>
      <c r="E240" s="28" t="s">
        <v>251</v>
      </c>
      <c r="F240" s="114" t="s">
        <v>90</v>
      </c>
      <c r="G240" s="89">
        <v>288.2</v>
      </c>
    </row>
    <row r="241" spans="1:7" ht="31.5" x14ac:dyDescent="0.25">
      <c r="A241" s="113" t="s">
        <v>621</v>
      </c>
      <c r="B241" s="18"/>
      <c r="C241" s="114" t="s">
        <v>12</v>
      </c>
      <c r="D241" s="114" t="s">
        <v>21</v>
      </c>
      <c r="E241" s="28" t="s">
        <v>727</v>
      </c>
      <c r="F241" s="28"/>
      <c r="G241" s="89">
        <f>SUM(G242)</f>
        <v>87.3</v>
      </c>
    </row>
    <row r="242" spans="1:7" ht="31.5" x14ac:dyDescent="0.25">
      <c r="A242" s="113" t="s">
        <v>49</v>
      </c>
      <c r="B242" s="18"/>
      <c r="C242" s="114" t="s">
        <v>12</v>
      </c>
      <c r="D242" s="114" t="s">
        <v>21</v>
      </c>
      <c r="E242" s="28" t="s">
        <v>727</v>
      </c>
      <c r="F242" s="28">
        <v>200</v>
      </c>
      <c r="G242" s="89">
        <v>87.3</v>
      </c>
    </row>
    <row r="243" spans="1:7" x14ac:dyDescent="0.25">
      <c r="A243" s="113" t="s">
        <v>879</v>
      </c>
      <c r="B243" s="18"/>
      <c r="C243" s="114" t="s">
        <v>12</v>
      </c>
      <c r="D243" s="114" t="s">
        <v>21</v>
      </c>
      <c r="E243" s="28" t="s">
        <v>881</v>
      </c>
      <c r="F243" s="28"/>
      <c r="G243" s="89">
        <f>SUM(G244)</f>
        <v>29</v>
      </c>
    </row>
    <row r="244" spans="1:7" ht="31.5" x14ac:dyDescent="0.25">
      <c r="A244" s="25" t="s">
        <v>242</v>
      </c>
      <c r="B244" s="18"/>
      <c r="C244" s="114" t="s">
        <v>12</v>
      </c>
      <c r="D244" s="114" t="s">
        <v>21</v>
      </c>
      <c r="E244" s="28" t="s">
        <v>881</v>
      </c>
      <c r="F244" s="28">
        <v>600</v>
      </c>
      <c r="G244" s="89">
        <v>29</v>
      </c>
    </row>
    <row r="245" spans="1:7" ht="35.25" customHeight="1" x14ac:dyDescent="0.25">
      <c r="A245" s="113" t="s">
        <v>883</v>
      </c>
      <c r="B245" s="18"/>
      <c r="C245" s="114" t="s">
        <v>12</v>
      </c>
      <c r="D245" s="114" t="s">
        <v>21</v>
      </c>
      <c r="E245" s="28" t="s">
        <v>882</v>
      </c>
      <c r="F245" s="28"/>
      <c r="G245" s="89">
        <f>SUM(G246)</f>
        <v>5</v>
      </c>
    </row>
    <row r="246" spans="1:7" ht="31.5" x14ac:dyDescent="0.25">
      <c r="A246" s="25" t="s">
        <v>242</v>
      </c>
      <c r="B246" s="18"/>
      <c r="C246" s="114" t="s">
        <v>12</v>
      </c>
      <c r="D246" s="114" t="s">
        <v>21</v>
      </c>
      <c r="E246" s="28" t="s">
        <v>882</v>
      </c>
      <c r="F246" s="28">
        <v>600</v>
      </c>
      <c r="G246" s="89">
        <v>5</v>
      </c>
    </row>
    <row r="247" spans="1:7" ht="31.5" x14ac:dyDescent="0.25">
      <c r="A247" s="113" t="s">
        <v>729</v>
      </c>
      <c r="B247" s="18"/>
      <c r="C247" s="114" t="s">
        <v>12</v>
      </c>
      <c r="D247" s="114" t="s">
        <v>21</v>
      </c>
      <c r="E247" s="28" t="s">
        <v>728</v>
      </c>
      <c r="F247" s="28"/>
      <c r="G247" s="89">
        <f>SUM(G248)</f>
        <v>69.2</v>
      </c>
    </row>
    <row r="248" spans="1:7" ht="31.5" x14ac:dyDescent="0.25">
      <c r="A248" s="113" t="s">
        <v>49</v>
      </c>
      <c r="B248" s="18"/>
      <c r="C248" s="114" t="s">
        <v>12</v>
      </c>
      <c r="D248" s="114" t="s">
        <v>21</v>
      </c>
      <c r="E248" s="28" t="s">
        <v>728</v>
      </c>
      <c r="F248" s="28">
        <v>200</v>
      </c>
      <c r="G248" s="89">
        <v>69.2</v>
      </c>
    </row>
    <row r="249" spans="1:7" ht="31.5" x14ac:dyDescent="0.25">
      <c r="A249" s="113" t="s">
        <v>232</v>
      </c>
      <c r="B249" s="18"/>
      <c r="C249" s="114" t="s">
        <v>12</v>
      </c>
      <c r="D249" s="114" t="s">
        <v>21</v>
      </c>
      <c r="E249" s="28" t="s">
        <v>233</v>
      </c>
      <c r="F249" s="28"/>
      <c r="G249" s="89">
        <f t="shared" ref="G249:G251" si="9">SUM(G250)</f>
        <v>440.2</v>
      </c>
    </row>
    <row r="250" spans="1:7" ht="31.5" x14ac:dyDescent="0.25">
      <c r="A250" s="113" t="s">
        <v>77</v>
      </c>
      <c r="B250" s="18"/>
      <c r="C250" s="114" t="s">
        <v>12</v>
      </c>
      <c r="D250" s="114" t="s">
        <v>21</v>
      </c>
      <c r="E250" s="28" t="s">
        <v>234</v>
      </c>
      <c r="F250" s="28"/>
      <c r="G250" s="89">
        <f t="shared" si="9"/>
        <v>440.2</v>
      </c>
    </row>
    <row r="251" spans="1:7" ht="31.5" x14ac:dyDescent="0.25">
      <c r="A251" s="113" t="s">
        <v>583</v>
      </c>
      <c r="B251" s="18"/>
      <c r="C251" s="114" t="s">
        <v>12</v>
      </c>
      <c r="D251" s="114" t="s">
        <v>21</v>
      </c>
      <c r="E251" s="28" t="s">
        <v>235</v>
      </c>
      <c r="F251" s="28"/>
      <c r="G251" s="89">
        <f t="shared" si="9"/>
        <v>440.2</v>
      </c>
    </row>
    <row r="252" spans="1:7" x14ac:dyDescent="0.25">
      <c r="A252" s="113" t="s">
        <v>19</v>
      </c>
      <c r="B252" s="18"/>
      <c r="C252" s="114" t="s">
        <v>12</v>
      </c>
      <c r="D252" s="114" t="s">
        <v>21</v>
      </c>
      <c r="E252" s="28" t="s">
        <v>235</v>
      </c>
      <c r="F252" s="28">
        <v>800</v>
      </c>
      <c r="G252" s="89">
        <v>440.2</v>
      </c>
    </row>
    <row r="253" spans="1:7" ht="31.5" x14ac:dyDescent="0.25">
      <c r="A253" s="25" t="s">
        <v>683</v>
      </c>
      <c r="B253" s="18"/>
      <c r="C253" s="114" t="s">
        <v>12</v>
      </c>
      <c r="D253" s="114" t="s">
        <v>21</v>
      </c>
      <c r="E253" s="28" t="s">
        <v>575</v>
      </c>
      <c r="F253" s="28"/>
      <c r="G253" s="89">
        <f>SUM(G255+G256)</f>
        <v>49.7</v>
      </c>
    </row>
    <row r="254" spans="1:7" ht="19.5" customHeight="1" x14ac:dyDescent="0.25">
      <c r="A254" s="113" t="s">
        <v>32</v>
      </c>
      <c r="B254" s="18"/>
      <c r="C254" s="114" t="s">
        <v>12</v>
      </c>
      <c r="D254" s="114" t="s">
        <v>21</v>
      </c>
      <c r="E254" s="28" t="s">
        <v>622</v>
      </c>
      <c r="F254" s="114"/>
      <c r="G254" s="89">
        <f>SUM(G255)</f>
        <v>49.7</v>
      </c>
    </row>
    <row r="255" spans="1:7" ht="31.5" x14ac:dyDescent="0.25">
      <c r="A255" s="113" t="s">
        <v>49</v>
      </c>
      <c r="B255" s="18"/>
      <c r="C255" s="114" t="s">
        <v>12</v>
      </c>
      <c r="D255" s="114" t="s">
        <v>21</v>
      </c>
      <c r="E255" s="28" t="s">
        <v>622</v>
      </c>
      <c r="F255" s="114" t="s">
        <v>90</v>
      </c>
      <c r="G255" s="89">
        <v>49.7</v>
      </c>
    </row>
    <row r="256" spans="1:7" ht="31.5" hidden="1" x14ac:dyDescent="0.25">
      <c r="A256" s="113" t="s">
        <v>66</v>
      </c>
      <c r="B256" s="18"/>
      <c r="C256" s="114" t="s">
        <v>12</v>
      </c>
      <c r="D256" s="114" t="s">
        <v>21</v>
      </c>
      <c r="E256" s="28" t="s">
        <v>623</v>
      </c>
      <c r="F256" s="114"/>
      <c r="G256" s="89">
        <f>SUM(G257)</f>
        <v>0</v>
      </c>
    </row>
    <row r="257" spans="1:7" ht="31.5" hidden="1" x14ac:dyDescent="0.25">
      <c r="A257" s="113" t="s">
        <v>684</v>
      </c>
      <c r="B257" s="18"/>
      <c r="C257" s="114" t="s">
        <v>12</v>
      </c>
      <c r="D257" s="114" t="s">
        <v>21</v>
      </c>
      <c r="E257" s="28" t="s">
        <v>624</v>
      </c>
      <c r="F257" s="114"/>
      <c r="G257" s="89">
        <f>SUM(G258)</f>
        <v>0</v>
      </c>
    </row>
    <row r="258" spans="1:7" ht="31.5" hidden="1" x14ac:dyDescent="0.25">
      <c r="A258" s="113" t="s">
        <v>242</v>
      </c>
      <c r="B258" s="18"/>
      <c r="C258" s="114" t="s">
        <v>12</v>
      </c>
      <c r="D258" s="114" t="s">
        <v>21</v>
      </c>
      <c r="E258" s="28" t="s">
        <v>624</v>
      </c>
      <c r="F258" s="114" t="s">
        <v>122</v>
      </c>
      <c r="G258" s="89">
        <v>0</v>
      </c>
    </row>
    <row r="259" spans="1:7" x14ac:dyDescent="0.25">
      <c r="A259" s="25" t="s">
        <v>191</v>
      </c>
      <c r="B259" s="18"/>
      <c r="C259" s="114" t="s">
        <v>12</v>
      </c>
      <c r="D259" s="114" t="s">
        <v>21</v>
      </c>
      <c r="E259" s="28" t="s">
        <v>192</v>
      </c>
      <c r="F259" s="114"/>
      <c r="G259" s="89">
        <f>SUM(G260)</f>
        <v>201.5</v>
      </c>
    </row>
    <row r="260" spans="1:7" ht="31.5" x14ac:dyDescent="0.25">
      <c r="A260" s="25" t="s">
        <v>42</v>
      </c>
      <c r="B260" s="18"/>
      <c r="C260" s="114" t="s">
        <v>12</v>
      </c>
      <c r="D260" s="114" t="s">
        <v>21</v>
      </c>
      <c r="E260" s="28" t="s">
        <v>535</v>
      </c>
      <c r="F260" s="114"/>
      <c r="G260" s="89">
        <f>SUM(G261)</f>
        <v>201.5</v>
      </c>
    </row>
    <row r="261" spans="1:7" x14ac:dyDescent="0.25">
      <c r="A261" s="113" t="s">
        <v>19</v>
      </c>
      <c r="B261" s="18"/>
      <c r="C261" s="114" t="s">
        <v>12</v>
      </c>
      <c r="D261" s="114" t="s">
        <v>21</v>
      </c>
      <c r="E261" s="28" t="s">
        <v>535</v>
      </c>
      <c r="F261" s="114" t="s">
        <v>95</v>
      </c>
      <c r="G261" s="89">
        <v>201.5</v>
      </c>
    </row>
    <row r="262" spans="1:7" x14ac:dyDescent="0.25">
      <c r="A262" s="113" t="s">
        <v>252</v>
      </c>
      <c r="B262" s="18"/>
      <c r="C262" s="114" t="s">
        <v>167</v>
      </c>
      <c r="D262" s="114"/>
      <c r="E262" s="28"/>
      <c r="F262" s="114"/>
      <c r="G262" s="89">
        <f>SUM(G263+G276+G306+G358)</f>
        <v>365060.69999999995</v>
      </c>
    </row>
    <row r="263" spans="1:7" hidden="1" x14ac:dyDescent="0.25">
      <c r="A263" s="113" t="s">
        <v>173</v>
      </c>
      <c r="B263" s="18"/>
      <c r="C263" s="114" t="s">
        <v>167</v>
      </c>
      <c r="D263" s="114" t="s">
        <v>31</v>
      </c>
      <c r="E263" s="28"/>
      <c r="F263" s="114"/>
      <c r="G263" s="89">
        <f>SUM(G273)+G269+G264</f>
        <v>0</v>
      </c>
    </row>
    <row r="264" spans="1:7" ht="47.25" hidden="1" x14ac:dyDescent="0.25">
      <c r="A264" s="1" t="s">
        <v>519</v>
      </c>
      <c r="B264" s="114"/>
      <c r="C264" s="114" t="s">
        <v>167</v>
      </c>
      <c r="D264" s="114" t="s">
        <v>31</v>
      </c>
      <c r="E264" s="28" t="s">
        <v>522</v>
      </c>
      <c r="F264" s="114"/>
      <c r="G264" s="89">
        <f t="shared" ref="G264:G267" si="10">SUM(G265)</f>
        <v>0</v>
      </c>
    </row>
    <row r="265" spans="1:7" ht="31.5" hidden="1" x14ac:dyDescent="0.25">
      <c r="A265" s="1" t="s">
        <v>685</v>
      </c>
      <c r="B265" s="114"/>
      <c r="C265" s="114" t="s">
        <v>167</v>
      </c>
      <c r="D265" s="114" t="s">
        <v>31</v>
      </c>
      <c r="E265" s="28" t="s">
        <v>537</v>
      </c>
      <c r="F265" s="114"/>
      <c r="G265" s="89">
        <f t="shared" si="10"/>
        <v>0</v>
      </c>
    </row>
    <row r="266" spans="1:7" ht="47.25" hidden="1" x14ac:dyDescent="0.25">
      <c r="A266" s="113" t="s">
        <v>504</v>
      </c>
      <c r="B266" s="114"/>
      <c r="C266" s="114" t="s">
        <v>167</v>
      </c>
      <c r="D266" s="114" t="s">
        <v>31</v>
      </c>
      <c r="E266" s="28" t="s">
        <v>538</v>
      </c>
      <c r="F266" s="114"/>
      <c r="G266" s="89">
        <f t="shared" si="10"/>
        <v>0</v>
      </c>
    </row>
    <row r="267" spans="1:7" ht="47.25" hidden="1" x14ac:dyDescent="0.25">
      <c r="A267" s="113" t="s">
        <v>539</v>
      </c>
      <c r="B267" s="114"/>
      <c r="C267" s="114" t="s">
        <v>167</v>
      </c>
      <c r="D267" s="114" t="s">
        <v>31</v>
      </c>
      <c r="E267" s="28" t="s">
        <v>540</v>
      </c>
      <c r="F267" s="114"/>
      <c r="G267" s="89">
        <f t="shared" si="10"/>
        <v>0</v>
      </c>
    </row>
    <row r="268" spans="1:7" ht="31.5" hidden="1" x14ac:dyDescent="0.25">
      <c r="A268" s="113" t="s">
        <v>265</v>
      </c>
      <c r="B268" s="114"/>
      <c r="C268" s="114" t="s">
        <v>167</v>
      </c>
      <c r="D268" s="114" t="s">
        <v>31</v>
      </c>
      <c r="E268" s="28" t="s">
        <v>540</v>
      </c>
      <c r="F268" s="114" t="s">
        <v>266</v>
      </c>
      <c r="G268" s="89"/>
    </row>
    <row r="269" spans="1:7" ht="31.5" hidden="1" x14ac:dyDescent="0.25">
      <c r="A269" s="41" t="s">
        <v>711</v>
      </c>
      <c r="B269" s="18"/>
      <c r="C269" s="114" t="s">
        <v>167</v>
      </c>
      <c r="D269" s="114" t="s">
        <v>31</v>
      </c>
      <c r="E269" s="28" t="s">
        <v>515</v>
      </c>
      <c r="F269" s="114"/>
      <c r="G269" s="89">
        <f t="shared" ref="G269:G271" si="11">SUM(G270)</f>
        <v>0</v>
      </c>
    </row>
    <row r="270" spans="1:7" ht="47.25" hidden="1" x14ac:dyDescent="0.25">
      <c r="A270" s="113" t="s">
        <v>454</v>
      </c>
      <c r="B270" s="18"/>
      <c r="C270" s="114" t="s">
        <v>167</v>
      </c>
      <c r="D270" s="114" t="s">
        <v>31</v>
      </c>
      <c r="E270" s="28" t="s">
        <v>516</v>
      </c>
      <c r="F270" s="114"/>
      <c r="G270" s="89">
        <f t="shared" si="11"/>
        <v>0</v>
      </c>
    </row>
    <row r="271" spans="1:7" ht="63" hidden="1" x14ac:dyDescent="0.25">
      <c r="A271" s="113" t="s">
        <v>514</v>
      </c>
      <c r="B271" s="18"/>
      <c r="C271" s="114" t="s">
        <v>167</v>
      </c>
      <c r="D271" s="114" t="s">
        <v>31</v>
      </c>
      <c r="E271" s="28" t="s">
        <v>517</v>
      </c>
      <c r="F271" s="114"/>
      <c r="G271" s="89">
        <f t="shared" si="11"/>
        <v>0</v>
      </c>
    </row>
    <row r="272" spans="1:7" ht="31.5" hidden="1" x14ac:dyDescent="0.25">
      <c r="A272" s="25" t="s">
        <v>298</v>
      </c>
      <c r="B272" s="18"/>
      <c r="C272" s="114" t="s">
        <v>167</v>
      </c>
      <c r="D272" s="114" t="s">
        <v>31</v>
      </c>
      <c r="E272" s="28" t="s">
        <v>517</v>
      </c>
      <c r="F272" s="114" t="s">
        <v>266</v>
      </c>
      <c r="G272" s="89"/>
    </row>
    <row r="273" spans="1:7" ht="31.5" hidden="1" x14ac:dyDescent="0.25">
      <c r="A273" s="113" t="s">
        <v>253</v>
      </c>
      <c r="B273" s="18"/>
      <c r="C273" s="114" t="s">
        <v>167</v>
      </c>
      <c r="D273" s="114" t="s">
        <v>31</v>
      </c>
      <c r="E273" s="28" t="s">
        <v>254</v>
      </c>
      <c r="F273" s="114"/>
      <c r="G273" s="89">
        <f>SUM(G274)</f>
        <v>0</v>
      </c>
    </row>
    <row r="274" spans="1:7" ht="31.5" hidden="1" x14ac:dyDescent="0.25">
      <c r="A274" s="113" t="s">
        <v>255</v>
      </c>
      <c r="B274" s="18"/>
      <c r="C274" s="114" t="s">
        <v>256</v>
      </c>
      <c r="D274" s="114" t="s">
        <v>31</v>
      </c>
      <c r="E274" s="28" t="s">
        <v>257</v>
      </c>
      <c r="F274" s="114"/>
      <c r="G274" s="89">
        <f>SUM(G275)</f>
        <v>0</v>
      </c>
    </row>
    <row r="275" spans="1:7" hidden="1" x14ac:dyDescent="0.25">
      <c r="A275" s="113" t="s">
        <v>89</v>
      </c>
      <c r="B275" s="18"/>
      <c r="C275" s="114" t="s">
        <v>256</v>
      </c>
      <c r="D275" s="114" t="s">
        <v>31</v>
      </c>
      <c r="E275" s="28" t="s">
        <v>257</v>
      </c>
      <c r="F275" s="114" t="s">
        <v>90</v>
      </c>
      <c r="G275" s="89"/>
    </row>
    <row r="276" spans="1:7" x14ac:dyDescent="0.25">
      <c r="A276" s="25" t="s">
        <v>174</v>
      </c>
      <c r="B276" s="2"/>
      <c r="C276" s="2" t="s">
        <v>167</v>
      </c>
      <c r="D276" s="2" t="s">
        <v>41</v>
      </c>
      <c r="E276" s="2"/>
      <c r="F276" s="2"/>
      <c r="G276" s="23">
        <f>SUM(G277+G281+G286+G290)+G300</f>
        <v>119676.1</v>
      </c>
    </row>
    <row r="277" spans="1:7" ht="31.5" x14ac:dyDescent="0.25">
      <c r="A277" s="1" t="s">
        <v>1235</v>
      </c>
      <c r="B277" s="2"/>
      <c r="C277" s="2" t="s">
        <v>167</v>
      </c>
      <c r="D277" s="2" t="s">
        <v>41</v>
      </c>
      <c r="E277" s="32" t="s">
        <v>522</v>
      </c>
      <c r="F277" s="32"/>
      <c r="G277" s="89">
        <f t="shared" ref="G277:G279" si="12">SUM(G278)</f>
        <v>1425</v>
      </c>
    </row>
    <row r="278" spans="1:7" x14ac:dyDescent="0.25">
      <c r="A278" s="1" t="s">
        <v>299</v>
      </c>
      <c r="B278" s="2"/>
      <c r="C278" s="2" t="s">
        <v>167</v>
      </c>
      <c r="D278" s="2" t="s">
        <v>41</v>
      </c>
      <c r="E278" s="32" t="s">
        <v>523</v>
      </c>
      <c r="F278" s="32"/>
      <c r="G278" s="89">
        <f t="shared" si="12"/>
        <v>1425</v>
      </c>
    </row>
    <row r="279" spans="1:7" ht="63" x14ac:dyDescent="0.25">
      <c r="A279" s="25" t="s">
        <v>526</v>
      </c>
      <c r="B279" s="2"/>
      <c r="C279" s="2" t="s">
        <v>167</v>
      </c>
      <c r="D279" s="2" t="s">
        <v>41</v>
      </c>
      <c r="E279" s="32" t="s">
        <v>853</v>
      </c>
      <c r="F279" s="32"/>
      <c r="G279" s="89">
        <f t="shared" si="12"/>
        <v>1425</v>
      </c>
    </row>
    <row r="280" spans="1:7" ht="31.5" x14ac:dyDescent="0.25">
      <c r="A280" s="25" t="s">
        <v>49</v>
      </c>
      <c r="B280" s="2"/>
      <c r="C280" s="2" t="s">
        <v>167</v>
      </c>
      <c r="D280" s="2" t="s">
        <v>41</v>
      </c>
      <c r="E280" s="32" t="s">
        <v>853</v>
      </c>
      <c r="F280" s="32" t="s">
        <v>90</v>
      </c>
      <c r="G280" s="89">
        <v>1425</v>
      </c>
    </row>
    <row r="281" spans="1:7" ht="47.25" x14ac:dyDescent="0.25">
      <c r="A281" s="25" t="s">
        <v>617</v>
      </c>
      <c r="B281" s="2"/>
      <c r="C281" s="2" t="s">
        <v>167</v>
      </c>
      <c r="D281" s="2" t="s">
        <v>41</v>
      </c>
      <c r="E281" s="2" t="s">
        <v>336</v>
      </c>
      <c r="F281" s="2"/>
      <c r="G281" s="23">
        <f>SUM(G282)</f>
        <v>101352</v>
      </c>
    </row>
    <row r="282" spans="1:7" x14ac:dyDescent="0.25">
      <c r="A282" s="25" t="s">
        <v>32</v>
      </c>
      <c r="B282" s="2"/>
      <c r="C282" s="2" t="s">
        <v>167</v>
      </c>
      <c r="D282" s="2" t="s">
        <v>41</v>
      </c>
      <c r="E282" s="2" t="s">
        <v>337</v>
      </c>
      <c r="F282" s="2"/>
      <c r="G282" s="23">
        <f>SUM(G283)</f>
        <v>101352</v>
      </c>
    </row>
    <row r="283" spans="1:7" x14ac:dyDescent="0.25">
      <c r="A283" s="25" t="s">
        <v>295</v>
      </c>
      <c r="B283" s="2"/>
      <c r="C283" s="2" t="s">
        <v>167</v>
      </c>
      <c r="D283" s="2" t="s">
        <v>41</v>
      </c>
      <c r="E283" s="2" t="s">
        <v>338</v>
      </c>
      <c r="F283" s="2"/>
      <c r="G283" s="23">
        <f>SUM(G284:G285)</f>
        <v>101352</v>
      </c>
    </row>
    <row r="284" spans="1:7" ht="27.75" customHeight="1" x14ac:dyDescent="0.25">
      <c r="A284" s="25" t="s">
        <v>49</v>
      </c>
      <c r="B284" s="2"/>
      <c r="C284" s="2" t="s">
        <v>167</v>
      </c>
      <c r="D284" s="2" t="s">
        <v>41</v>
      </c>
      <c r="E284" s="2" t="s">
        <v>338</v>
      </c>
      <c r="F284" s="2" t="s">
        <v>90</v>
      </c>
      <c r="G284" s="23">
        <v>63652</v>
      </c>
    </row>
    <row r="285" spans="1:7" ht="28.5" customHeight="1" x14ac:dyDescent="0.25">
      <c r="A285" s="25" t="s">
        <v>19</v>
      </c>
      <c r="B285" s="2"/>
      <c r="C285" s="2" t="s">
        <v>167</v>
      </c>
      <c r="D285" s="2" t="s">
        <v>41</v>
      </c>
      <c r="E285" s="2" t="s">
        <v>338</v>
      </c>
      <c r="F285" s="2" t="s">
        <v>95</v>
      </c>
      <c r="G285" s="23">
        <v>37700</v>
      </c>
    </row>
    <row r="286" spans="1:7" ht="31.5" x14ac:dyDescent="0.25">
      <c r="A286" s="25" t="s">
        <v>618</v>
      </c>
      <c r="B286" s="2"/>
      <c r="C286" s="2" t="s">
        <v>167</v>
      </c>
      <c r="D286" s="2" t="s">
        <v>41</v>
      </c>
      <c r="E286" s="2" t="s">
        <v>339</v>
      </c>
      <c r="F286" s="2"/>
      <c r="G286" s="23">
        <f>SUM(G287)</f>
        <v>1066.3</v>
      </c>
    </row>
    <row r="287" spans="1:7" x14ac:dyDescent="0.25">
      <c r="A287" s="25" t="s">
        <v>32</v>
      </c>
      <c r="B287" s="2"/>
      <c r="C287" s="2" t="s">
        <v>167</v>
      </c>
      <c r="D287" s="2" t="s">
        <v>41</v>
      </c>
      <c r="E287" s="2" t="s">
        <v>340</v>
      </c>
      <c r="F287" s="2"/>
      <c r="G287" s="23">
        <f>SUM(G288)</f>
        <v>1066.3</v>
      </c>
    </row>
    <row r="288" spans="1:7" x14ac:dyDescent="0.25">
      <c r="A288" s="25" t="s">
        <v>295</v>
      </c>
      <c r="B288" s="2"/>
      <c r="C288" s="2" t="s">
        <v>167</v>
      </c>
      <c r="D288" s="2" t="s">
        <v>41</v>
      </c>
      <c r="E288" s="2" t="s">
        <v>341</v>
      </c>
      <c r="F288" s="2"/>
      <c r="G288" s="23">
        <f>SUM(G289:G289)</f>
        <v>1066.3</v>
      </c>
    </row>
    <row r="289" spans="1:7" ht="31.5" x14ac:dyDescent="0.25">
      <c r="A289" s="25" t="s">
        <v>49</v>
      </c>
      <c r="B289" s="2"/>
      <c r="C289" s="2" t="s">
        <v>167</v>
      </c>
      <c r="D289" s="2" t="s">
        <v>41</v>
      </c>
      <c r="E289" s="2" t="s">
        <v>341</v>
      </c>
      <c r="F289" s="2" t="s">
        <v>90</v>
      </c>
      <c r="G289" s="23">
        <v>1066.3</v>
      </c>
    </row>
    <row r="290" spans="1:7" ht="31.5" x14ac:dyDescent="0.25">
      <c r="A290" s="25" t="s">
        <v>619</v>
      </c>
      <c r="B290" s="2"/>
      <c r="C290" s="2" t="s">
        <v>167</v>
      </c>
      <c r="D290" s="2" t="s">
        <v>41</v>
      </c>
      <c r="E290" s="2" t="s">
        <v>262</v>
      </c>
      <c r="F290" s="2"/>
      <c r="G290" s="23">
        <f>SUM(G291,G294)</f>
        <v>1572.7</v>
      </c>
    </row>
    <row r="291" spans="1:7" ht="31.5" hidden="1" x14ac:dyDescent="0.25">
      <c r="A291" s="25" t="s">
        <v>296</v>
      </c>
      <c r="B291" s="2"/>
      <c r="C291" s="2" t="s">
        <v>167</v>
      </c>
      <c r="D291" s="2" t="s">
        <v>41</v>
      </c>
      <c r="E291" s="2" t="s">
        <v>342</v>
      </c>
      <c r="F291" s="2"/>
      <c r="G291" s="23">
        <f>SUM(G292)</f>
        <v>0</v>
      </c>
    </row>
    <row r="292" spans="1:7" ht="31.5" hidden="1" x14ac:dyDescent="0.25">
      <c r="A292" s="25" t="s">
        <v>297</v>
      </c>
      <c r="B292" s="2"/>
      <c r="C292" s="2" t="s">
        <v>167</v>
      </c>
      <c r="D292" s="2" t="s">
        <v>41</v>
      </c>
      <c r="E292" s="2" t="s">
        <v>343</v>
      </c>
      <c r="F292" s="2"/>
      <c r="G292" s="23">
        <f>SUM(G293)</f>
        <v>0</v>
      </c>
    </row>
    <row r="293" spans="1:7" ht="31.5" hidden="1" x14ac:dyDescent="0.25">
      <c r="A293" s="25" t="s">
        <v>298</v>
      </c>
      <c r="B293" s="2"/>
      <c r="C293" s="2" t="s">
        <v>167</v>
      </c>
      <c r="D293" s="2" t="s">
        <v>41</v>
      </c>
      <c r="E293" s="2" t="s">
        <v>343</v>
      </c>
      <c r="F293" s="2" t="s">
        <v>266</v>
      </c>
      <c r="G293" s="23"/>
    </row>
    <row r="294" spans="1:7" x14ac:dyDescent="0.25">
      <c r="A294" s="25" t="s">
        <v>299</v>
      </c>
      <c r="B294" s="2"/>
      <c r="C294" s="2" t="s">
        <v>167</v>
      </c>
      <c r="D294" s="2" t="s">
        <v>41</v>
      </c>
      <c r="E294" s="2" t="s">
        <v>344</v>
      </c>
      <c r="F294" s="2"/>
      <c r="G294" s="23">
        <f>SUM(G298)+G295</f>
        <v>1572.7</v>
      </c>
    </row>
    <row r="295" spans="1:7" x14ac:dyDescent="0.25">
      <c r="A295" s="25" t="s">
        <v>32</v>
      </c>
      <c r="B295" s="2"/>
      <c r="C295" s="2" t="s">
        <v>167</v>
      </c>
      <c r="D295" s="2" t="s">
        <v>41</v>
      </c>
      <c r="E295" s="2" t="s">
        <v>560</v>
      </c>
      <c r="F295" s="2"/>
      <c r="G295" s="23">
        <f>SUM(G296)</f>
        <v>1549.7</v>
      </c>
    </row>
    <row r="296" spans="1:7" x14ac:dyDescent="0.25">
      <c r="A296" s="25" t="s">
        <v>295</v>
      </c>
      <c r="B296" s="2"/>
      <c r="C296" s="2" t="s">
        <v>167</v>
      </c>
      <c r="D296" s="2" t="s">
        <v>41</v>
      </c>
      <c r="E296" s="2" t="s">
        <v>561</v>
      </c>
      <c r="F296" s="2"/>
      <c r="G296" s="23">
        <f>SUM(G297)</f>
        <v>1549.7</v>
      </c>
    </row>
    <row r="297" spans="1:7" ht="31.5" x14ac:dyDescent="0.25">
      <c r="A297" s="25" t="s">
        <v>49</v>
      </c>
      <c r="B297" s="2"/>
      <c r="C297" s="2" t="s">
        <v>167</v>
      </c>
      <c r="D297" s="2" t="s">
        <v>41</v>
      </c>
      <c r="E297" s="2" t="s">
        <v>561</v>
      </c>
      <c r="F297" s="2" t="s">
        <v>90</v>
      </c>
      <c r="G297" s="23">
        <v>1549.7</v>
      </c>
    </row>
    <row r="298" spans="1:7" ht="31.5" x14ac:dyDescent="0.25">
      <c r="A298" s="25" t="s">
        <v>297</v>
      </c>
      <c r="B298" s="2"/>
      <c r="C298" s="2" t="s">
        <v>167</v>
      </c>
      <c r="D298" s="2" t="s">
        <v>41</v>
      </c>
      <c r="E298" s="2" t="s">
        <v>345</v>
      </c>
      <c r="F298" s="2"/>
      <c r="G298" s="23">
        <f>SUM(G299)</f>
        <v>23</v>
      </c>
    </row>
    <row r="299" spans="1:7" ht="31.5" x14ac:dyDescent="0.25">
      <c r="A299" s="25" t="s">
        <v>298</v>
      </c>
      <c r="B299" s="2"/>
      <c r="C299" s="2" t="s">
        <v>167</v>
      </c>
      <c r="D299" s="2" t="s">
        <v>41</v>
      </c>
      <c r="E299" s="2" t="s">
        <v>345</v>
      </c>
      <c r="F299" s="2" t="s">
        <v>266</v>
      </c>
      <c r="G299" s="23">
        <v>23</v>
      </c>
    </row>
    <row r="300" spans="1:7" ht="31.5" customHeight="1" x14ac:dyDescent="0.25">
      <c r="A300" s="25" t="s">
        <v>605</v>
      </c>
      <c r="B300" s="2"/>
      <c r="C300" s="2" t="s">
        <v>167</v>
      </c>
      <c r="D300" s="2" t="s">
        <v>41</v>
      </c>
      <c r="E300" s="2" t="s">
        <v>226</v>
      </c>
      <c r="F300" s="2"/>
      <c r="G300" s="23">
        <f t="shared" ref="G300:G302" si="13">SUM(G301)</f>
        <v>14260.1</v>
      </c>
    </row>
    <row r="301" spans="1:7" ht="31.5" x14ac:dyDescent="0.25">
      <c r="A301" s="25" t="s">
        <v>227</v>
      </c>
      <c r="B301" s="2"/>
      <c r="C301" s="2" t="s">
        <v>167</v>
      </c>
      <c r="D301" s="2" t="s">
        <v>41</v>
      </c>
      <c r="E301" s="2" t="s">
        <v>228</v>
      </c>
      <c r="F301" s="2"/>
      <c r="G301" s="23">
        <f t="shared" si="13"/>
        <v>14260.1</v>
      </c>
    </row>
    <row r="302" spans="1:7" ht="35.25" customHeight="1" x14ac:dyDescent="0.25">
      <c r="A302" s="25" t="s">
        <v>77</v>
      </c>
      <c r="B302" s="2"/>
      <c r="C302" s="2" t="s">
        <v>167</v>
      </c>
      <c r="D302" s="2" t="s">
        <v>41</v>
      </c>
      <c r="E302" s="2" t="s">
        <v>229</v>
      </c>
      <c r="F302" s="2"/>
      <c r="G302" s="23">
        <f t="shared" si="13"/>
        <v>14260.1</v>
      </c>
    </row>
    <row r="303" spans="1:7" ht="31.5" x14ac:dyDescent="0.25">
      <c r="A303" s="113" t="s">
        <v>583</v>
      </c>
      <c r="B303" s="2"/>
      <c r="C303" s="2" t="s">
        <v>167</v>
      </c>
      <c r="D303" s="2" t="s">
        <v>41</v>
      </c>
      <c r="E303" s="2" t="s">
        <v>231</v>
      </c>
      <c r="F303" s="2"/>
      <c r="G303" s="23">
        <f>SUM(G304:G305)</f>
        <v>14260.1</v>
      </c>
    </row>
    <row r="304" spans="1:7" ht="23.25" customHeight="1" x14ac:dyDescent="0.25">
      <c r="A304" s="25" t="s">
        <v>49</v>
      </c>
      <c r="B304" s="2"/>
      <c r="C304" s="2" t="s">
        <v>167</v>
      </c>
      <c r="D304" s="2" t="s">
        <v>41</v>
      </c>
      <c r="E304" s="2" t="s">
        <v>231</v>
      </c>
      <c r="F304" s="2" t="s">
        <v>90</v>
      </c>
      <c r="G304" s="23">
        <v>2260.1</v>
      </c>
    </row>
    <row r="305" spans="1:7" ht="31.5" x14ac:dyDescent="0.25">
      <c r="A305" s="25" t="s">
        <v>298</v>
      </c>
      <c r="B305" s="2"/>
      <c r="C305" s="2" t="s">
        <v>167</v>
      </c>
      <c r="D305" s="2" t="s">
        <v>41</v>
      </c>
      <c r="E305" s="2" t="s">
        <v>231</v>
      </c>
      <c r="F305" s="2" t="s">
        <v>266</v>
      </c>
      <c r="G305" s="23">
        <v>12000</v>
      </c>
    </row>
    <row r="306" spans="1:7" x14ac:dyDescent="0.25">
      <c r="A306" s="25" t="s">
        <v>175</v>
      </c>
      <c r="B306" s="2"/>
      <c r="C306" s="2" t="s">
        <v>167</v>
      </c>
      <c r="D306" s="2" t="s">
        <v>51</v>
      </c>
      <c r="E306" s="2"/>
      <c r="F306" s="2"/>
      <c r="G306" s="23">
        <f>SUM(G316,G334,G342)+G312+G338+G307+G349</f>
        <v>224306</v>
      </c>
    </row>
    <row r="307" spans="1:7" ht="31.5" x14ac:dyDescent="0.25">
      <c r="A307" s="1" t="s">
        <v>630</v>
      </c>
      <c r="B307" s="2"/>
      <c r="C307" s="2" t="s">
        <v>167</v>
      </c>
      <c r="D307" s="2" t="s">
        <v>51</v>
      </c>
      <c r="E307" s="2" t="s">
        <v>631</v>
      </c>
      <c r="F307" s="2"/>
      <c r="G307" s="23">
        <f t="shared" ref="G307:G309" si="14">SUM(G308)</f>
        <v>60037</v>
      </c>
    </row>
    <row r="308" spans="1:7" x14ac:dyDescent="0.25">
      <c r="A308" s="1" t="s">
        <v>735</v>
      </c>
      <c r="B308" s="2"/>
      <c r="C308" s="2" t="s">
        <v>167</v>
      </c>
      <c r="D308" s="2" t="s">
        <v>51</v>
      </c>
      <c r="E308" s="2" t="s">
        <v>734</v>
      </c>
      <c r="F308" s="2"/>
      <c r="G308" s="23">
        <f t="shared" si="14"/>
        <v>60037</v>
      </c>
    </row>
    <row r="309" spans="1:7" x14ac:dyDescent="0.25">
      <c r="A309" s="25" t="s">
        <v>736</v>
      </c>
      <c r="B309" s="2"/>
      <c r="C309" s="2" t="s">
        <v>167</v>
      </c>
      <c r="D309" s="2" t="s">
        <v>51</v>
      </c>
      <c r="E309" s="2" t="s">
        <v>733</v>
      </c>
      <c r="F309" s="2"/>
      <c r="G309" s="23">
        <f t="shared" si="14"/>
        <v>60037</v>
      </c>
    </row>
    <row r="310" spans="1:7" ht="31.5" x14ac:dyDescent="0.25">
      <c r="A310" s="25" t="s">
        <v>49</v>
      </c>
      <c r="B310" s="2"/>
      <c r="C310" s="2" t="s">
        <v>167</v>
      </c>
      <c r="D310" s="2" t="s">
        <v>51</v>
      </c>
      <c r="E310" s="2" t="s">
        <v>733</v>
      </c>
      <c r="F310" s="2" t="s">
        <v>90</v>
      </c>
      <c r="G310" s="23">
        <v>60037</v>
      </c>
    </row>
    <row r="311" spans="1:7" ht="47.25" hidden="1" x14ac:dyDescent="0.25">
      <c r="A311" s="1" t="s">
        <v>519</v>
      </c>
      <c r="B311" s="2"/>
      <c r="C311" s="2" t="s">
        <v>167</v>
      </c>
      <c r="D311" s="2" t="s">
        <v>51</v>
      </c>
      <c r="E311" s="2" t="s">
        <v>522</v>
      </c>
      <c r="F311" s="2"/>
      <c r="G311" s="23">
        <f t="shared" ref="G311:G314" si="15">SUM(G312)</f>
        <v>0</v>
      </c>
    </row>
    <row r="312" spans="1:7" hidden="1" x14ac:dyDescent="0.25">
      <c r="A312" s="25" t="s">
        <v>528</v>
      </c>
      <c r="B312" s="2"/>
      <c r="C312" s="2" t="s">
        <v>167</v>
      </c>
      <c r="D312" s="2" t="s">
        <v>51</v>
      </c>
      <c r="E312" s="2" t="s">
        <v>527</v>
      </c>
      <c r="F312" s="2"/>
      <c r="G312" s="23">
        <f t="shared" si="15"/>
        <v>0</v>
      </c>
    </row>
    <row r="313" spans="1:7" ht="47.25" hidden="1" x14ac:dyDescent="0.25">
      <c r="A313" s="113" t="s">
        <v>454</v>
      </c>
      <c r="B313" s="2"/>
      <c r="C313" s="2" t="s">
        <v>167</v>
      </c>
      <c r="D313" s="2" t="s">
        <v>51</v>
      </c>
      <c r="E313" s="2" t="s">
        <v>529</v>
      </c>
      <c r="F313" s="2"/>
      <c r="G313" s="23">
        <f t="shared" si="15"/>
        <v>0</v>
      </c>
    </row>
    <row r="314" spans="1:7" ht="31.5" hidden="1" x14ac:dyDescent="0.25">
      <c r="A314" s="25" t="s">
        <v>533</v>
      </c>
      <c r="B314" s="2"/>
      <c r="C314" s="2" t="s">
        <v>167</v>
      </c>
      <c r="D314" s="2" t="s">
        <v>51</v>
      </c>
      <c r="E314" s="2" t="s">
        <v>530</v>
      </c>
      <c r="F314" s="2"/>
      <c r="G314" s="23">
        <f t="shared" si="15"/>
        <v>0</v>
      </c>
    </row>
    <row r="315" spans="1:7" ht="31.5" hidden="1" x14ac:dyDescent="0.25">
      <c r="A315" s="25" t="s">
        <v>49</v>
      </c>
      <c r="B315" s="2"/>
      <c r="C315" s="2" t="s">
        <v>167</v>
      </c>
      <c r="D315" s="2" t="s">
        <v>51</v>
      </c>
      <c r="E315" s="2" t="s">
        <v>530</v>
      </c>
      <c r="F315" s="2" t="s">
        <v>90</v>
      </c>
      <c r="G315" s="23"/>
    </row>
    <row r="316" spans="1:7" ht="31.5" x14ac:dyDescent="0.25">
      <c r="A316" s="42" t="s">
        <v>620</v>
      </c>
      <c r="B316" s="43"/>
      <c r="C316" s="2" t="s">
        <v>167</v>
      </c>
      <c r="D316" s="2" t="s">
        <v>51</v>
      </c>
      <c r="E316" s="2" t="s">
        <v>346</v>
      </c>
      <c r="F316" s="2"/>
      <c r="G316" s="23">
        <f>SUM(G317,G324)+G329+G331</f>
        <v>118524.1</v>
      </c>
    </row>
    <row r="317" spans="1:7" x14ac:dyDescent="0.25">
      <c r="A317" s="25" t="s">
        <v>32</v>
      </c>
      <c r="B317" s="2"/>
      <c r="C317" s="2" t="s">
        <v>167</v>
      </c>
      <c r="D317" s="2" t="s">
        <v>51</v>
      </c>
      <c r="E317" s="2" t="s">
        <v>347</v>
      </c>
      <c r="F317" s="2"/>
      <c r="G317" s="23">
        <f>SUM(G318,G320,G322)</f>
        <v>101928.70000000001</v>
      </c>
    </row>
    <row r="318" spans="1:7" x14ac:dyDescent="0.25">
      <c r="A318" s="25" t="s">
        <v>300</v>
      </c>
      <c r="B318" s="2"/>
      <c r="C318" s="2" t="s">
        <v>167</v>
      </c>
      <c r="D318" s="2" t="s">
        <v>51</v>
      </c>
      <c r="E318" s="2" t="s">
        <v>348</v>
      </c>
      <c r="F318" s="2"/>
      <c r="G318" s="23">
        <f>SUM(G319)</f>
        <v>67487.100000000006</v>
      </c>
    </row>
    <row r="319" spans="1:7" ht="31.5" x14ac:dyDescent="0.25">
      <c r="A319" s="25" t="s">
        <v>49</v>
      </c>
      <c r="B319" s="2"/>
      <c r="C319" s="2" t="s">
        <v>167</v>
      </c>
      <c r="D319" s="2" t="s">
        <v>51</v>
      </c>
      <c r="E319" s="2" t="s">
        <v>348</v>
      </c>
      <c r="F319" s="2" t="s">
        <v>90</v>
      </c>
      <c r="G319" s="23">
        <v>67487.100000000006</v>
      </c>
    </row>
    <row r="320" spans="1:7" x14ac:dyDescent="0.25">
      <c r="A320" s="25" t="s">
        <v>301</v>
      </c>
      <c r="B320" s="2"/>
      <c r="C320" s="2" t="s">
        <v>167</v>
      </c>
      <c r="D320" s="2" t="s">
        <v>51</v>
      </c>
      <c r="E320" s="2" t="s">
        <v>349</v>
      </c>
      <c r="F320" s="2"/>
      <c r="G320" s="23">
        <f>SUM(G321)</f>
        <v>1079.0999999999999</v>
      </c>
    </row>
    <row r="321" spans="1:7" ht="31.5" x14ac:dyDescent="0.25">
      <c r="A321" s="25" t="s">
        <v>49</v>
      </c>
      <c r="B321" s="2"/>
      <c r="C321" s="2" t="s">
        <v>167</v>
      </c>
      <c r="D321" s="2" t="s">
        <v>51</v>
      </c>
      <c r="E321" s="2" t="s">
        <v>349</v>
      </c>
      <c r="F321" s="2" t="s">
        <v>90</v>
      </c>
      <c r="G321" s="23">
        <v>1079.0999999999999</v>
      </c>
    </row>
    <row r="322" spans="1:7" x14ac:dyDescent="0.25">
      <c r="A322" s="25" t="s">
        <v>302</v>
      </c>
      <c r="B322" s="2"/>
      <c r="C322" s="2" t="s">
        <v>167</v>
      </c>
      <c r="D322" s="2" t="s">
        <v>51</v>
      </c>
      <c r="E322" s="2" t="s">
        <v>350</v>
      </c>
      <c r="F322" s="2"/>
      <c r="G322" s="23">
        <f>SUM(G323)</f>
        <v>33362.5</v>
      </c>
    </row>
    <row r="323" spans="1:7" ht="31.5" x14ac:dyDescent="0.25">
      <c r="A323" s="25" t="s">
        <v>49</v>
      </c>
      <c r="B323" s="2"/>
      <c r="C323" s="2" t="s">
        <v>167</v>
      </c>
      <c r="D323" s="2" t="s">
        <v>51</v>
      </c>
      <c r="E323" s="2" t="s">
        <v>350</v>
      </c>
      <c r="F323" s="2" t="s">
        <v>90</v>
      </c>
      <c r="G323" s="23">
        <v>33362.5</v>
      </c>
    </row>
    <row r="324" spans="1:7" ht="47.25" x14ac:dyDescent="0.25">
      <c r="A324" s="25" t="s">
        <v>23</v>
      </c>
      <c r="B324" s="2"/>
      <c r="C324" s="2" t="s">
        <v>167</v>
      </c>
      <c r="D324" s="2" t="s">
        <v>51</v>
      </c>
      <c r="E324" s="2" t="s">
        <v>351</v>
      </c>
      <c r="F324" s="2"/>
      <c r="G324" s="23">
        <f>SUM(G327+G325)</f>
        <v>16269</v>
      </c>
    </row>
    <row r="325" spans="1:7" x14ac:dyDescent="0.25">
      <c r="A325" s="25" t="s">
        <v>301</v>
      </c>
      <c r="B325" s="2"/>
      <c r="C325" s="2" t="s">
        <v>167</v>
      </c>
      <c r="D325" s="2" t="s">
        <v>51</v>
      </c>
      <c r="E325" s="2" t="s">
        <v>534</v>
      </c>
      <c r="F325" s="2"/>
      <c r="G325" s="23">
        <f>SUM(G326)</f>
        <v>2578.9</v>
      </c>
    </row>
    <row r="326" spans="1:7" ht="31.5" x14ac:dyDescent="0.25">
      <c r="A326" s="25" t="s">
        <v>242</v>
      </c>
      <c r="B326" s="2"/>
      <c r="C326" s="2" t="s">
        <v>167</v>
      </c>
      <c r="D326" s="2" t="s">
        <v>51</v>
      </c>
      <c r="E326" s="2" t="s">
        <v>534</v>
      </c>
      <c r="F326" s="2" t="s">
        <v>122</v>
      </c>
      <c r="G326" s="23">
        <v>2578.9</v>
      </c>
    </row>
    <row r="327" spans="1:7" x14ac:dyDescent="0.25">
      <c r="A327" s="25" t="s">
        <v>302</v>
      </c>
      <c r="B327" s="2"/>
      <c r="C327" s="2" t="s">
        <v>167</v>
      </c>
      <c r="D327" s="2" t="s">
        <v>51</v>
      </c>
      <c r="E327" s="2" t="s">
        <v>352</v>
      </c>
      <c r="F327" s="2"/>
      <c r="G327" s="23">
        <f>SUM(G328)</f>
        <v>13690.1</v>
      </c>
    </row>
    <row r="328" spans="1:7" ht="31.5" x14ac:dyDescent="0.25">
      <c r="A328" s="25" t="s">
        <v>242</v>
      </c>
      <c r="B328" s="2"/>
      <c r="C328" s="2" t="s">
        <v>167</v>
      </c>
      <c r="D328" s="2" t="s">
        <v>51</v>
      </c>
      <c r="E328" s="2" t="s">
        <v>352</v>
      </c>
      <c r="F328" s="2" t="s">
        <v>122</v>
      </c>
      <c r="G328" s="23">
        <v>13690.1</v>
      </c>
    </row>
    <row r="329" spans="1:7" ht="31.5" hidden="1" x14ac:dyDescent="0.25">
      <c r="A329" s="25" t="s">
        <v>297</v>
      </c>
      <c r="B329" s="2"/>
      <c r="C329" s="2" t="s">
        <v>167</v>
      </c>
      <c r="D329" s="2" t="s">
        <v>51</v>
      </c>
      <c r="E329" s="2" t="s">
        <v>580</v>
      </c>
      <c r="F329" s="2"/>
      <c r="G329" s="23">
        <f>SUM(G330)</f>
        <v>0</v>
      </c>
    </row>
    <row r="330" spans="1:7" ht="31.5" hidden="1" x14ac:dyDescent="0.25">
      <c r="A330" s="25" t="s">
        <v>298</v>
      </c>
      <c r="B330" s="2"/>
      <c r="C330" s="2" t="s">
        <v>167</v>
      </c>
      <c r="D330" s="2" t="s">
        <v>51</v>
      </c>
      <c r="E330" s="2" t="s">
        <v>580</v>
      </c>
      <c r="F330" s="2" t="s">
        <v>266</v>
      </c>
      <c r="G330" s="23">
        <v>0</v>
      </c>
    </row>
    <row r="331" spans="1:7" ht="31.5" x14ac:dyDescent="0.25">
      <c r="A331" s="25" t="s">
        <v>283</v>
      </c>
      <c r="B331" s="2"/>
      <c r="C331" s="2" t="s">
        <v>167</v>
      </c>
      <c r="D331" s="2" t="s">
        <v>51</v>
      </c>
      <c r="E331" s="2" t="s">
        <v>841</v>
      </c>
      <c r="F331" s="2"/>
      <c r="G331" s="23">
        <f>SUM(G332)</f>
        <v>326.39999999999998</v>
      </c>
    </row>
    <row r="332" spans="1:7" x14ac:dyDescent="0.25">
      <c r="A332" s="25" t="s">
        <v>301</v>
      </c>
      <c r="B332" s="2"/>
      <c r="C332" s="2" t="s">
        <v>167</v>
      </c>
      <c r="D332" s="2" t="s">
        <v>51</v>
      </c>
      <c r="E332" s="2" t="s">
        <v>842</v>
      </c>
      <c r="F332" s="2"/>
      <c r="G332" s="23">
        <f>SUM(G333)</f>
        <v>326.39999999999998</v>
      </c>
    </row>
    <row r="333" spans="1:7" ht="31.5" x14ac:dyDescent="0.25">
      <c r="A333" s="25" t="s">
        <v>242</v>
      </c>
      <c r="B333" s="2"/>
      <c r="C333" s="2" t="s">
        <v>167</v>
      </c>
      <c r="D333" s="2" t="s">
        <v>51</v>
      </c>
      <c r="E333" s="2" t="s">
        <v>842</v>
      </c>
      <c r="F333" s="2" t="s">
        <v>122</v>
      </c>
      <c r="G333" s="23">
        <v>326.39999999999998</v>
      </c>
    </row>
    <row r="334" spans="1:7" ht="31.5" x14ac:dyDescent="0.25">
      <c r="A334" s="25" t="s">
        <v>618</v>
      </c>
      <c r="B334" s="2"/>
      <c r="C334" s="2" t="s">
        <v>167</v>
      </c>
      <c r="D334" s="2" t="s">
        <v>51</v>
      </c>
      <c r="E334" s="2" t="s">
        <v>339</v>
      </c>
      <c r="F334" s="2"/>
      <c r="G334" s="23">
        <f t="shared" ref="G334:G336" si="16">SUM(G335)</f>
        <v>2046.5</v>
      </c>
    </row>
    <row r="335" spans="1:7" x14ac:dyDescent="0.25">
      <c r="A335" s="25" t="s">
        <v>32</v>
      </c>
      <c r="B335" s="2"/>
      <c r="C335" s="2" t="s">
        <v>167</v>
      </c>
      <c r="D335" s="2" t="s">
        <v>51</v>
      </c>
      <c r="E335" s="2" t="s">
        <v>340</v>
      </c>
      <c r="F335" s="2"/>
      <c r="G335" s="23">
        <f t="shared" si="16"/>
        <v>2046.5</v>
      </c>
    </row>
    <row r="336" spans="1:7" x14ac:dyDescent="0.25">
      <c r="A336" s="25" t="s">
        <v>302</v>
      </c>
      <c r="B336" s="2"/>
      <c r="C336" s="2" t="s">
        <v>167</v>
      </c>
      <c r="D336" s="2" t="s">
        <v>51</v>
      </c>
      <c r="E336" s="2" t="s">
        <v>353</v>
      </c>
      <c r="F336" s="2"/>
      <c r="G336" s="23">
        <f t="shared" si="16"/>
        <v>2046.5</v>
      </c>
    </row>
    <row r="337" spans="1:7" ht="29.25" customHeight="1" x14ac:dyDescent="0.25">
      <c r="A337" s="25" t="s">
        <v>49</v>
      </c>
      <c r="B337" s="2"/>
      <c r="C337" s="2" t="s">
        <v>167</v>
      </c>
      <c r="D337" s="2" t="s">
        <v>51</v>
      </c>
      <c r="E337" s="2" t="s">
        <v>353</v>
      </c>
      <c r="F337" s="2" t="s">
        <v>90</v>
      </c>
      <c r="G337" s="23">
        <v>2046.5</v>
      </c>
    </row>
    <row r="338" spans="1:7" ht="31.5" x14ac:dyDescent="0.25">
      <c r="A338" s="25" t="s">
        <v>859</v>
      </c>
      <c r="B338" s="2"/>
      <c r="C338" s="2" t="s">
        <v>167</v>
      </c>
      <c r="D338" s="2" t="s">
        <v>51</v>
      </c>
      <c r="E338" s="2" t="s">
        <v>562</v>
      </c>
      <c r="F338" s="2"/>
      <c r="G338" s="23">
        <f t="shared" ref="G338:G340" si="17">SUM(G339)</f>
        <v>33013.5</v>
      </c>
    </row>
    <row r="339" spans="1:7" x14ac:dyDescent="0.25">
      <c r="A339" s="25" t="s">
        <v>32</v>
      </c>
      <c r="B339" s="2"/>
      <c r="C339" s="2" t="s">
        <v>167</v>
      </c>
      <c r="D339" s="2" t="s">
        <v>51</v>
      </c>
      <c r="E339" s="2" t="s">
        <v>563</v>
      </c>
      <c r="F339" s="2"/>
      <c r="G339" s="23">
        <f t="shared" si="17"/>
        <v>33013.5</v>
      </c>
    </row>
    <row r="340" spans="1:7" x14ac:dyDescent="0.25">
      <c r="A340" s="25" t="s">
        <v>302</v>
      </c>
      <c r="B340" s="2"/>
      <c r="C340" s="2" t="s">
        <v>167</v>
      </c>
      <c r="D340" s="2" t="s">
        <v>51</v>
      </c>
      <c r="E340" s="2" t="s">
        <v>564</v>
      </c>
      <c r="F340" s="2"/>
      <c r="G340" s="23">
        <f t="shared" si="17"/>
        <v>33013.5</v>
      </c>
    </row>
    <row r="341" spans="1:7" ht="31.5" x14ac:dyDescent="0.25">
      <c r="A341" s="25" t="s">
        <v>49</v>
      </c>
      <c r="B341" s="2"/>
      <c r="C341" s="2" t="s">
        <v>167</v>
      </c>
      <c r="D341" s="2" t="s">
        <v>51</v>
      </c>
      <c r="E341" s="2" t="s">
        <v>564</v>
      </c>
      <c r="F341" s="2" t="s">
        <v>90</v>
      </c>
      <c r="G341" s="23">
        <v>33013.5</v>
      </c>
    </row>
    <row r="342" spans="1:7" hidden="1" x14ac:dyDescent="0.25">
      <c r="A342" s="25" t="s">
        <v>303</v>
      </c>
      <c r="B342" s="2"/>
      <c r="C342" s="2" t="s">
        <v>167</v>
      </c>
      <c r="D342" s="2" t="s">
        <v>51</v>
      </c>
      <c r="E342" s="2" t="s">
        <v>192</v>
      </c>
      <c r="F342" s="2"/>
      <c r="G342" s="23">
        <f>SUM(G343)+G346</f>
        <v>0</v>
      </c>
    </row>
    <row r="343" spans="1:7" ht="78.75" hidden="1" x14ac:dyDescent="0.25">
      <c r="A343" s="42" t="s">
        <v>269</v>
      </c>
      <c r="B343" s="43"/>
      <c r="C343" s="2" t="s">
        <v>167</v>
      </c>
      <c r="D343" s="2" t="s">
        <v>51</v>
      </c>
      <c r="E343" s="2" t="s">
        <v>218</v>
      </c>
      <c r="F343" s="2"/>
      <c r="G343" s="23">
        <f>SUM(G344)</f>
        <v>0</v>
      </c>
    </row>
    <row r="344" spans="1:7" ht="63" hidden="1" x14ac:dyDescent="0.25">
      <c r="A344" s="42" t="s">
        <v>355</v>
      </c>
      <c r="B344" s="43"/>
      <c r="C344" s="2" t="s">
        <v>167</v>
      </c>
      <c r="D344" s="2" t="s">
        <v>51</v>
      </c>
      <c r="E344" s="2" t="s">
        <v>354</v>
      </c>
      <c r="F344" s="2"/>
      <c r="G344" s="23">
        <f>SUM(G345)</f>
        <v>0</v>
      </c>
    </row>
    <row r="345" spans="1:7" ht="31.5" hidden="1" x14ac:dyDescent="0.25">
      <c r="A345" s="25" t="s">
        <v>49</v>
      </c>
      <c r="B345" s="2"/>
      <c r="C345" s="2" t="s">
        <v>167</v>
      </c>
      <c r="D345" s="2" t="s">
        <v>51</v>
      </c>
      <c r="E345" s="2" t="s">
        <v>354</v>
      </c>
      <c r="F345" s="2" t="s">
        <v>90</v>
      </c>
      <c r="G345" s="23"/>
    </row>
    <row r="346" spans="1:7" hidden="1" x14ac:dyDescent="0.25">
      <c r="A346" s="113" t="s">
        <v>151</v>
      </c>
      <c r="B346" s="2"/>
      <c r="C346" s="2" t="s">
        <v>167</v>
      </c>
      <c r="D346" s="2" t="s">
        <v>51</v>
      </c>
      <c r="E346" s="2" t="s">
        <v>565</v>
      </c>
      <c r="F346" s="2"/>
      <c r="G346" s="23">
        <f>SUM(G347)</f>
        <v>0</v>
      </c>
    </row>
    <row r="347" spans="1:7" hidden="1" x14ac:dyDescent="0.25">
      <c r="A347" s="113" t="s">
        <v>484</v>
      </c>
      <c r="B347" s="2"/>
      <c r="C347" s="2" t="s">
        <v>167</v>
      </c>
      <c r="D347" s="2" t="s">
        <v>51</v>
      </c>
      <c r="E347" s="2" t="s">
        <v>566</v>
      </c>
      <c r="F347" s="2"/>
      <c r="G347" s="23">
        <f>SUM(G348)</f>
        <v>0</v>
      </c>
    </row>
    <row r="348" spans="1:7" ht="31.5" hidden="1" x14ac:dyDescent="0.25">
      <c r="A348" s="113" t="s">
        <v>242</v>
      </c>
      <c r="B348" s="2"/>
      <c r="C348" s="2" t="s">
        <v>167</v>
      </c>
      <c r="D348" s="2" t="s">
        <v>51</v>
      </c>
      <c r="E348" s="2" t="s">
        <v>566</v>
      </c>
      <c r="F348" s="2" t="s">
        <v>122</v>
      </c>
      <c r="G348" s="23"/>
    </row>
    <row r="349" spans="1:7" ht="31.5" x14ac:dyDescent="0.25">
      <c r="A349" s="113" t="s">
        <v>605</v>
      </c>
      <c r="B349" s="2"/>
      <c r="C349" s="2" t="s">
        <v>167</v>
      </c>
      <c r="D349" s="2" t="s">
        <v>51</v>
      </c>
      <c r="E349" s="28" t="s">
        <v>226</v>
      </c>
      <c r="F349" s="2"/>
      <c r="G349" s="23">
        <f>SUM(G350)</f>
        <v>10684.900000000001</v>
      </c>
    </row>
    <row r="350" spans="1:7" ht="31.5" x14ac:dyDescent="0.25">
      <c r="A350" s="113" t="s">
        <v>227</v>
      </c>
      <c r="B350" s="2"/>
      <c r="C350" s="2" t="s">
        <v>167</v>
      </c>
      <c r="D350" s="2" t="s">
        <v>51</v>
      </c>
      <c r="E350" s="28" t="s">
        <v>228</v>
      </c>
      <c r="F350" s="2"/>
      <c r="G350" s="23">
        <f>SUM(G351)+G355</f>
        <v>10684.900000000001</v>
      </c>
    </row>
    <row r="351" spans="1:7" ht="31.5" x14ac:dyDescent="0.25">
      <c r="A351" s="113" t="s">
        <v>77</v>
      </c>
      <c r="B351" s="2"/>
      <c r="C351" s="2" t="s">
        <v>167</v>
      </c>
      <c r="D351" s="2" t="s">
        <v>51</v>
      </c>
      <c r="E351" s="28" t="s">
        <v>229</v>
      </c>
      <c r="F351" s="2"/>
      <c r="G351" s="23">
        <f>SUM(G352)</f>
        <v>2251.8000000000002</v>
      </c>
    </row>
    <row r="352" spans="1:7" ht="31.5" x14ac:dyDescent="0.25">
      <c r="A352" s="113" t="s">
        <v>583</v>
      </c>
      <c r="B352" s="2"/>
      <c r="C352" s="2" t="s">
        <v>167</v>
      </c>
      <c r="D352" s="2" t="s">
        <v>51</v>
      </c>
      <c r="E352" s="28" t="s">
        <v>231</v>
      </c>
      <c r="F352" s="2"/>
      <c r="G352" s="23">
        <f>SUM(G353:G354)</f>
        <v>2251.8000000000002</v>
      </c>
    </row>
    <row r="353" spans="1:7" ht="31.5" x14ac:dyDescent="0.25">
      <c r="A353" s="113" t="s">
        <v>49</v>
      </c>
      <c r="B353" s="2"/>
      <c r="C353" s="2" t="s">
        <v>167</v>
      </c>
      <c r="D353" s="2" t="s">
        <v>51</v>
      </c>
      <c r="E353" s="28" t="s">
        <v>231</v>
      </c>
      <c r="F353" s="2" t="s">
        <v>90</v>
      </c>
      <c r="G353" s="23">
        <v>510.8</v>
      </c>
    </row>
    <row r="354" spans="1:7" ht="31.5" x14ac:dyDescent="0.25">
      <c r="A354" s="25" t="s">
        <v>298</v>
      </c>
      <c r="B354" s="2"/>
      <c r="C354" s="2" t="s">
        <v>167</v>
      </c>
      <c r="D354" s="2" t="s">
        <v>51</v>
      </c>
      <c r="E354" s="28" t="s">
        <v>231</v>
      </c>
      <c r="F354" s="2" t="s">
        <v>266</v>
      </c>
      <c r="G354" s="23">
        <v>1741</v>
      </c>
    </row>
    <row r="355" spans="1:7" ht="31.5" x14ac:dyDescent="0.25">
      <c r="A355" s="25" t="s">
        <v>872</v>
      </c>
      <c r="B355" s="2"/>
      <c r="C355" s="2" t="s">
        <v>167</v>
      </c>
      <c r="D355" s="2" t="s">
        <v>51</v>
      </c>
      <c r="E355" s="28" t="s">
        <v>871</v>
      </c>
      <c r="F355" s="2"/>
      <c r="G355" s="23">
        <f>SUM(G356)</f>
        <v>8433.1</v>
      </c>
    </row>
    <row r="356" spans="1:7" ht="31.5" x14ac:dyDescent="0.25">
      <c r="A356" s="113" t="s">
        <v>861</v>
      </c>
      <c r="B356" s="2"/>
      <c r="C356" s="2" t="s">
        <v>167</v>
      </c>
      <c r="D356" s="2" t="s">
        <v>51</v>
      </c>
      <c r="E356" s="28" t="s">
        <v>870</v>
      </c>
      <c r="F356" s="2"/>
      <c r="G356" s="23">
        <f>SUM(G357)</f>
        <v>8433.1</v>
      </c>
    </row>
    <row r="357" spans="1:7" ht="31.5" x14ac:dyDescent="0.25">
      <c r="A357" s="113" t="s">
        <v>49</v>
      </c>
      <c r="B357" s="2"/>
      <c r="C357" s="2" t="s">
        <v>167</v>
      </c>
      <c r="D357" s="2" t="s">
        <v>51</v>
      </c>
      <c r="E357" s="28" t="s">
        <v>870</v>
      </c>
      <c r="F357" s="2" t="s">
        <v>90</v>
      </c>
      <c r="G357" s="23">
        <v>8433.1</v>
      </c>
    </row>
    <row r="358" spans="1:7" ht="18.75" customHeight="1" x14ac:dyDescent="0.25">
      <c r="A358" s="25" t="s">
        <v>176</v>
      </c>
      <c r="B358" s="2"/>
      <c r="C358" s="32" t="s">
        <v>167</v>
      </c>
      <c r="D358" s="32" t="s">
        <v>167</v>
      </c>
      <c r="E358" s="32"/>
      <c r="F358" s="32"/>
      <c r="G358" s="89">
        <f>SUM(G370)+G373+G359+G363+G377</f>
        <v>21078.600000000002</v>
      </c>
    </row>
    <row r="359" spans="1:7" ht="47.25" x14ac:dyDescent="0.25">
      <c r="A359" s="1" t="s">
        <v>626</v>
      </c>
      <c r="B359" s="2"/>
      <c r="C359" s="32" t="s">
        <v>167</v>
      </c>
      <c r="D359" s="32" t="s">
        <v>167</v>
      </c>
      <c r="E359" s="32" t="s">
        <v>522</v>
      </c>
      <c r="F359" s="32"/>
      <c r="G359" s="89">
        <f t="shared" ref="G359:G361" si="18">SUM(G360)</f>
        <v>19960.5</v>
      </c>
    </row>
    <row r="360" spans="1:7" x14ac:dyDescent="0.25">
      <c r="A360" s="1" t="s">
        <v>299</v>
      </c>
      <c r="B360" s="2"/>
      <c r="C360" s="32" t="s">
        <v>167</v>
      </c>
      <c r="D360" s="32" t="s">
        <v>167</v>
      </c>
      <c r="E360" s="32" t="s">
        <v>523</v>
      </c>
      <c r="F360" s="32"/>
      <c r="G360" s="89">
        <f t="shared" si="18"/>
        <v>19960.5</v>
      </c>
    </row>
    <row r="361" spans="1:7" x14ac:dyDescent="0.25">
      <c r="A361" s="25" t="s">
        <v>524</v>
      </c>
      <c r="B361" s="2"/>
      <c r="C361" s="32" t="s">
        <v>167</v>
      </c>
      <c r="D361" s="32" t="s">
        <v>167</v>
      </c>
      <c r="E361" s="114" t="s">
        <v>731</v>
      </c>
      <c r="F361" s="32"/>
      <c r="G361" s="89">
        <f t="shared" si="18"/>
        <v>19960.5</v>
      </c>
    </row>
    <row r="362" spans="1:7" ht="31.5" x14ac:dyDescent="0.25">
      <c r="A362" s="25" t="s">
        <v>298</v>
      </c>
      <c r="B362" s="2"/>
      <c r="C362" s="32" t="s">
        <v>167</v>
      </c>
      <c r="D362" s="32" t="s">
        <v>167</v>
      </c>
      <c r="E362" s="114" t="s">
        <v>731</v>
      </c>
      <c r="F362" s="32" t="s">
        <v>266</v>
      </c>
      <c r="G362" s="89">
        <v>19960.5</v>
      </c>
    </row>
    <row r="363" spans="1:7" ht="31.5" x14ac:dyDescent="0.25">
      <c r="A363" s="25" t="s">
        <v>619</v>
      </c>
      <c r="B363" s="2"/>
      <c r="C363" s="32" t="s">
        <v>167</v>
      </c>
      <c r="D363" s="32" t="s">
        <v>167</v>
      </c>
      <c r="E363" s="2" t="s">
        <v>262</v>
      </c>
      <c r="F363" s="2"/>
      <c r="G363" s="23">
        <f>SUM(G364)+G367</f>
        <v>871</v>
      </c>
    </row>
    <row r="364" spans="1:7" ht="31.5" hidden="1" x14ac:dyDescent="0.25">
      <c r="A364" s="25" t="s">
        <v>296</v>
      </c>
      <c r="B364" s="2"/>
      <c r="C364" s="32" t="s">
        <v>167</v>
      </c>
      <c r="D364" s="32" t="s">
        <v>167</v>
      </c>
      <c r="E364" s="2" t="s">
        <v>342</v>
      </c>
      <c r="F364" s="2"/>
      <c r="G364" s="23">
        <f>SUM(G365)</f>
        <v>0</v>
      </c>
    </row>
    <row r="365" spans="1:7" ht="31.5" hidden="1" x14ac:dyDescent="0.25">
      <c r="A365" s="25" t="s">
        <v>297</v>
      </c>
      <c r="B365" s="2"/>
      <c r="C365" s="32" t="s">
        <v>167</v>
      </c>
      <c r="D365" s="32" t="s">
        <v>167</v>
      </c>
      <c r="E365" s="2" t="s">
        <v>343</v>
      </c>
      <c r="F365" s="2"/>
      <c r="G365" s="23">
        <f>SUM(G366)</f>
        <v>0</v>
      </c>
    </row>
    <row r="366" spans="1:7" ht="31.5" hidden="1" x14ac:dyDescent="0.25">
      <c r="A366" s="25" t="s">
        <v>298</v>
      </c>
      <c r="B366" s="2"/>
      <c r="C366" s="32" t="s">
        <v>167</v>
      </c>
      <c r="D366" s="32" t="s">
        <v>167</v>
      </c>
      <c r="E366" s="2" t="s">
        <v>343</v>
      </c>
      <c r="F366" s="2" t="s">
        <v>266</v>
      </c>
      <c r="G366" s="23"/>
    </row>
    <row r="367" spans="1:7" x14ac:dyDescent="0.25">
      <c r="A367" s="25" t="s">
        <v>299</v>
      </c>
      <c r="B367" s="2"/>
      <c r="C367" s="32" t="s">
        <v>167</v>
      </c>
      <c r="D367" s="32" t="s">
        <v>167</v>
      </c>
      <c r="E367" s="2" t="s">
        <v>344</v>
      </c>
      <c r="F367" s="2"/>
      <c r="G367" s="23">
        <f>SUM(G368)</f>
        <v>871</v>
      </c>
    </row>
    <row r="368" spans="1:7" ht="31.5" x14ac:dyDescent="0.25">
      <c r="A368" s="25" t="s">
        <v>297</v>
      </c>
      <c r="B368" s="2"/>
      <c r="C368" s="32" t="s">
        <v>167</v>
      </c>
      <c r="D368" s="32" t="s">
        <v>167</v>
      </c>
      <c r="E368" s="2" t="s">
        <v>345</v>
      </c>
      <c r="F368" s="2"/>
      <c r="G368" s="23">
        <f>SUM(G369)</f>
        <v>871</v>
      </c>
    </row>
    <row r="369" spans="1:7" ht="31.5" x14ac:dyDescent="0.25">
      <c r="A369" s="25" t="s">
        <v>298</v>
      </c>
      <c r="B369" s="2"/>
      <c r="C369" s="32" t="s">
        <v>167</v>
      </c>
      <c r="D369" s="32" t="s">
        <v>167</v>
      </c>
      <c r="E369" s="2" t="s">
        <v>345</v>
      </c>
      <c r="F369" s="2" t="s">
        <v>266</v>
      </c>
      <c r="G369" s="23">
        <v>871</v>
      </c>
    </row>
    <row r="370" spans="1:7" ht="31.5" x14ac:dyDescent="0.25">
      <c r="A370" s="25" t="s">
        <v>614</v>
      </c>
      <c r="B370" s="2"/>
      <c r="C370" s="32" t="s">
        <v>167</v>
      </c>
      <c r="D370" s="32" t="s">
        <v>167</v>
      </c>
      <c r="E370" s="32" t="s">
        <v>333</v>
      </c>
      <c r="F370" s="32"/>
      <c r="G370" s="89">
        <f>SUM(G371)</f>
        <v>56.9</v>
      </c>
    </row>
    <row r="371" spans="1:7" ht="31.5" x14ac:dyDescent="0.25">
      <c r="A371" s="25" t="s">
        <v>297</v>
      </c>
      <c r="B371" s="2"/>
      <c r="C371" s="32" t="s">
        <v>167</v>
      </c>
      <c r="D371" s="32" t="s">
        <v>167</v>
      </c>
      <c r="E371" s="32" t="s">
        <v>356</v>
      </c>
      <c r="F371" s="32"/>
      <c r="G371" s="89">
        <f>SUM(G372)</f>
        <v>56.9</v>
      </c>
    </row>
    <row r="372" spans="1:7" ht="27.75" customHeight="1" x14ac:dyDescent="0.25">
      <c r="A372" s="25" t="s">
        <v>298</v>
      </c>
      <c r="B372" s="2"/>
      <c r="C372" s="32" t="s">
        <v>167</v>
      </c>
      <c r="D372" s="32" t="s">
        <v>167</v>
      </c>
      <c r="E372" s="32" t="s">
        <v>356</v>
      </c>
      <c r="F372" s="32" t="s">
        <v>266</v>
      </c>
      <c r="G372" s="89">
        <v>56.9</v>
      </c>
    </row>
    <row r="373" spans="1:7" ht="31.5" x14ac:dyDescent="0.25">
      <c r="A373" s="25" t="s">
        <v>627</v>
      </c>
      <c r="B373" s="2"/>
      <c r="C373" s="32" t="s">
        <v>167</v>
      </c>
      <c r="D373" s="32" t="s">
        <v>167</v>
      </c>
      <c r="E373" s="32" t="s">
        <v>254</v>
      </c>
      <c r="F373" s="32"/>
      <c r="G373" s="89">
        <f>SUM(G374)</f>
        <v>100</v>
      </c>
    </row>
    <row r="374" spans="1:7" ht="31.5" x14ac:dyDescent="0.25">
      <c r="A374" s="25" t="s">
        <v>424</v>
      </c>
      <c r="B374" s="2"/>
      <c r="C374" s="32" t="s">
        <v>167</v>
      </c>
      <c r="D374" s="32" t="s">
        <v>167</v>
      </c>
      <c r="E374" s="32" t="s">
        <v>257</v>
      </c>
      <c r="F374" s="32"/>
      <c r="G374" s="89">
        <f>SUM(G375)</f>
        <v>100</v>
      </c>
    </row>
    <row r="375" spans="1:7" ht="31.5" x14ac:dyDescent="0.25">
      <c r="A375" s="25" t="s">
        <v>49</v>
      </c>
      <c r="B375" s="2"/>
      <c r="C375" s="32" t="s">
        <v>167</v>
      </c>
      <c r="D375" s="32" t="s">
        <v>167</v>
      </c>
      <c r="E375" s="32" t="s">
        <v>257</v>
      </c>
      <c r="F375" s="32" t="s">
        <v>90</v>
      </c>
      <c r="G375" s="89">
        <v>100</v>
      </c>
    </row>
    <row r="376" spans="1:7" x14ac:dyDescent="0.25">
      <c r="A376" s="25" t="s">
        <v>191</v>
      </c>
      <c r="B376" s="2"/>
      <c r="C376" s="32" t="s">
        <v>167</v>
      </c>
      <c r="D376" s="32" t="s">
        <v>167</v>
      </c>
      <c r="E376" s="114" t="s">
        <v>192</v>
      </c>
      <c r="F376" s="32"/>
      <c r="G376" s="89">
        <f>SUM(G377)</f>
        <v>90.2</v>
      </c>
    </row>
    <row r="377" spans="1:7" ht="47.25" x14ac:dyDescent="0.25">
      <c r="A377" s="113" t="s">
        <v>417</v>
      </c>
      <c r="B377" s="32"/>
      <c r="C377" s="32" t="s">
        <v>167</v>
      </c>
      <c r="D377" s="32" t="s">
        <v>167</v>
      </c>
      <c r="E377" s="114" t="s">
        <v>725</v>
      </c>
      <c r="F377" s="28"/>
      <c r="G377" s="89">
        <f>SUM(G378:G379)</f>
        <v>90.2</v>
      </c>
    </row>
    <row r="378" spans="1:7" ht="47.25" x14ac:dyDescent="0.25">
      <c r="A378" s="25" t="s">
        <v>48</v>
      </c>
      <c r="B378" s="32"/>
      <c r="C378" s="32" t="s">
        <v>167</v>
      </c>
      <c r="D378" s="32" t="s">
        <v>167</v>
      </c>
      <c r="E378" s="114" t="s">
        <v>725</v>
      </c>
      <c r="F378" s="114" t="s">
        <v>88</v>
      </c>
      <c r="G378" s="89">
        <v>81.400000000000006</v>
      </c>
    </row>
    <row r="379" spans="1:7" ht="30" customHeight="1" x14ac:dyDescent="0.25">
      <c r="A379" s="113" t="s">
        <v>49</v>
      </c>
      <c r="B379" s="32"/>
      <c r="C379" s="32" t="s">
        <v>167</v>
      </c>
      <c r="D379" s="32" t="s">
        <v>167</v>
      </c>
      <c r="E379" s="114" t="s">
        <v>725</v>
      </c>
      <c r="F379" s="114" t="s">
        <v>90</v>
      </c>
      <c r="G379" s="89">
        <v>8.8000000000000007</v>
      </c>
    </row>
    <row r="380" spans="1:7" x14ac:dyDescent="0.25">
      <c r="A380" s="113" t="s">
        <v>258</v>
      </c>
      <c r="B380" s="18"/>
      <c r="C380" s="114" t="s">
        <v>75</v>
      </c>
      <c r="D380" s="28"/>
      <c r="E380" s="28"/>
      <c r="F380" s="28"/>
      <c r="G380" s="89">
        <f>SUM(G381+G387)</f>
        <v>6812.3</v>
      </c>
    </row>
    <row r="381" spans="1:7" x14ac:dyDescent="0.25">
      <c r="A381" s="113" t="s">
        <v>259</v>
      </c>
      <c r="B381" s="18"/>
      <c r="C381" s="114" t="s">
        <v>75</v>
      </c>
      <c r="D381" s="114" t="s">
        <v>51</v>
      </c>
      <c r="E381" s="28"/>
      <c r="F381" s="28"/>
      <c r="G381" s="89">
        <f>SUM(G382)</f>
        <v>5700.3</v>
      </c>
    </row>
    <row r="382" spans="1:7" ht="31.5" x14ac:dyDescent="0.25">
      <c r="A382" s="113" t="s">
        <v>625</v>
      </c>
      <c r="B382" s="18"/>
      <c r="C382" s="114" t="s">
        <v>75</v>
      </c>
      <c r="D382" s="114" t="s">
        <v>51</v>
      </c>
      <c r="E382" s="28" t="s">
        <v>260</v>
      </c>
      <c r="F382" s="28"/>
      <c r="G382" s="89">
        <f>SUM(G383)</f>
        <v>5700.3</v>
      </c>
    </row>
    <row r="383" spans="1:7" ht="31.5" x14ac:dyDescent="0.25">
      <c r="A383" s="113" t="s">
        <v>42</v>
      </c>
      <c r="B383" s="18"/>
      <c r="C383" s="114" t="s">
        <v>75</v>
      </c>
      <c r="D383" s="114" t="s">
        <v>51</v>
      </c>
      <c r="E383" s="28" t="s">
        <v>261</v>
      </c>
      <c r="F383" s="28"/>
      <c r="G383" s="89">
        <f>SUM(G384:G386)</f>
        <v>5700.3</v>
      </c>
    </row>
    <row r="384" spans="1:7" ht="47.25" x14ac:dyDescent="0.25">
      <c r="A384" s="25" t="s">
        <v>48</v>
      </c>
      <c r="B384" s="18"/>
      <c r="C384" s="114" t="s">
        <v>75</v>
      </c>
      <c r="D384" s="114" t="s">
        <v>51</v>
      </c>
      <c r="E384" s="28" t="s">
        <v>261</v>
      </c>
      <c r="F384" s="114" t="s">
        <v>88</v>
      </c>
      <c r="G384" s="89">
        <v>4798.8</v>
      </c>
    </row>
    <row r="385" spans="1:7" ht="31.5" x14ac:dyDescent="0.25">
      <c r="A385" s="113" t="s">
        <v>49</v>
      </c>
      <c r="B385" s="18"/>
      <c r="C385" s="114" t="s">
        <v>75</v>
      </c>
      <c r="D385" s="114" t="s">
        <v>51</v>
      </c>
      <c r="E385" s="28" t="s">
        <v>261</v>
      </c>
      <c r="F385" s="114" t="s">
        <v>90</v>
      </c>
      <c r="G385" s="89">
        <v>807.4</v>
      </c>
    </row>
    <row r="386" spans="1:7" x14ac:dyDescent="0.25">
      <c r="A386" s="113" t="s">
        <v>19</v>
      </c>
      <c r="B386" s="18"/>
      <c r="C386" s="114" t="s">
        <v>75</v>
      </c>
      <c r="D386" s="114" t="s">
        <v>51</v>
      </c>
      <c r="E386" s="28" t="s">
        <v>261</v>
      </c>
      <c r="F386" s="114" t="s">
        <v>95</v>
      </c>
      <c r="G386" s="89">
        <v>94.1</v>
      </c>
    </row>
    <row r="387" spans="1:7" x14ac:dyDescent="0.25">
      <c r="A387" s="113" t="s">
        <v>177</v>
      </c>
      <c r="B387" s="18"/>
      <c r="C387" s="114" t="s">
        <v>75</v>
      </c>
      <c r="D387" s="114" t="s">
        <v>167</v>
      </c>
      <c r="E387" s="28"/>
      <c r="F387" s="28"/>
      <c r="G387" s="89">
        <f>SUM(G388)</f>
        <v>1112</v>
      </c>
    </row>
    <row r="388" spans="1:7" ht="31.5" x14ac:dyDescent="0.25">
      <c r="A388" s="113" t="s">
        <v>625</v>
      </c>
      <c r="B388" s="18"/>
      <c r="C388" s="114" t="s">
        <v>75</v>
      </c>
      <c r="D388" s="114" t="s">
        <v>167</v>
      </c>
      <c r="E388" s="28" t="s">
        <v>260</v>
      </c>
      <c r="F388" s="28"/>
      <c r="G388" s="89">
        <f>SUM(G389)+G395</f>
        <v>1112</v>
      </c>
    </row>
    <row r="389" spans="1:7" x14ac:dyDescent="0.25">
      <c r="A389" s="113" t="s">
        <v>32</v>
      </c>
      <c r="B389" s="18"/>
      <c r="C389" s="114" t="s">
        <v>75</v>
      </c>
      <c r="D389" s="114" t="s">
        <v>167</v>
      </c>
      <c r="E389" s="28" t="s">
        <v>268</v>
      </c>
      <c r="F389" s="28"/>
      <c r="G389" s="89">
        <f>SUM(G390)+G392</f>
        <v>1112</v>
      </c>
    </row>
    <row r="390" spans="1:7" ht="47.25" hidden="1" x14ac:dyDescent="0.25">
      <c r="A390" s="113" t="s">
        <v>304</v>
      </c>
      <c r="B390" s="18"/>
      <c r="C390" s="114" t="s">
        <v>75</v>
      </c>
      <c r="D390" s="114" t="s">
        <v>167</v>
      </c>
      <c r="E390" s="28" t="s">
        <v>305</v>
      </c>
      <c r="F390" s="28"/>
      <c r="G390" s="89">
        <f>SUM(G391)</f>
        <v>0</v>
      </c>
    </row>
    <row r="391" spans="1:7" hidden="1" x14ac:dyDescent="0.25">
      <c r="A391" s="113" t="s">
        <v>89</v>
      </c>
      <c r="B391" s="18"/>
      <c r="C391" s="114" t="s">
        <v>75</v>
      </c>
      <c r="D391" s="114" t="s">
        <v>167</v>
      </c>
      <c r="E391" s="28" t="s">
        <v>305</v>
      </c>
      <c r="F391" s="114" t="s">
        <v>90</v>
      </c>
      <c r="G391" s="89"/>
    </row>
    <row r="392" spans="1:7" ht="47.25" x14ac:dyDescent="0.25">
      <c r="A392" s="113" t="s">
        <v>304</v>
      </c>
      <c r="B392" s="18"/>
      <c r="C392" s="114" t="s">
        <v>75</v>
      </c>
      <c r="D392" s="114" t="s">
        <v>167</v>
      </c>
      <c r="E392" s="28" t="s">
        <v>305</v>
      </c>
      <c r="F392" s="28"/>
      <c r="G392" s="89">
        <f>SUM(G393:G394)</f>
        <v>1112</v>
      </c>
    </row>
    <row r="393" spans="1:7" ht="47.25" x14ac:dyDescent="0.25">
      <c r="A393" s="25" t="s">
        <v>48</v>
      </c>
      <c r="B393" s="18"/>
      <c r="C393" s="114" t="s">
        <v>75</v>
      </c>
      <c r="D393" s="114" t="s">
        <v>167</v>
      </c>
      <c r="E393" s="28" t="s">
        <v>305</v>
      </c>
      <c r="F393" s="28">
        <v>100</v>
      </c>
      <c r="G393" s="89">
        <v>8.4</v>
      </c>
    </row>
    <row r="394" spans="1:7" ht="31.5" x14ac:dyDescent="0.25">
      <c r="A394" s="113" t="s">
        <v>49</v>
      </c>
      <c r="B394" s="18"/>
      <c r="C394" s="114" t="s">
        <v>75</v>
      </c>
      <c r="D394" s="114" t="s">
        <v>167</v>
      </c>
      <c r="E394" s="28" t="s">
        <v>305</v>
      </c>
      <c r="F394" s="114" t="s">
        <v>90</v>
      </c>
      <c r="G394" s="89">
        <v>1103.5999999999999</v>
      </c>
    </row>
    <row r="395" spans="1:7" ht="31.5" hidden="1" x14ac:dyDescent="0.25">
      <c r="A395" s="25" t="s">
        <v>297</v>
      </c>
      <c r="B395" s="18"/>
      <c r="C395" s="114" t="s">
        <v>75</v>
      </c>
      <c r="D395" s="114" t="s">
        <v>167</v>
      </c>
      <c r="E395" s="28" t="s">
        <v>632</v>
      </c>
      <c r="F395" s="114"/>
      <c r="G395" s="89">
        <f>SUM(G396)</f>
        <v>0</v>
      </c>
    </row>
    <row r="396" spans="1:7" ht="31.5" hidden="1" x14ac:dyDescent="0.25">
      <c r="A396" s="25" t="s">
        <v>298</v>
      </c>
      <c r="B396" s="18"/>
      <c r="C396" s="114" t="s">
        <v>75</v>
      </c>
      <c r="D396" s="114" t="s">
        <v>167</v>
      </c>
      <c r="E396" s="28" t="s">
        <v>632</v>
      </c>
      <c r="F396" s="114" t="s">
        <v>266</v>
      </c>
      <c r="G396" s="89">
        <v>0</v>
      </c>
    </row>
    <row r="397" spans="1:7" ht="21" customHeight="1" x14ac:dyDescent="0.25">
      <c r="A397" s="25" t="s">
        <v>112</v>
      </c>
      <c r="B397" s="2"/>
      <c r="C397" s="32" t="s">
        <v>113</v>
      </c>
      <c r="D397" s="32"/>
      <c r="E397" s="32"/>
      <c r="F397" s="32"/>
      <c r="G397" s="89">
        <f>SUM(G403+G412)</f>
        <v>298.89999999999998</v>
      </c>
    </row>
    <row r="398" spans="1:7" hidden="1" x14ac:dyDescent="0.25">
      <c r="A398" s="25" t="s">
        <v>178</v>
      </c>
      <c r="B398" s="2"/>
      <c r="C398" s="32" t="s">
        <v>113</v>
      </c>
      <c r="D398" s="32" t="s">
        <v>31</v>
      </c>
      <c r="E398" s="32"/>
      <c r="F398" s="32"/>
      <c r="G398" s="89">
        <f t="shared" ref="G398:G401" si="19">SUM(G399)</f>
        <v>0</v>
      </c>
    </row>
    <row r="399" spans="1:7" ht="31.5" hidden="1" x14ac:dyDescent="0.25">
      <c r="A399" s="25" t="s">
        <v>567</v>
      </c>
      <c r="B399" s="2"/>
      <c r="C399" s="32" t="s">
        <v>113</v>
      </c>
      <c r="D399" s="32" t="s">
        <v>31</v>
      </c>
      <c r="E399" s="28" t="s">
        <v>226</v>
      </c>
      <c r="F399" s="32"/>
      <c r="G399" s="89">
        <f t="shared" si="19"/>
        <v>0</v>
      </c>
    </row>
    <row r="400" spans="1:7" ht="31.5" hidden="1" x14ac:dyDescent="0.25">
      <c r="A400" s="113" t="s">
        <v>227</v>
      </c>
      <c r="B400" s="2"/>
      <c r="C400" s="32" t="s">
        <v>113</v>
      </c>
      <c r="D400" s="32" t="s">
        <v>31</v>
      </c>
      <c r="E400" s="28" t="s">
        <v>228</v>
      </c>
      <c r="F400" s="32"/>
      <c r="G400" s="89">
        <f t="shared" si="19"/>
        <v>0</v>
      </c>
    </row>
    <row r="401" spans="1:7" ht="47.25" hidden="1" x14ac:dyDescent="0.25">
      <c r="A401" s="25" t="s">
        <v>469</v>
      </c>
      <c r="B401" s="2"/>
      <c r="C401" s="32" t="s">
        <v>113</v>
      </c>
      <c r="D401" s="32" t="s">
        <v>31</v>
      </c>
      <c r="E401" s="28" t="s">
        <v>470</v>
      </c>
      <c r="F401" s="32"/>
      <c r="G401" s="89">
        <f t="shared" si="19"/>
        <v>0</v>
      </c>
    </row>
    <row r="402" spans="1:7" ht="31.5" hidden="1" x14ac:dyDescent="0.25">
      <c r="A402" s="25" t="s">
        <v>298</v>
      </c>
      <c r="B402" s="2"/>
      <c r="C402" s="32" t="s">
        <v>113</v>
      </c>
      <c r="D402" s="32" t="s">
        <v>31</v>
      </c>
      <c r="E402" s="28" t="s">
        <v>470</v>
      </c>
      <c r="F402" s="32" t="s">
        <v>266</v>
      </c>
      <c r="G402" s="89"/>
    </row>
    <row r="403" spans="1:7" ht="20.25" hidden="1" customHeight="1" x14ac:dyDescent="0.25">
      <c r="A403" s="113" t="s">
        <v>181</v>
      </c>
      <c r="B403" s="2"/>
      <c r="C403" s="32" t="s">
        <v>113</v>
      </c>
      <c r="D403" s="114" t="s">
        <v>171</v>
      </c>
      <c r="E403" s="28"/>
      <c r="F403" s="32"/>
      <c r="G403" s="89">
        <f>SUM(G404+G409)</f>
        <v>298.89999999999998</v>
      </c>
    </row>
    <row r="404" spans="1:7" ht="31.5" hidden="1" x14ac:dyDescent="0.25">
      <c r="A404" s="25" t="s">
        <v>567</v>
      </c>
      <c r="B404" s="2"/>
      <c r="C404" s="32" t="s">
        <v>113</v>
      </c>
      <c r="D404" s="114" t="s">
        <v>41</v>
      </c>
      <c r="E404" s="2" t="s">
        <v>226</v>
      </c>
      <c r="F404" s="2"/>
      <c r="G404" s="23">
        <f t="shared" ref="G404:G407" si="20">SUM(G405)</f>
        <v>0</v>
      </c>
    </row>
    <row r="405" spans="1:7" ht="31.5" hidden="1" x14ac:dyDescent="0.25">
      <c r="A405" s="25" t="s">
        <v>227</v>
      </c>
      <c r="B405" s="2"/>
      <c r="C405" s="32" t="s">
        <v>113</v>
      </c>
      <c r="D405" s="114" t="s">
        <v>41</v>
      </c>
      <c r="E405" s="2" t="s">
        <v>228</v>
      </c>
      <c r="F405" s="2"/>
      <c r="G405" s="23">
        <f t="shared" si="20"/>
        <v>0</v>
      </c>
    </row>
    <row r="406" spans="1:7" ht="31.5" hidden="1" x14ac:dyDescent="0.25">
      <c r="A406" s="25" t="s">
        <v>77</v>
      </c>
      <c r="B406" s="2"/>
      <c r="C406" s="32" t="s">
        <v>113</v>
      </c>
      <c r="D406" s="114" t="s">
        <v>41</v>
      </c>
      <c r="E406" s="2" t="s">
        <v>229</v>
      </c>
      <c r="F406" s="2"/>
      <c r="G406" s="23">
        <f t="shared" si="20"/>
        <v>0</v>
      </c>
    </row>
    <row r="407" spans="1:7" ht="31.5" hidden="1" x14ac:dyDescent="0.25">
      <c r="A407" s="25" t="s">
        <v>230</v>
      </c>
      <c r="B407" s="2"/>
      <c r="C407" s="32" t="s">
        <v>113</v>
      </c>
      <c r="D407" s="114" t="s">
        <v>41</v>
      </c>
      <c r="E407" s="2" t="s">
        <v>231</v>
      </c>
      <c r="F407" s="2"/>
      <c r="G407" s="23">
        <f t="shared" si="20"/>
        <v>0</v>
      </c>
    </row>
    <row r="408" spans="1:7" ht="31.5" hidden="1" x14ac:dyDescent="0.25">
      <c r="A408" s="25" t="s">
        <v>49</v>
      </c>
      <c r="B408" s="2"/>
      <c r="C408" s="32" t="s">
        <v>113</v>
      </c>
      <c r="D408" s="114" t="s">
        <v>41</v>
      </c>
      <c r="E408" s="2" t="s">
        <v>231</v>
      </c>
      <c r="F408" s="2" t="s">
        <v>90</v>
      </c>
      <c r="G408" s="23"/>
    </row>
    <row r="409" spans="1:7" ht="47.25" x14ac:dyDescent="0.25">
      <c r="A409" s="25" t="s">
        <v>599</v>
      </c>
      <c r="B409" s="2"/>
      <c r="C409" s="32" t="s">
        <v>113</v>
      </c>
      <c r="D409" s="114" t="s">
        <v>171</v>
      </c>
      <c r="E409" s="2" t="s">
        <v>581</v>
      </c>
      <c r="F409" s="2"/>
      <c r="G409" s="23">
        <f>SUM(G410)</f>
        <v>298.89999999999998</v>
      </c>
    </row>
    <row r="410" spans="1:7" ht="31.5" x14ac:dyDescent="0.25">
      <c r="A410" s="25" t="s">
        <v>297</v>
      </c>
      <c r="B410" s="2"/>
      <c r="C410" s="32" t="s">
        <v>113</v>
      </c>
      <c r="D410" s="114" t="s">
        <v>171</v>
      </c>
      <c r="E410" s="2" t="s">
        <v>582</v>
      </c>
      <c r="F410" s="2"/>
      <c r="G410" s="23">
        <f>SUM(G411)</f>
        <v>298.89999999999998</v>
      </c>
    </row>
    <row r="411" spans="1:7" ht="31.5" x14ac:dyDescent="0.25">
      <c r="A411" s="25" t="s">
        <v>298</v>
      </c>
      <c r="B411" s="2"/>
      <c r="C411" s="32" t="s">
        <v>113</v>
      </c>
      <c r="D411" s="114" t="s">
        <v>171</v>
      </c>
      <c r="E411" s="2" t="s">
        <v>582</v>
      </c>
      <c r="F411" s="2" t="s">
        <v>266</v>
      </c>
      <c r="G411" s="23">
        <v>298.89999999999998</v>
      </c>
    </row>
    <row r="412" spans="1:7" hidden="1" x14ac:dyDescent="0.25">
      <c r="A412" s="113" t="s">
        <v>114</v>
      </c>
      <c r="B412" s="2"/>
      <c r="C412" s="32" t="s">
        <v>113</v>
      </c>
      <c r="D412" s="32" t="s">
        <v>51</v>
      </c>
      <c r="E412" s="2"/>
      <c r="F412" s="2"/>
      <c r="G412" s="23">
        <f t="shared" ref="G412:G414" si="21">SUM(G413)</f>
        <v>0</v>
      </c>
    </row>
    <row r="413" spans="1:7" ht="31.5" hidden="1" x14ac:dyDescent="0.25">
      <c r="A413" s="25" t="s">
        <v>614</v>
      </c>
      <c r="B413" s="2"/>
      <c r="C413" s="32" t="s">
        <v>113</v>
      </c>
      <c r="D413" s="32" t="s">
        <v>51</v>
      </c>
      <c r="E413" s="32" t="s">
        <v>333</v>
      </c>
      <c r="F413" s="2"/>
      <c r="G413" s="23">
        <f t="shared" si="21"/>
        <v>0</v>
      </c>
    </row>
    <row r="414" spans="1:7" ht="31.5" hidden="1" x14ac:dyDescent="0.25">
      <c r="A414" s="25" t="s">
        <v>297</v>
      </c>
      <c r="B414" s="2"/>
      <c r="C414" s="32" t="s">
        <v>113</v>
      </c>
      <c r="D414" s="32" t="s">
        <v>51</v>
      </c>
      <c r="E414" s="32" t="s">
        <v>356</v>
      </c>
      <c r="F414" s="2"/>
      <c r="G414" s="23">
        <f t="shared" si="21"/>
        <v>0</v>
      </c>
    </row>
    <row r="415" spans="1:7" ht="31.5" hidden="1" x14ac:dyDescent="0.25">
      <c r="A415" s="25" t="s">
        <v>298</v>
      </c>
      <c r="B415" s="2"/>
      <c r="C415" s="32" t="s">
        <v>113</v>
      </c>
      <c r="D415" s="32" t="s">
        <v>51</v>
      </c>
      <c r="E415" s="32" t="s">
        <v>356</v>
      </c>
      <c r="F415" s="2" t="s">
        <v>266</v>
      </c>
      <c r="G415" s="23"/>
    </row>
    <row r="416" spans="1:7" x14ac:dyDescent="0.25">
      <c r="A416" s="25" t="s">
        <v>123</v>
      </c>
      <c r="B416" s="2"/>
      <c r="C416" s="32" t="s">
        <v>14</v>
      </c>
      <c r="D416" s="32"/>
      <c r="E416" s="32"/>
      <c r="F416" s="2"/>
      <c r="G416" s="23">
        <f>SUM(G417)</f>
        <v>49584.299999999996</v>
      </c>
    </row>
    <row r="417" spans="1:7" x14ac:dyDescent="0.25">
      <c r="A417" s="25" t="s">
        <v>634</v>
      </c>
      <c r="B417" s="2"/>
      <c r="C417" s="35" t="s">
        <v>14</v>
      </c>
      <c r="D417" s="35" t="s">
        <v>12</v>
      </c>
      <c r="E417" s="35"/>
      <c r="F417" s="35"/>
      <c r="G417" s="89">
        <f>SUM(G418)+G421</f>
        <v>49584.299999999996</v>
      </c>
    </row>
    <row r="418" spans="1:7" ht="31.5" x14ac:dyDescent="0.25">
      <c r="A418" s="1" t="s">
        <v>737</v>
      </c>
      <c r="B418" s="2"/>
      <c r="C418" s="35" t="s">
        <v>14</v>
      </c>
      <c r="D418" s="35" t="s">
        <v>12</v>
      </c>
      <c r="E418" s="35" t="s">
        <v>635</v>
      </c>
      <c r="F418" s="35"/>
      <c r="G418" s="89">
        <f>SUM(G419)</f>
        <v>49117.1</v>
      </c>
    </row>
    <row r="419" spans="1:7" x14ac:dyDescent="0.25">
      <c r="A419" s="1" t="s">
        <v>633</v>
      </c>
      <c r="B419" s="2"/>
      <c r="C419" s="35" t="s">
        <v>14</v>
      </c>
      <c r="D419" s="35" t="s">
        <v>12</v>
      </c>
      <c r="E419" s="35" t="s">
        <v>732</v>
      </c>
      <c r="F419" s="35"/>
      <c r="G419" s="89">
        <f>SUM(G420)</f>
        <v>49117.1</v>
      </c>
    </row>
    <row r="420" spans="1:7" ht="31.5" x14ac:dyDescent="0.25">
      <c r="A420" s="1" t="s">
        <v>298</v>
      </c>
      <c r="B420" s="2"/>
      <c r="C420" s="35" t="s">
        <v>14</v>
      </c>
      <c r="D420" s="35" t="s">
        <v>12</v>
      </c>
      <c r="E420" s="35" t="s">
        <v>732</v>
      </c>
      <c r="F420" s="35" t="s">
        <v>266</v>
      </c>
      <c r="G420" s="89">
        <v>49117.1</v>
      </c>
    </row>
    <row r="421" spans="1:7" ht="31.5" x14ac:dyDescent="0.25">
      <c r="A421" s="25" t="s">
        <v>614</v>
      </c>
      <c r="B421" s="2"/>
      <c r="C421" s="35" t="s">
        <v>14</v>
      </c>
      <c r="D421" s="35" t="s">
        <v>12</v>
      </c>
      <c r="E421" s="32" t="s">
        <v>333</v>
      </c>
      <c r="F421" s="2"/>
      <c r="G421" s="23">
        <f>SUM(G422)</f>
        <v>467.2</v>
      </c>
    </row>
    <row r="422" spans="1:7" ht="31.5" x14ac:dyDescent="0.25">
      <c r="A422" s="25" t="s">
        <v>297</v>
      </c>
      <c r="B422" s="2"/>
      <c r="C422" s="35" t="s">
        <v>14</v>
      </c>
      <c r="D422" s="35" t="s">
        <v>12</v>
      </c>
      <c r="E422" s="32" t="s">
        <v>356</v>
      </c>
      <c r="F422" s="2"/>
      <c r="G422" s="23">
        <f>SUM(G423)</f>
        <v>467.2</v>
      </c>
    </row>
    <row r="423" spans="1:7" ht="31.5" x14ac:dyDescent="0.25">
      <c r="A423" s="25" t="s">
        <v>298</v>
      </c>
      <c r="B423" s="2"/>
      <c r="C423" s="35" t="s">
        <v>14</v>
      </c>
      <c r="D423" s="35" t="s">
        <v>12</v>
      </c>
      <c r="E423" s="32" t="s">
        <v>356</v>
      </c>
      <c r="F423" s="2" t="s">
        <v>266</v>
      </c>
      <c r="G423" s="23">
        <v>467.2</v>
      </c>
    </row>
    <row r="424" spans="1:7" x14ac:dyDescent="0.25">
      <c r="A424" s="113" t="s">
        <v>27</v>
      </c>
      <c r="B424" s="18"/>
      <c r="C424" s="114" t="s">
        <v>28</v>
      </c>
      <c r="D424" s="114"/>
      <c r="E424" s="28"/>
      <c r="F424" s="28"/>
      <c r="G424" s="89">
        <f>SUM(G425+G437)+G448</f>
        <v>85230.400000000009</v>
      </c>
    </row>
    <row r="425" spans="1:7" x14ac:dyDescent="0.25">
      <c r="A425" s="113" t="s">
        <v>50</v>
      </c>
      <c r="B425" s="18"/>
      <c r="C425" s="114" t="s">
        <v>28</v>
      </c>
      <c r="D425" s="114" t="s">
        <v>51</v>
      </c>
      <c r="E425" s="28"/>
      <c r="F425" s="28"/>
      <c r="G425" s="89">
        <f>SUM(G430)+G426+G433</f>
        <v>1134.7</v>
      </c>
    </row>
    <row r="426" spans="1:7" ht="31.5" x14ac:dyDescent="0.25">
      <c r="A426" s="1" t="s">
        <v>856</v>
      </c>
      <c r="B426" s="114"/>
      <c r="C426" s="114" t="s">
        <v>28</v>
      </c>
      <c r="D426" s="114" t="s">
        <v>51</v>
      </c>
      <c r="E426" s="28" t="s">
        <v>262</v>
      </c>
      <c r="F426" s="44"/>
      <c r="G426" s="89">
        <f t="shared" ref="G426:G428" si="22">SUM(G427)</f>
        <v>134.69999999999999</v>
      </c>
    </row>
    <row r="427" spans="1:7" ht="31.5" x14ac:dyDescent="0.25">
      <c r="A427" s="113" t="s">
        <v>857</v>
      </c>
      <c r="B427" s="114"/>
      <c r="C427" s="114" t="s">
        <v>28</v>
      </c>
      <c r="D427" s="114" t="s">
        <v>51</v>
      </c>
      <c r="E427" s="28" t="s">
        <v>263</v>
      </c>
      <c r="F427" s="44"/>
      <c r="G427" s="89">
        <f t="shared" si="22"/>
        <v>134.69999999999999</v>
      </c>
    </row>
    <row r="428" spans="1:7" ht="37.5" customHeight="1" x14ac:dyDescent="0.25">
      <c r="A428" s="113" t="s">
        <v>844</v>
      </c>
      <c r="B428" s="114"/>
      <c r="C428" s="114" t="s">
        <v>28</v>
      </c>
      <c r="D428" s="114" t="s">
        <v>51</v>
      </c>
      <c r="E428" s="28" t="s">
        <v>843</v>
      </c>
      <c r="F428" s="44"/>
      <c r="G428" s="89">
        <f t="shared" si="22"/>
        <v>134.69999999999999</v>
      </c>
    </row>
    <row r="429" spans="1:7" x14ac:dyDescent="0.25">
      <c r="A429" s="113" t="s">
        <v>39</v>
      </c>
      <c r="B429" s="114"/>
      <c r="C429" s="114" t="s">
        <v>28</v>
      </c>
      <c r="D429" s="114" t="s">
        <v>51</v>
      </c>
      <c r="E429" s="28" t="s">
        <v>843</v>
      </c>
      <c r="F429" s="28">
        <v>300</v>
      </c>
      <c r="G429" s="89">
        <v>134.69999999999999</v>
      </c>
    </row>
    <row r="430" spans="1:7" ht="31.5" hidden="1" x14ac:dyDescent="0.25">
      <c r="A430" s="113" t="s">
        <v>570</v>
      </c>
      <c r="B430" s="18"/>
      <c r="C430" s="114" t="s">
        <v>28</v>
      </c>
      <c r="D430" s="114" t="s">
        <v>51</v>
      </c>
      <c r="E430" s="28" t="s">
        <v>254</v>
      </c>
      <c r="F430" s="28"/>
      <c r="G430" s="89">
        <f>SUM(G431)</f>
        <v>0</v>
      </c>
    </row>
    <row r="431" spans="1:7" ht="78.75" hidden="1" x14ac:dyDescent="0.25">
      <c r="A431" s="113" t="s">
        <v>712</v>
      </c>
      <c r="B431" s="18"/>
      <c r="C431" s="114" t="s">
        <v>28</v>
      </c>
      <c r="D431" s="114" t="s">
        <v>51</v>
      </c>
      <c r="E431" s="28" t="s">
        <v>264</v>
      </c>
      <c r="F431" s="28"/>
      <c r="G431" s="89">
        <f>SUM(G432)</f>
        <v>0</v>
      </c>
    </row>
    <row r="432" spans="1:7" hidden="1" x14ac:dyDescent="0.25">
      <c r="A432" s="113" t="s">
        <v>89</v>
      </c>
      <c r="B432" s="18"/>
      <c r="C432" s="114" t="s">
        <v>28</v>
      </c>
      <c r="D432" s="114" t="s">
        <v>51</v>
      </c>
      <c r="E432" s="28" t="s">
        <v>264</v>
      </c>
      <c r="F432" s="28">
        <v>200</v>
      </c>
      <c r="G432" s="89"/>
    </row>
    <row r="433" spans="1:7" ht="47.25" x14ac:dyDescent="0.25">
      <c r="A433" s="113" t="s">
        <v>647</v>
      </c>
      <c r="B433" s="18"/>
      <c r="C433" s="114" t="s">
        <v>28</v>
      </c>
      <c r="D433" s="114" t="s">
        <v>51</v>
      </c>
      <c r="E433" s="28" t="s">
        <v>509</v>
      </c>
      <c r="F433" s="28"/>
      <c r="G433" s="89">
        <f t="shared" ref="G433:G435" si="23">SUM(G434)</f>
        <v>1000</v>
      </c>
    </row>
    <row r="434" spans="1:7" x14ac:dyDescent="0.25">
      <c r="A434" s="113" t="s">
        <v>32</v>
      </c>
      <c r="B434" s="18"/>
      <c r="C434" s="114" t="s">
        <v>28</v>
      </c>
      <c r="D434" s="114" t="s">
        <v>51</v>
      </c>
      <c r="E434" s="28" t="s">
        <v>510</v>
      </c>
      <c r="F434" s="28"/>
      <c r="G434" s="89">
        <f t="shared" si="23"/>
        <v>1000</v>
      </c>
    </row>
    <row r="435" spans="1:7" x14ac:dyDescent="0.25">
      <c r="A435" s="113" t="s">
        <v>52</v>
      </c>
      <c r="B435" s="18"/>
      <c r="C435" s="114" t="s">
        <v>28</v>
      </c>
      <c r="D435" s="114" t="s">
        <v>51</v>
      </c>
      <c r="E435" s="28" t="s">
        <v>511</v>
      </c>
      <c r="F435" s="28"/>
      <c r="G435" s="89">
        <f t="shared" si="23"/>
        <v>1000</v>
      </c>
    </row>
    <row r="436" spans="1:7" x14ac:dyDescent="0.25">
      <c r="A436" s="113" t="s">
        <v>39</v>
      </c>
      <c r="B436" s="18"/>
      <c r="C436" s="114" t="s">
        <v>28</v>
      </c>
      <c r="D436" s="114" t="s">
        <v>51</v>
      </c>
      <c r="E436" s="28" t="s">
        <v>511</v>
      </c>
      <c r="F436" s="28">
        <v>300</v>
      </c>
      <c r="G436" s="89">
        <v>1000</v>
      </c>
    </row>
    <row r="437" spans="1:7" x14ac:dyDescent="0.25">
      <c r="A437" s="113" t="s">
        <v>184</v>
      </c>
      <c r="B437" s="18"/>
      <c r="C437" s="114" t="s">
        <v>28</v>
      </c>
      <c r="D437" s="114" t="s">
        <v>12</v>
      </c>
      <c r="E437" s="114"/>
      <c r="F437" s="114"/>
      <c r="G437" s="89">
        <f>SUM(G442)+G438</f>
        <v>55129.900000000009</v>
      </c>
    </row>
    <row r="438" spans="1:7" ht="31.5" x14ac:dyDescent="0.25">
      <c r="A438" s="113" t="s">
        <v>619</v>
      </c>
      <c r="B438" s="18"/>
      <c r="C438" s="114" t="s">
        <v>28</v>
      </c>
      <c r="D438" s="114" t="s">
        <v>12</v>
      </c>
      <c r="E438" s="28" t="s">
        <v>262</v>
      </c>
      <c r="F438" s="114"/>
      <c r="G438" s="89">
        <f t="shared" ref="G438:G440" si="24">SUM(G439)</f>
        <v>1737.3</v>
      </c>
    </row>
    <row r="439" spans="1:7" ht="31.5" x14ac:dyDescent="0.25">
      <c r="A439" s="113" t="s">
        <v>271</v>
      </c>
      <c r="B439" s="18"/>
      <c r="C439" s="114" t="s">
        <v>28</v>
      </c>
      <c r="D439" s="114" t="s">
        <v>12</v>
      </c>
      <c r="E439" s="28" t="s">
        <v>263</v>
      </c>
      <c r="F439" s="114"/>
      <c r="G439" s="89">
        <f t="shared" si="24"/>
        <v>1737.3</v>
      </c>
    </row>
    <row r="440" spans="1:7" ht="47.25" x14ac:dyDescent="0.25">
      <c r="A440" s="113" t="s">
        <v>541</v>
      </c>
      <c r="B440" s="18"/>
      <c r="C440" s="114" t="s">
        <v>28</v>
      </c>
      <c r="D440" s="114" t="s">
        <v>12</v>
      </c>
      <c r="E440" s="28" t="s">
        <v>726</v>
      </c>
      <c r="F440" s="114"/>
      <c r="G440" s="89">
        <f t="shared" si="24"/>
        <v>1737.3</v>
      </c>
    </row>
    <row r="441" spans="1:7" x14ac:dyDescent="0.25">
      <c r="A441" s="113" t="s">
        <v>39</v>
      </c>
      <c r="B441" s="18"/>
      <c r="C441" s="114" t="s">
        <v>28</v>
      </c>
      <c r="D441" s="114" t="s">
        <v>12</v>
      </c>
      <c r="E441" s="28" t="s">
        <v>726</v>
      </c>
      <c r="F441" s="114" t="s">
        <v>98</v>
      </c>
      <c r="G441" s="89">
        <v>1737.3</v>
      </c>
    </row>
    <row r="442" spans="1:7" ht="31.5" x14ac:dyDescent="0.25">
      <c r="A442" s="113" t="s">
        <v>627</v>
      </c>
      <c r="B442" s="18"/>
      <c r="C442" s="114" t="s">
        <v>28</v>
      </c>
      <c r="D442" s="114" t="s">
        <v>12</v>
      </c>
      <c r="E442" s="28" t="s">
        <v>254</v>
      </c>
      <c r="F442" s="28"/>
      <c r="G442" s="89">
        <f>SUM(G443)</f>
        <v>53392.600000000006</v>
      </c>
    </row>
    <row r="443" spans="1:7" ht="63" x14ac:dyDescent="0.25">
      <c r="A443" s="113" t="s">
        <v>420</v>
      </c>
      <c r="B443" s="18"/>
      <c r="C443" s="114" t="s">
        <v>28</v>
      </c>
      <c r="D443" s="114" t="s">
        <v>12</v>
      </c>
      <c r="E443" s="28" t="s">
        <v>423</v>
      </c>
      <c r="F443" s="28"/>
      <c r="G443" s="89">
        <f>SUM(G444+G446)</f>
        <v>53392.600000000006</v>
      </c>
    </row>
    <row r="444" spans="1:7" ht="110.25" x14ac:dyDescent="0.25">
      <c r="A444" s="25" t="s">
        <v>806</v>
      </c>
      <c r="B444" s="18"/>
      <c r="C444" s="114" t="s">
        <v>28</v>
      </c>
      <c r="D444" s="114" t="s">
        <v>12</v>
      </c>
      <c r="E444" s="28" t="s">
        <v>722</v>
      </c>
      <c r="F444" s="28"/>
      <c r="G444" s="89">
        <f>SUM(G445)</f>
        <v>24292.400000000001</v>
      </c>
    </row>
    <row r="445" spans="1:7" ht="31.5" x14ac:dyDescent="0.25">
      <c r="A445" s="113" t="s">
        <v>265</v>
      </c>
      <c r="B445" s="18"/>
      <c r="C445" s="114" t="s">
        <v>28</v>
      </c>
      <c r="D445" s="114" t="s">
        <v>12</v>
      </c>
      <c r="E445" s="28" t="s">
        <v>722</v>
      </c>
      <c r="F445" s="28">
        <v>400</v>
      </c>
      <c r="G445" s="89">
        <v>24292.400000000001</v>
      </c>
    </row>
    <row r="446" spans="1:7" ht="47.25" x14ac:dyDescent="0.25">
      <c r="A446" s="113" t="s">
        <v>267</v>
      </c>
      <c r="B446" s="18"/>
      <c r="C446" s="114" t="s">
        <v>28</v>
      </c>
      <c r="D446" s="114" t="s">
        <v>12</v>
      </c>
      <c r="E446" s="114" t="s">
        <v>723</v>
      </c>
      <c r="F446" s="28"/>
      <c r="G446" s="89">
        <f>SUM(G447)</f>
        <v>29100.2</v>
      </c>
    </row>
    <row r="447" spans="1:7" ht="30.75" customHeight="1" x14ac:dyDescent="0.25">
      <c r="A447" s="113" t="s">
        <v>265</v>
      </c>
      <c r="B447" s="18"/>
      <c r="C447" s="114" t="s">
        <v>28</v>
      </c>
      <c r="D447" s="114" t="s">
        <v>12</v>
      </c>
      <c r="E447" s="114" t="s">
        <v>723</v>
      </c>
      <c r="F447" s="114" t="s">
        <v>266</v>
      </c>
      <c r="G447" s="89">
        <v>29100.2</v>
      </c>
    </row>
    <row r="448" spans="1:7" ht="17.25" customHeight="1" x14ac:dyDescent="0.25">
      <c r="A448" s="113" t="s">
        <v>74</v>
      </c>
      <c r="B448" s="18"/>
      <c r="C448" s="114" t="s">
        <v>28</v>
      </c>
      <c r="D448" s="114" t="s">
        <v>75</v>
      </c>
      <c r="E448" s="28"/>
      <c r="F448" s="28"/>
      <c r="G448" s="89">
        <f>G457+G452+G449</f>
        <v>28965.8</v>
      </c>
    </row>
    <row r="449" spans="1:7" ht="31.5" hidden="1" x14ac:dyDescent="0.25">
      <c r="A449" s="113" t="s">
        <v>569</v>
      </c>
      <c r="B449" s="18"/>
      <c r="C449" s="114" t="s">
        <v>28</v>
      </c>
      <c r="D449" s="114" t="s">
        <v>75</v>
      </c>
      <c r="E449" s="28" t="s">
        <v>254</v>
      </c>
      <c r="F449" s="28"/>
      <c r="G449" s="89">
        <f>SUM(G450)</f>
        <v>0</v>
      </c>
    </row>
    <row r="450" spans="1:7" ht="78.75" hidden="1" x14ac:dyDescent="0.25">
      <c r="A450" s="113" t="s">
        <v>536</v>
      </c>
      <c r="B450" s="45"/>
      <c r="C450" s="114" t="s">
        <v>28</v>
      </c>
      <c r="D450" s="114" t="s">
        <v>75</v>
      </c>
      <c r="E450" s="28" t="s">
        <v>264</v>
      </c>
      <c r="F450" s="44"/>
      <c r="G450" s="89">
        <f>SUM(G451)</f>
        <v>0</v>
      </c>
    </row>
    <row r="451" spans="1:7" ht="31.5" hidden="1" x14ac:dyDescent="0.25">
      <c r="A451" s="113" t="s">
        <v>265</v>
      </c>
      <c r="B451" s="45"/>
      <c r="C451" s="114" t="s">
        <v>28</v>
      </c>
      <c r="D451" s="114" t="s">
        <v>75</v>
      </c>
      <c r="E451" s="28" t="s">
        <v>264</v>
      </c>
      <c r="F451" s="28">
        <v>400</v>
      </c>
      <c r="G451" s="89"/>
    </row>
    <row r="452" spans="1:7" ht="31.5" hidden="1" x14ac:dyDescent="0.25">
      <c r="A452" s="113" t="s">
        <v>629</v>
      </c>
      <c r="B452" s="28"/>
      <c r="C452" s="114" t="s">
        <v>28</v>
      </c>
      <c r="D452" s="114" t="s">
        <v>75</v>
      </c>
      <c r="E452" s="28" t="s">
        <v>15</v>
      </c>
      <c r="F452" s="28"/>
      <c r="G452" s="89">
        <f>SUM(G453)</f>
        <v>0</v>
      </c>
    </row>
    <row r="453" spans="1:7" hidden="1" x14ac:dyDescent="0.25">
      <c r="A453" s="113" t="s">
        <v>83</v>
      </c>
      <c r="B453" s="18"/>
      <c r="C453" s="114" t="s">
        <v>28</v>
      </c>
      <c r="D453" s="114" t="s">
        <v>75</v>
      </c>
      <c r="E453" s="28" t="s">
        <v>65</v>
      </c>
      <c r="F453" s="28"/>
      <c r="G453" s="89">
        <f>SUM(G455)</f>
        <v>0</v>
      </c>
    </row>
    <row r="454" spans="1:7" hidden="1" x14ac:dyDescent="0.25">
      <c r="A454" s="113" t="s">
        <v>32</v>
      </c>
      <c r="B454" s="18"/>
      <c r="C454" s="114" t="s">
        <v>28</v>
      </c>
      <c r="D454" s="114" t="s">
        <v>75</v>
      </c>
      <c r="E454" s="28" t="s">
        <v>490</v>
      </c>
      <c r="F454" s="28"/>
      <c r="G454" s="89">
        <f>SUM(G455)</f>
        <v>0</v>
      </c>
    </row>
    <row r="455" spans="1:7" hidden="1" x14ac:dyDescent="0.25">
      <c r="A455" s="113" t="s">
        <v>34</v>
      </c>
      <c r="B455" s="18"/>
      <c r="C455" s="114" t="s">
        <v>28</v>
      </c>
      <c r="D455" s="114" t="s">
        <v>75</v>
      </c>
      <c r="E455" s="28" t="s">
        <v>491</v>
      </c>
      <c r="F455" s="28"/>
      <c r="G455" s="89">
        <f>SUM(G456)</f>
        <v>0</v>
      </c>
    </row>
    <row r="456" spans="1:7" ht="31.5" hidden="1" x14ac:dyDescent="0.25">
      <c r="A456" s="113" t="s">
        <v>49</v>
      </c>
      <c r="B456" s="18"/>
      <c r="C456" s="114" t="s">
        <v>28</v>
      </c>
      <c r="D456" s="114" t="s">
        <v>75</v>
      </c>
      <c r="E456" s="28" t="s">
        <v>491</v>
      </c>
      <c r="F456" s="28">
        <v>200</v>
      </c>
      <c r="G456" s="89">
        <v>0</v>
      </c>
    </row>
    <row r="457" spans="1:7" ht="63" x14ac:dyDescent="0.25">
      <c r="A457" s="113" t="s">
        <v>628</v>
      </c>
      <c r="B457" s="18"/>
      <c r="C457" s="114" t="s">
        <v>28</v>
      </c>
      <c r="D457" s="114" t="s">
        <v>75</v>
      </c>
      <c r="E457" s="28" t="s">
        <v>22</v>
      </c>
      <c r="F457" s="28"/>
      <c r="G457" s="89">
        <f>SUM(G458)+G461</f>
        <v>28965.8</v>
      </c>
    </row>
    <row r="458" spans="1:7" ht="14.25" customHeight="1" x14ac:dyDescent="0.25">
      <c r="A458" s="113" t="s">
        <v>23</v>
      </c>
      <c r="B458" s="18"/>
      <c r="C458" s="114" t="s">
        <v>28</v>
      </c>
      <c r="D458" s="114" t="s">
        <v>75</v>
      </c>
      <c r="E458" s="28" t="s">
        <v>24</v>
      </c>
      <c r="F458" s="28"/>
      <c r="G458" s="89">
        <f>G459</f>
        <v>28415.7</v>
      </c>
    </row>
    <row r="459" spans="1:7" ht="31.5" x14ac:dyDescent="0.25">
      <c r="A459" s="113" t="s">
        <v>25</v>
      </c>
      <c r="B459" s="18"/>
      <c r="C459" s="114" t="s">
        <v>28</v>
      </c>
      <c r="D459" s="114" t="s">
        <v>75</v>
      </c>
      <c r="E459" s="28" t="s">
        <v>26</v>
      </c>
      <c r="F459" s="28"/>
      <c r="G459" s="89">
        <f>SUM(G460)</f>
        <v>28415.7</v>
      </c>
    </row>
    <row r="460" spans="1:7" ht="27" customHeight="1" x14ac:dyDescent="0.25">
      <c r="A460" s="113" t="s">
        <v>69</v>
      </c>
      <c r="B460" s="18"/>
      <c r="C460" s="114" t="s">
        <v>28</v>
      </c>
      <c r="D460" s="114" t="s">
        <v>75</v>
      </c>
      <c r="E460" s="28" t="s">
        <v>26</v>
      </c>
      <c r="F460" s="28">
        <v>600</v>
      </c>
      <c r="G460" s="89">
        <v>28415.7</v>
      </c>
    </row>
    <row r="461" spans="1:7" x14ac:dyDescent="0.25">
      <c r="A461" s="113" t="s">
        <v>151</v>
      </c>
      <c r="B461" s="18"/>
      <c r="C461" s="114" t="s">
        <v>28</v>
      </c>
      <c r="D461" s="114" t="s">
        <v>75</v>
      </c>
      <c r="E461" s="28" t="s">
        <v>492</v>
      </c>
      <c r="F461" s="28"/>
      <c r="G461" s="89">
        <f>SUM(G462)+G465</f>
        <v>550.1</v>
      </c>
    </row>
    <row r="462" spans="1:7" ht="31.5" x14ac:dyDescent="0.25">
      <c r="A462" s="113" t="s">
        <v>283</v>
      </c>
      <c r="B462" s="18"/>
      <c r="C462" s="114" t="s">
        <v>28</v>
      </c>
      <c r="D462" s="114" t="s">
        <v>75</v>
      </c>
      <c r="E462" s="28" t="s">
        <v>493</v>
      </c>
      <c r="F462" s="28"/>
      <c r="G462" s="89">
        <f>SUM(G463)</f>
        <v>432.1</v>
      </c>
    </row>
    <row r="463" spans="1:7" ht="31.5" x14ac:dyDescent="0.25">
      <c r="A463" s="113" t="s">
        <v>25</v>
      </c>
      <c r="B463" s="18"/>
      <c r="C463" s="114" t="s">
        <v>28</v>
      </c>
      <c r="D463" s="114" t="s">
        <v>75</v>
      </c>
      <c r="E463" s="28" t="s">
        <v>493</v>
      </c>
      <c r="F463" s="28"/>
      <c r="G463" s="89">
        <f>SUM(G464)</f>
        <v>432.1</v>
      </c>
    </row>
    <row r="464" spans="1:7" ht="31.5" x14ac:dyDescent="0.25">
      <c r="A464" s="113" t="s">
        <v>69</v>
      </c>
      <c r="B464" s="18"/>
      <c r="C464" s="114" t="s">
        <v>28</v>
      </c>
      <c r="D464" s="114" t="s">
        <v>75</v>
      </c>
      <c r="E464" s="28" t="s">
        <v>493</v>
      </c>
      <c r="F464" s="28">
        <v>600</v>
      </c>
      <c r="G464" s="89">
        <v>432.1</v>
      </c>
    </row>
    <row r="465" spans="1:7" ht="38.25" customHeight="1" x14ac:dyDescent="0.25">
      <c r="A465" s="113" t="s">
        <v>284</v>
      </c>
      <c r="B465" s="18"/>
      <c r="C465" s="114" t="s">
        <v>28</v>
      </c>
      <c r="D465" s="114" t="s">
        <v>75</v>
      </c>
      <c r="E465" s="28" t="s">
        <v>494</v>
      </c>
      <c r="F465" s="28"/>
      <c r="G465" s="89">
        <f>SUM(G466)</f>
        <v>118</v>
      </c>
    </row>
    <row r="466" spans="1:7" ht="31.5" x14ac:dyDescent="0.25">
      <c r="A466" s="113" t="s">
        <v>25</v>
      </c>
      <c r="B466" s="18"/>
      <c r="C466" s="114" t="s">
        <v>28</v>
      </c>
      <c r="D466" s="114" t="s">
        <v>75</v>
      </c>
      <c r="E466" s="28" t="s">
        <v>494</v>
      </c>
      <c r="F466" s="28"/>
      <c r="G466" s="89">
        <f>SUM(G467)</f>
        <v>118</v>
      </c>
    </row>
    <row r="467" spans="1:7" ht="31.5" x14ac:dyDescent="0.25">
      <c r="A467" s="113" t="s">
        <v>69</v>
      </c>
      <c r="B467" s="18"/>
      <c r="C467" s="114" t="s">
        <v>28</v>
      </c>
      <c r="D467" s="114" t="s">
        <v>75</v>
      </c>
      <c r="E467" s="28" t="s">
        <v>494</v>
      </c>
      <c r="F467" s="28">
        <v>600</v>
      </c>
      <c r="G467" s="89">
        <v>118</v>
      </c>
    </row>
    <row r="468" spans="1:7" ht="19.5" customHeight="1" x14ac:dyDescent="0.25">
      <c r="A468" s="25" t="s">
        <v>273</v>
      </c>
      <c r="B468" s="2"/>
      <c r="C468" s="32" t="s">
        <v>168</v>
      </c>
      <c r="D468" s="32" t="s">
        <v>29</v>
      </c>
      <c r="E468" s="32"/>
      <c r="F468" s="32"/>
      <c r="G468" s="89">
        <f>SUM(G469)+G494+G479</f>
        <v>299</v>
      </c>
    </row>
    <row r="469" spans="1:7" x14ac:dyDescent="0.25">
      <c r="A469" s="25" t="s">
        <v>185</v>
      </c>
      <c r="B469" s="2"/>
      <c r="C469" s="32" t="s">
        <v>168</v>
      </c>
      <c r="D469" s="32" t="s">
        <v>31</v>
      </c>
      <c r="E469" s="32"/>
      <c r="F469" s="32"/>
      <c r="G469" s="89">
        <f>SUM(G470,G473)</f>
        <v>299</v>
      </c>
    </row>
    <row r="470" spans="1:7" ht="31.5" x14ac:dyDescent="0.25">
      <c r="A470" s="25" t="s">
        <v>614</v>
      </c>
      <c r="B470" s="2"/>
      <c r="C470" s="32" t="s">
        <v>168</v>
      </c>
      <c r="D470" s="32" t="s">
        <v>31</v>
      </c>
      <c r="E470" s="32" t="s">
        <v>333</v>
      </c>
      <c r="F470" s="32"/>
      <c r="G470" s="89">
        <f>SUM(G471)</f>
        <v>299</v>
      </c>
    </row>
    <row r="471" spans="1:7" ht="31.5" x14ac:dyDescent="0.25">
      <c r="A471" s="25" t="s">
        <v>297</v>
      </c>
      <c r="B471" s="2"/>
      <c r="C471" s="32" t="s">
        <v>168</v>
      </c>
      <c r="D471" s="32" t="s">
        <v>31</v>
      </c>
      <c r="E471" s="32" t="s">
        <v>356</v>
      </c>
      <c r="F471" s="32"/>
      <c r="G471" s="89">
        <f>SUM(G472)</f>
        <v>299</v>
      </c>
    </row>
    <row r="472" spans="1:7" ht="31.5" x14ac:dyDescent="0.25">
      <c r="A472" s="25" t="s">
        <v>298</v>
      </c>
      <c r="B472" s="2"/>
      <c r="C472" s="32" t="s">
        <v>168</v>
      </c>
      <c r="D472" s="32" t="s">
        <v>31</v>
      </c>
      <c r="E472" s="32" t="s">
        <v>356</v>
      </c>
      <c r="F472" s="32" t="s">
        <v>266</v>
      </c>
      <c r="G472" s="89">
        <v>299</v>
      </c>
    </row>
    <row r="473" spans="1:7" ht="31.5" hidden="1" x14ac:dyDescent="0.25">
      <c r="A473" s="29" t="s">
        <v>636</v>
      </c>
      <c r="B473" s="30"/>
      <c r="C473" s="32" t="s">
        <v>168</v>
      </c>
      <c r="D473" s="32" t="s">
        <v>31</v>
      </c>
      <c r="E473" s="31" t="s">
        <v>276</v>
      </c>
      <c r="F473" s="31"/>
      <c r="G473" s="89">
        <f>SUM(G474)</f>
        <v>0</v>
      </c>
    </row>
    <row r="474" spans="1:7" ht="31.5" hidden="1" x14ac:dyDescent="0.25">
      <c r="A474" s="29" t="s">
        <v>306</v>
      </c>
      <c r="B474" s="30"/>
      <c r="C474" s="32" t="s">
        <v>168</v>
      </c>
      <c r="D474" s="32" t="s">
        <v>31</v>
      </c>
      <c r="E474" s="31" t="s">
        <v>285</v>
      </c>
      <c r="F474" s="31"/>
      <c r="G474" s="89">
        <f>SUM(G475)+G477</f>
        <v>0</v>
      </c>
    </row>
    <row r="475" spans="1:7" ht="31.5" hidden="1" x14ac:dyDescent="0.25">
      <c r="A475" s="25" t="s">
        <v>425</v>
      </c>
      <c r="B475" s="2"/>
      <c r="C475" s="32" t="s">
        <v>168</v>
      </c>
      <c r="D475" s="32" t="s">
        <v>31</v>
      </c>
      <c r="E475" s="31" t="s">
        <v>357</v>
      </c>
      <c r="F475" s="31"/>
      <c r="G475" s="89">
        <f>SUM(G476)</f>
        <v>0</v>
      </c>
    </row>
    <row r="476" spans="1:7" ht="31.5" hidden="1" x14ac:dyDescent="0.25">
      <c r="A476" s="25" t="s">
        <v>298</v>
      </c>
      <c r="B476" s="2"/>
      <c r="C476" s="32" t="s">
        <v>168</v>
      </c>
      <c r="D476" s="32" t="s">
        <v>31</v>
      </c>
      <c r="E476" s="31" t="s">
        <v>357</v>
      </c>
      <c r="F476" s="31">
        <v>400</v>
      </c>
      <c r="G476" s="89"/>
    </row>
    <row r="477" spans="1:7" ht="31.5" hidden="1" x14ac:dyDescent="0.25">
      <c r="A477" s="25" t="s">
        <v>572</v>
      </c>
      <c r="B477" s="2"/>
      <c r="C477" s="32" t="s">
        <v>168</v>
      </c>
      <c r="D477" s="32" t="s">
        <v>31</v>
      </c>
      <c r="E477" s="31" t="s">
        <v>518</v>
      </c>
      <c r="F477" s="31"/>
      <c r="G477" s="89">
        <f>SUM(G478)</f>
        <v>0</v>
      </c>
    </row>
    <row r="478" spans="1:7" ht="31.5" hidden="1" x14ac:dyDescent="0.25">
      <c r="A478" s="25" t="s">
        <v>298</v>
      </c>
      <c r="B478" s="2"/>
      <c r="C478" s="32" t="s">
        <v>168</v>
      </c>
      <c r="D478" s="32" t="s">
        <v>31</v>
      </c>
      <c r="E478" s="31" t="s">
        <v>518</v>
      </c>
      <c r="F478" s="31">
        <v>400</v>
      </c>
      <c r="G478" s="89"/>
    </row>
    <row r="479" spans="1:7" hidden="1" x14ac:dyDescent="0.25">
      <c r="A479" s="113" t="s">
        <v>186</v>
      </c>
      <c r="B479" s="2"/>
      <c r="C479" s="2" t="s">
        <v>168</v>
      </c>
      <c r="D479" s="2" t="s">
        <v>41</v>
      </c>
      <c r="E479" s="2"/>
      <c r="F479" s="2"/>
      <c r="G479" s="23">
        <f>SUM(G480)+G485</f>
        <v>0</v>
      </c>
    </row>
    <row r="480" spans="1:7" ht="31.5" hidden="1" x14ac:dyDescent="0.25">
      <c r="A480" s="113" t="s">
        <v>495</v>
      </c>
      <c r="B480" s="2"/>
      <c r="C480" s="2" t="s">
        <v>168</v>
      </c>
      <c r="D480" s="2" t="s">
        <v>41</v>
      </c>
      <c r="E480" s="2" t="s">
        <v>496</v>
      </c>
      <c r="F480" s="2"/>
      <c r="G480" s="23">
        <f>G481+G488</f>
        <v>0</v>
      </c>
    </row>
    <row r="481" spans="1:7" ht="31.5" hidden="1" x14ac:dyDescent="0.25">
      <c r="A481" s="113" t="s">
        <v>497</v>
      </c>
      <c r="B481" s="2"/>
      <c r="C481" s="2" t="s">
        <v>168</v>
      </c>
      <c r="D481" s="2" t="s">
        <v>41</v>
      </c>
      <c r="E481" s="2" t="s">
        <v>498</v>
      </c>
      <c r="F481" s="2"/>
      <c r="G481" s="23">
        <f>+G482</f>
        <v>0</v>
      </c>
    </row>
    <row r="482" spans="1:7" ht="47.25" hidden="1" x14ac:dyDescent="0.25">
      <c r="A482" s="113" t="s">
        <v>504</v>
      </c>
      <c r="B482" s="2"/>
      <c r="C482" s="2" t="s">
        <v>168</v>
      </c>
      <c r="D482" s="2" t="s">
        <v>41</v>
      </c>
      <c r="E482" s="2" t="s">
        <v>499</v>
      </c>
      <c r="F482" s="2"/>
      <c r="G482" s="23">
        <f>SUM(G483)</f>
        <v>0</v>
      </c>
    </row>
    <row r="483" spans="1:7" ht="31.5" hidden="1" x14ac:dyDescent="0.25">
      <c r="A483" s="113" t="s">
        <v>500</v>
      </c>
      <c r="B483" s="2"/>
      <c r="C483" s="2" t="s">
        <v>168</v>
      </c>
      <c r="D483" s="2" t="s">
        <v>41</v>
      </c>
      <c r="E483" s="2" t="s">
        <v>501</v>
      </c>
      <c r="F483" s="2"/>
      <c r="G483" s="23">
        <f>SUM(G484)</f>
        <v>0</v>
      </c>
    </row>
    <row r="484" spans="1:7" ht="31.5" hidden="1" x14ac:dyDescent="0.25">
      <c r="A484" s="25" t="s">
        <v>298</v>
      </c>
      <c r="B484" s="2"/>
      <c r="C484" s="2" t="s">
        <v>168</v>
      </c>
      <c r="D484" s="2" t="s">
        <v>41</v>
      </c>
      <c r="E484" s="2" t="s">
        <v>501</v>
      </c>
      <c r="F484" s="31">
        <v>400</v>
      </c>
      <c r="G484" s="89"/>
    </row>
    <row r="485" spans="1:7" ht="31.5" hidden="1" x14ac:dyDescent="0.25">
      <c r="A485" s="25" t="s">
        <v>614</v>
      </c>
      <c r="B485" s="2"/>
      <c r="C485" s="2" t="s">
        <v>168</v>
      </c>
      <c r="D485" s="2" t="s">
        <v>41</v>
      </c>
      <c r="E485" s="32" t="s">
        <v>333</v>
      </c>
      <c r="F485" s="31"/>
      <c r="G485" s="89">
        <f>G486</f>
        <v>0</v>
      </c>
    </row>
    <row r="486" spans="1:7" ht="31.5" hidden="1" x14ac:dyDescent="0.25">
      <c r="A486" s="25" t="s">
        <v>425</v>
      </c>
      <c r="B486" s="2"/>
      <c r="C486" s="2" t="s">
        <v>168</v>
      </c>
      <c r="D486" s="2" t="s">
        <v>41</v>
      </c>
      <c r="E486" s="32" t="s">
        <v>356</v>
      </c>
      <c r="F486" s="31"/>
      <c r="G486" s="89">
        <f>G487</f>
        <v>0</v>
      </c>
    </row>
    <row r="487" spans="1:7" ht="31.5" hidden="1" x14ac:dyDescent="0.25">
      <c r="A487" s="25" t="s">
        <v>298</v>
      </c>
      <c r="B487" s="2"/>
      <c r="C487" s="2" t="s">
        <v>168</v>
      </c>
      <c r="D487" s="2" t="s">
        <v>41</v>
      </c>
      <c r="E487" s="32" t="s">
        <v>356</v>
      </c>
      <c r="F487" s="31">
        <v>400</v>
      </c>
      <c r="G487" s="89"/>
    </row>
    <row r="488" spans="1:7" ht="31.5" hidden="1" x14ac:dyDescent="0.25">
      <c r="A488" s="29" t="s">
        <v>275</v>
      </c>
      <c r="B488" s="30"/>
      <c r="C488" s="2" t="s">
        <v>168</v>
      </c>
      <c r="D488" s="2" t="s">
        <v>41</v>
      </c>
      <c r="E488" s="31" t="s">
        <v>276</v>
      </c>
      <c r="F488" s="31"/>
      <c r="G488" s="89">
        <f>SUM(G489)</f>
        <v>0</v>
      </c>
    </row>
    <row r="489" spans="1:7" ht="31.5" hidden="1" x14ac:dyDescent="0.25">
      <c r="A489" s="29" t="s">
        <v>306</v>
      </c>
      <c r="B489" s="30"/>
      <c r="C489" s="2" t="s">
        <v>168</v>
      </c>
      <c r="D489" s="2" t="s">
        <v>41</v>
      </c>
      <c r="E489" s="31" t="s">
        <v>285</v>
      </c>
      <c r="F489" s="31"/>
      <c r="G489" s="89">
        <f>SUM(G490)+G492</f>
        <v>0</v>
      </c>
    </row>
    <row r="490" spans="1:7" ht="31.5" hidden="1" x14ac:dyDescent="0.25">
      <c r="A490" s="25" t="s">
        <v>425</v>
      </c>
      <c r="B490" s="2"/>
      <c r="C490" s="2" t="s">
        <v>168</v>
      </c>
      <c r="D490" s="2" t="s">
        <v>41</v>
      </c>
      <c r="E490" s="31" t="s">
        <v>357</v>
      </c>
      <c r="F490" s="31"/>
      <c r="G490" s="89">
        <f>SUM(G491)</f>
        <v>0</v>
      </c>
    </row>
    <row r="491" spans="1:7" ht="31.5" hidden="1" x14ac:dyDescent="0.25">
      <c r="A491" s="25" t="s">
        <v>298</v>
      </c>
      <c r="B491" s="2"/>
      <c r="C491" s="2" t="s">
        <v>168</v>
      </c>
      <c r="D491" s="2" t="s">
        <v>41</v>
      </c>
      <c r="E491" s="31" t="s">
        <v>357</v>
      </c>
      <c r="F491" s="31">
        <v>400</v>
      </c>
      <c r="G491" s="89"/>
    </row>
    <row r="492" spans="1:7" ht="31.5" hidden="1" x14ac:dyDescent="0.25">
      <c r="A492" s="25" t="s">
        <v>572</v>
      </c>
      <c r="B492" s="2"/>
      <c r="C492" s="2" t="s">
        <v>168</v>
      </c>
      <c r="D492" s="2" t="s">
        <v>41</v>
      </c>
      <c r="E492" s="31" t="s">
        <v>518</v>
      </c>
      <c r="F492" s="31"/>
      <c r="G492" s="89">
        <f>SUM(G493)</f>
        <v>0</v>
      </c>
    </row>
    <row r="493" spans="1:7" ht="31.5" hidden="1" x14ac:dyDescent="0.25">
      <c r="A493" s="25" t="s">
        <v>298</v>
      </c>
      <c r="B493" s="2"/>
      <c r="C493" s="2" t="s">
        <v>168</v>
      </c>
      <c r="D493" s="2" t="s">
        <v>41</v>
      </c>
      <c r="E493" s="31" t="s">
        <v>518</v>
      </c>
      <c r="F493" s="31">
        <v>400</v>
      </c>
      <c r="G493" s="89"/>
    </row>
    <row r="494" spans="1:7" s="22" customFormat="1" hidden="1" x14ac:dyDescent="0.25">
      <c r="A494" s="25" t="s">
        <v>188</v>
      </c>
      <c r="B494" s="2"/>
      <c r="C494" s="32" t="s">
        <v>168</v>
      </c>
      <c r="D494" s="32" t="s">
        <v>167</v>
      </c>
      <c r="E494" s="31"/>
      <c r="F494" s="31"/>
      <c r="G494" s="89">
        <f t="shared" ref="G494:G496" si="25">G495</f>
        <v>0</v>
      </c>
    </row>
    <row r="495" spans="1:7" ht="31.5" hidden="1" x14ac:dyDescent="0.25">
      <c r="A495" s="25" t="s">
        <v>568</v>
      </c>
      <c r="B495" s="2"/>
      <c r="C495" s="32" t="s">
        <v>168</v>
      </c>
      <c r="D495" s="32" t="s">
        <v>167</v>
      </c>
      <c r="E495" s="32" t="s">
        <v>333</v>
      </c>
      <c r="F495" s="31"/>
      <c r="G495" s="89">
        <f t="shared" si="25"/>
        <v>0</v>
      </c>
    </row>
    <row r="496" spans="1:7" ht="31.5" hidden="1" x14ac:dyDescent="0.25">
      <c r="A496" s="25" t="s">
        <v>425</v>
      </c>
      <c r="B496" s="2"/>
      <c r="C496" s="32" t="s">
        <v>168</v>
      </c>
      <c r="D496" s="32" t="s">
        <v>167</v>
      </c>
      <c r="E496" s="32" t="s">
        <v>356</v>
      </c>
      <c r="F496" s="31"/>
      <c r="G496" s="89">
        <f t="shared" si="25"/>
        <v>0</v>
      </c>
    </row>
    <row r="497" spans="1:7" ht="31.5" hidden="1" x14ac:dyDescent="0.25">
      <c r="A497" s="25" t="s">
        <v>298</v>
      </c>
      <c r="B497" s="2"/>
      <c r="C497" s="32" t="s">
        <v>168</v>
      </c>
      <c r="D497" s="32" t="s">
        <v>167</v>
      </c>
      <c r="E497" s="32" t="s">
        <v>356</v>
      </c>
      <c r="F497" s="31">
        <v>400</v>
      </c>
      <c r="G497" s="89"/>
    </row>
    <row r="498" spans="1:7" x14ac:dyDescent="0.25">
      <c r="A498" s="19" t="s">
        <v>209</v>
      </c>
      <c r="B498" s="20" t="s">
        <v>210</v>
      </c>
      <c r="C498" s="20"/>
      <c r="D498" s="20"/>
      <c r="E498" s="20"/>
      <c r="F498" s="20"/>
      <c r="G498" s="26">
        <f>SUM(G499+G524+G529)</f>
        <v>30946.7</v>
      </c>
    </row>
    <row r="499" spans="1:7" x14ac:dyDescent="0.25">
      <c r="A499" s="113" t="s">
        <v>86</v>
      </c>
      <c r="B499" s="2"/>
      <c r="C499" s="114" t="s">
        <v>31</v>
      </c>
      <c r="D499" s="114"/>
      <c r="E499" s="114"/>
      <c r="F499" s="28"/>
      <c r="G499" s="89">
        <f>SUM(G500+G506+G510)</f>
        <v>30943.5</v>
      </c>
    </row>
    <row r="500" spans="1:7" ht="31.5" x14ac:dyDescent="0.25">
      <c r="A500" s="113" t="s">
        <v>101</v>
      </c>
      <c r="B500" s="2"/>
      <c r="C500" s="114" t="s">
        <v>31</v>
      </c>
      <c r="D500" s="114" t="s">
        <v>75</v>
      </c>
      <c r="E500" s="28"/>
      <c r="F500" s="28"/>
      <c r="G500" s="89">
        <f t="shared" ref="G500:G502" si="26">SUM(G501)</f>
        <v>25673.599999999999</v>
      </c>
    </row>
    <row r="501" spans="1:7" ht="31.5" x14ac:dyDescent="0.25">
      <c r="A501" s="29" t="s">
        <v>637</v>
      </c>
      <c r="B501" s="2"/>
      <c r="C501" s="114" t="s">
        <v>31</v>
      </c>
      <c r="D501" s="114" t="s">
        <v>75</v>
      </c>
      <c r="E501" s="28" t="s">
        <v>194</v>
      </c>
      <c r="F501" s="28"/>
      <c r="G501" s="89">
        <f t="shared" si="26"/>
        <v>25673.599999999999</v>
      </c>
    </row>
    <row r="502" spans="1:7" ht="31.5" x14ac:dyDescent="0.25">
      <c r="A502" s="113" t="s">
        <v>77</v>
      </c>
      <c r="B502" s="2"/>
      <c r="C502" s="114" t="s">
        <v>31</v>
      </c>
      <c r="D502" s="114" t="s">
        <v>75</v>
      </c>
      <c r="E502" s="114" t="s">
        <v>195</v>
      </c>
      <c r="F502" s="114"/>
      <c r="G502" s="89">
        <f t="shared" si="26"/>
        <v>25673.599999999999</v>
      </c>
    </row>
    <row r="503" spans="1:7" x14ac:dyDescent="0.25">
      <c r="A503" s="113" t="s">
        <v>79</v>
      </c>
      <c r="B503" s="2"/>
      <c r="C503" s="114" t="s">
        <v>31</v>
      </c>
      <c r="D503" s="114" t="s">
        <v>75</v>
      </c>
      <c r="E503" s="114" t="s">
        <v>196</v>
      </c>
      <c r="F503" s="114"/>
      <c r="G503" s="89">
        <f>SUM(G504:G505)</f>
        <v>25673.599999999999</v>
      </c>
    </row>
    <row r="504" spans="1:7" ht="47.25" x14ac:dyDescent="0.25">
      <c r="A504" s="25" t="s">
        <v>48</v>
      </c>
      <c r="B504" s="2"/>
      <c r="C504" s="114" t="s">
        <v>31</v>
      </c>
      <c r="D504" s="114" t="s">
        <v>75</v>
      </c>
      <c r="E504" s="114" t="s">
        <v>196</v>
      </c>
      <c r="F504" s="114" t="s">
        <v>88</v>
      </c>
      <c r="G504" s="89">
        <v>25669</v>
      </c>
    </row>
    <row r="505" spans="1:7" ht="31.5" x14ac:dyDescent="0.25">
      <c r="A505" s="113" t="s">
        <v>49</v>
      </c>
      <c r="B505" s="2"/>
      <c r="C505" s="114" t="s">
        <v>31</v>
      </c>
      <c r="D505" s="114" t="s">
        <v>75</v>
      </c>
      <c r="E505" s="114" t="s">
        <v>196</v>
      </c>
      <c r="F505" s="114" t="s">
        <v>90</v>
      </c>
      <c r="G505" s="89">
        <v>4.5999999999999996</v>
      </c>
    </row>
    <row r="506" spans="1:7" x14ac:dyDescent="0.25">
      <c r="A506" s="113" t="s">
        <v>144</v>
      </c>
      <c r="B506" s="2"/>
      <c r="C506" s="114" t="s">
        <v>31</v>
      </c>
      <c r="D506" s="114" t="s">
        <v>168</v>
      </c>
      <c r="E506" s="114"/>
      <c r="F506" s="28"/>
      <c r="G506" s="89">
        <f t="shared" ref="G506:G508" si="27">SUM(G507)</f>
        <v>0</v>
      </c>
    </row>
    <row r="507" spans="1:7" x14ac:dyDescent="0.25">
      <c r="A507" s="29" t="s">
        <v>713</v>
      </c>
      <c r="B507" s="2"/>
      <c r="C507" s="114" t="s">
        <v>31</v>
      </c>
      <c r="D507" s="114" t="s">
        <v>168</v>
      </c>
      <c r="E507" s="114" t="s">
        <v>192</v>
      </c>
      <c r="F507" s="28"/>
      <c r="G507" s="89">
        <f t="shared" si="27"/>
        <v>0</v>
      </c>
    </row>
    <row r="508" spans="1:7" x14ac:dyDescent="0.25">
      <c r="A508" s="113" t="s">
        <v>145</v>
      </c>
      <c r="B508" s="2"/>
      <c r="C508" s="114" t="s">
        <v>31</v>
      </c>
      <c r="D508" s="114" t="s">
        <v>168</v>
      </c>
      <c r="E508" s="114" t="s">
        <v>197</v>
      </c>
      <c r="F508" s="28"/>
      <c r="G508" s="89">
        <f t="shared" si="27"/>
        <v>0</v>
      </c>
    </row>
    <row r="509" spans="1:7" x14ac:dyDescent="0.25">
      <c r="A509" s="113" t="s">
        <v>19</v>
      </c>
      <c r="B509" s="2"/>
      <c r="C509" s="114" t="s">
        <v>31</v>
      </c>
      <c r="D509" s="114" t="s">
        <v>168</v>
      </c>
      <c r="E509" s="114" t="s">
        <v>197</v>
      </c>
      <c r="F509" s="28">
        <v>800</v>
      </c>
      <c r="G509" s="89">
        <v>0</v>
      </c>
    </row>
    <row r="510" spans="1:7" x14ac:dyDescent="0.25">
      <c r="A510" s="113" t="s">
        <v>92</v>
      </c>
      <c r="B510" s="2"/>
      <c r="C510" s="114" t="s">
        <v>31</v>
      </c>
      <c r="D510" s="114" t="s">
        <v>93</v>
      </c>
      <c r="E510" s="114"/>
      <c r="F510" s="28"/>
      <c r="G510" s="89">
        <f>SUM(G511)</f>
        <v>5269.9</v>
      </c>
    </row>
    <row r="511" spans="1:7" ht="31.5" x14ac:dyDescent="0.25">
      <c r="A511" s="29" t="s">
        <v>637</v>
      </c>
      <c r="B511" s="2"/>
      <c r="C511" s="114" t="s">
        <v>31</v>
      </c>
      <c r="D511" s="114" t="s">
        <v>93</v>
      </c>
      <c r="E511" s="28" t="s">
        <v>194</v>
      </c>
      <c r="F511" s="28"/>
      <c r="G511" s="89">
        <f>SUM(G512)</f>
        <v>5269.9</v>
      </c>
    </row>
    <row r="512" spans="1:7" ht="31.5" x14ac:dyDescent="0.25">
      <c r="A512" s="113" t="s">
        <v>77</v>
      </c>
      <c r="B512" s="2"/>
      <c r="C512" s="114" t="s">
        <v>31</v>
      </c>
      <c r="D512" s="114" t="s">
        <v>93</v>
      </c>
      <c r="E512" s="114" t="s">
        <v>195</v>
      </c>
      <c r="F512" s="28"/>
      <c r="G512" s="89">
        <f>SUM(G513+G516+G518)</f>
        <v>5269.9</v>
      </c>
    </row>
    <row r="513" spans="1:7" x14ac:dyDescent="0.25">
      <c r="A513" s="113" t="s">
        <v>94</v>
      </c>
      <c r="B513" s="2"/>
      <c r="C513" s="114" t="s">
        <v>31</v>
      </c>
      <c r="D513" s="114" t="s">
        <v>93</v>
      </c>
      <c r="E513" s="28" t="s">
        <v>198</v>
      </c>
      <c r="F513" s="28"/>
      <c r="G513" s="89">
        <f>SUM(G514:G515)</f>
        <v>172.9</v>
      </c>
    </row>
    <row r="514" spans="1:7" ht="31.5" x14ac:dyDescent="0.25">
      <c r="A514" s="113" t="s">
        <v>49</v>
      </c>
      <c r="B514" s="2"/>
      <c r="C514" s="114" t="s">
        <v>31</v>
      </c>
      <c r="D514" s="114" t="s">
        <v>93</v>
      </c>
      <c r="E514" s="28" t="s">
        <v>198</v>
      </c>
      <c r="F514" s="28">
        <v>200</v>
      </c>
      <c r="G514" s="89">
        <v>171.5</v>
      </c>
    </row>
    <row r="515" spans="1:7" ht="13.5" customHeight="1" x14ac:dyDescent="0.25">
      <c r="A515" s="113" t="s">
        <v>19</v>
      </c>
      <c r="B515" s="2"/>
      <c r="C515" s="114" t="s">
        <v>31</v>
      </c>
      <c r="D515" s="114" t="s">
        <v>93</v>
      </c>
      <c r="E515" s="28" t="s">
        <v>198</v>
      </c>
      <c r="F515" s="28">
        <v>800</v>
      </c>
      <c r="G515" s="89">
        <v>1.4</v>
      </c>
    </row>
    <row r="516" spans="1:7" ht="31.5" x14ac:dyDescent="0.25">
      <c r="A516" s="113" t="s">
        <v>96</v>
      </c>
      <c r="B516" s="2"/>
      <c r="C516" s="114" t="s">
        <v>31</v>
      </c>
      <c r="D516" s="114" t="s">
        <v>93</v>
      </c>
      <c r="E516" s="28" t="s">
        <v>199</v>
      </c>
      <c r="F516" s="28"/>
      <c r="G516" s="89">
        <f>SUM(G517)</f>
        <v>121.5</v>
      </c>
    </row>
    <row r="517" spans="1:7" ht="31.5" x14ac:dyDescent="0.25">
      <c r="A517" s="113" t="s">
        <v>49</v>
      </c>
      <c r="B517" s="2"/>
      <c r="C517" s="114" t="s">
        <v>31</v>
      </c>
      <c r="D517" s="114" t="s">
        <v>93</v>
      </c>
      <c r="E517" s="28" t="s">
        <v>199</v>
      </c>
      <c r="F517" s="28">
        <v>200</v>
      </c>
      <c r="G517" s="89">
        <v>121.5</v>
      </c>
    </row>
    <row r="518" spans="1:7" ht="31.5" x14ac:dyDescent="0.25">
      <c r="A518" s="113" t="s">
        <v>97</v>
      </c>
      <c r="B518" s="2"/>
      <c r="C518" s="114" t="s">
        <v>31</v>
      </c>
      <c r="D518" s="114" t="s">
        <v>93</v>
      </c>
      <c r="E518" s="28" t="s">
        <v>200</v>
      </c>
      <c r="F518" s="28"/>
      <c r="G518" s="89">
        <f>SUM(G519:G520)</f>
        <v>4975.5</v>
      </c>
    </row>
    <row r="519" spans="1:7" ht="31.5" x14ac:dyDescent="0.25">
      <c r="A519" s="113" t="s">
        <v>49</v>
      </c>
      <c r="B519" s="2"/>
      <c r="C519" s="114" t="s">
        <v>31</v>
      </c>
      <c r="D519" s="114" t="s">
        <v>93</v>
      </c>
      <c r="E519" s="28" t="s">
        <v>200</v>
      </c>
      <c r="F519" s="28">
        <v>200</v>
      </c>
      <c r="G519" s="89">
        <v>4968.3999999999996</v>
      </c>
    </row>
    <row r="520" spans="1:7" ht="21.75" customHeight="1" x14ac:dyDescent="0.25">
      <c r="A520" s="113" t="s">
        <v>19</v>
      </c>
      <c r="B520" s="2"/>
      <c r="C520" s="114" t="s">
        <v>31</v>
      </c>
      <c r="D520" s="114" t="s">
        <v>93</v>
      </c>
      <c r="E520" s="28" t="s">
        <v>200</v>
      </c>
      <c r="F520" s="28">
        <v>800</v>
      </c>
      <c r="G520" s="89">
        <v>7.1</v>
      </c>
    </row>
    <row r="521" spans="1:7" hidden="1" x14ac:dyDescent="0.25">
      <c r="A521" s="29" t="s">
        <v>713</v>
      </c>
      <c r="B521" s="2"/>
      <c r="C521" s="114" t="s">
        <v>31</v>
      </c>
      <c r="D521" s="114" t="s">
        <v>93</v>
      </c>
      <c r="E521" s="114" t="s">
        <v>192</v>
      </c>
      <c r="F521" s="28"/>
      <c r="G521" s="89">
        <f>SUM(G522)</f>
        <v>0</v>
      </c>
    </row>
    <row r="522" spans="1:7" ht="31.5" hidden="1" x14ac:dyDescent="0.25">
      <c r="A522" s="113" t="s">
        <v>201</v>
      </c>
      <c r="B522" s="2"/>
      <c r="C522" s="114" t="s">
        <v>31</v>
      </c>
      <c r="D522" s="114" t="s">
        <v>93</v>
      </c>
      <c r="E522" s="114" t="s">
        <v>202</v>
      </c>
      <c r="F522" s="28"/>
      <c r="G522" s="89">
        <f>SUM(G523)</f>
        <v>0</v>
      </c>
    </row>
    <row r="523" spans="1:7" hidden="1" x14ac:dyDescent="0.25">
      <c r="A523" s="113" t="s">
        <v>19</v>
      </c>
      <c r="B523" s="2"/>
      <c r="C523" s="114" t="s">
        <v>31</v>
      </c>
      <c r="D523" s="114" t="s">
        <v>93</v>
      </c>
      <c r="E523" s="114" t="s">
        <v>202</v>
      </c>
      <c r="F523" s="28">
        <v>800</v>
      </c>
      <c r="G523" s="89"/>
    </row>
    <row r="524" spans="1:7" x14ac:dyDescent="0.25">
      <c r="A524" s="113" t="s">
        <v>27</v>
      </c>
      <c r="B524" s="2"/>
      <c r="C524" s="114" t="s">
        <v>28</v>
      </c>
      <c r="D524" s="114"/>
      <c r="E524" s="28"/>
      <c r="F524" s="28"/>
      <c r="G524" s="89">
        <f t="shared" ref="G524:G527" si="28">SUM(G525)</f>
        <v>0</v>
      </c>
    </row>
    <row r="525" spans="1:7" x14ac:dyDescent="0.25">
      <c r="A525" s="113" t="s">
        <v>74</v>
      </c>
      <c r="B525" s="2"/>
      <c r="C525" s="114" t="s">
        <v>28</v>
      </c>
      <c r="D525" s="114" t="s">
        <v>75</v>
      </c>
      <c r="E525" s="28"/>
      <c r="F525" s="28"/>
      <c r="G525" s="89">
        <f t="shared" si="28"/>
        <v>0</v>
      </c>
    </row>
    <row r="526" spans="1:7" x14ac:dyDescent="0.25">
      <c r="A526" s="29" t="s">
        <v>713</v>
      </c>
      <c r="B526" s="2"/>
      <c r="C526" s="114" t="s">
        <v>28</v>
      </c>
      <c r="D526" s="114" t="s">
        <v>75</v>
      </c>
      <c r="E526" s="114" t="s">
        <v>192</v>
      </c>
      <c r="F526" s="28"/>
      <c r="G526" s="89">
        <f t="shared" si="28"/>
        <v>0</v>
      </c>
    </row>
    <row r="527" spans="1:7" ht="63" x14ac:dyDescent="0.25">
      <c r="A527" s="113" t="s">
        <v>592</v>
      </c>
      <c r="B527" s="2"/>
      <c r="C527" s="114" t="s">
        <v>28</v>
      </c>
      <c r="D527" s="114" t="s">
        <v>75</v>
      </c>
      <c r="E527" s="28" t="s">
        <v>203</v>
      </c>
      <c r="F527" s="28"/>
      <c r="G527" s="89">
        <f t="shared" si="28"/>
        <v>0</v>
      </c>
    </row>
    <row r="528" spans="1:7" x14ac:dyDescent="0.25">
      <c r="A528" s="113" t="s">
        <v>19</v>
      </c>
      <c r="B528" s="2"/>
      <c r="C528" s="114" t="s">
        <v>28</v>
      </c>
      <c r="D528" s="114" t="s">
        <v>75</v>
      </c>
      <c r="E528" s="28" t="s">
        <v>203</v>
      </c>
      <c r="F528" s="28">
        <v>800</v>
      </c>
      <c r="G528" s="89">
        <v>0</v>
      </c>
    </row>
    <row r="529" spans="1:7" x14ac:dyDescent="0.25">
      <c r="A529" s="113" t="s">
        <v>204</v>
      </c>
      <c r="B529" s="2"/>
      <c r="C529" s="114" t="s">
        <v>93</v>
      </c>
      <c r="D529" s="114"/>
      <c r="E529" s="28"/>
      <c r="F529" s="28"/>
      <c r="G529" s="89">
        <f t="shared" ref="G529:G532" si="29">SUM(G530)</f>
        <v>3.2</v>
      </c>
    </row>
    <row r="530" spans="1:7" s="22" customFormat="1" ht="30.75" customHeight="1" x14ac:dyDescent="0.25">
      <c r="A530" s="113" t="s">
        <v>205</v>
      </c>
      <c r="B530" s="2"/>
      <c r="C530" s="114" t="s">
        <v>93</v>
      </c>
      <c r="D530" s="114" t="s">
        <v>31</v>
      </c>
      <c r="E530" s="28"/>
      <c r="F530" s="28"/>
      <c r="G530" s="89">
        <f t="shared" si="29"/>
        <v>3.2</v>
      </c>
    </row>
    <row r="531" spans="1:7" ht="31.5" x14ac:dyDescent="0.25">
      <c r="A531" s="29" t="s">
        <v>573</v>
      </c>
      <c r="B531" s="2"/>
      <c r="C531" s="114" t="s">
        <v>93</v>
      </c>
      <c r="D531" s="114" t="s">
        <v>31</v>
      </c>
      <c r="E531" s="28" t="s">
        <v>194</v>
      </c>
      <c r="F531" s="28"/>
      <c r="G531" s="89">
        <f t="shared" si="29"/>
        <v>3.2</v>
      </c>
    </row>
    <row r="532" spans="1:7" x14ac:dyDescent="0.25">
      <c r="A532" s="113" t="s">
        <v>206</v>
      </c>
      <c r="B532" s="2"/>
      <c r="C532" s="114" t="s">
        <v>93</v>
      </c>
      <c r="D532" s="114" t="s">
        <v>31</v>
      </c>
      <c r="E532" s="28" t="s">
        <v>207</v>
      </c>
      <c r="F532" s="28"/>
      <c r="G532" s="89">
        <f t="shared" si="29"/>
        <v>3.2</v>
      </c>
    </row>
    <row r="533" spans="1:7" x14ac:dyDescent="0.25">
      <c r="A533" s="113" t="s">
        <v>208</v>
      </c>
      <c r="B533" s="2"/>
      <c r="C533" s="114" t="s">
        <v>93</v>
      </c>
      <c r="D533" s="114" t="s">
        <v>31</v>
      </c>
      <c r="E533" s="28" t="s">
        <v>207</v>
      </c>
      <c r="F533" s="28">
        <v>700</v>
      </c>
      <c r="G533" s="89">
        <v>3.2</v>
      </c>
    </row>
    <row r="534" spans="1:7" ht="31.5" x14ac:dyDescent="0.25">
      <c r="A534" s="19" t="s">
        <v>9</v>
      </c>
      <c r="B534" s="46" t="s">
        <v>10</v>
      </c>
      <c r="C534" s="27"/>
      <c r="D534" s="27"/>
      <c r="E534" s="27"/>
      <c r="F534" s="27"/>
      <c r="G534" s="47">
        <f>SUM(G535+G543)</f>
        <v>1078980.8999999999</v>
      </c>
    </row>
    <row r="535" spans="1:7" x14ac:dyDescent="0.25">
      <c r="A535" s="113" t="s">
        <v>112</v>
      </c>
      <c r="B535" s="2"/>
      <c r="C535" s="2" t="s">
        <v>113</v>
      </c>
      <c r="D535" s="2"/>
      <c r="E535" s="2"/>
      <c r="F535" s="2"/>
      <c r="G535" s="23">
        <f t="shared" ref="G535:G539" si="30">SUM(G536)</f>
        <v>446.09999999999997</v>
      </c>
    </row>
    <row r="536" spans="1:7" x14ac:dyDescent="0.25">
      <c r="A536" s="113" t="s">
        <v>398</v>
      </c>
      <c r="B536" s="2"/>
      <c r="C536" s="2" t="s">
        <v>113</v>
      </c>
      <c r="D536" s="2" t="s">
        <v>113</v>
      </c>
      <c r="E536" s="28"/>
      <c r="F536" s="28"/>
      <c r="G536" s="23">
        <f t="shared" si="30"/>
        <v>446.09999999999997</v>
      </c>
    </row>
    <row r="537" spans="1:7" ht="31.5" x14ac:dyDescent="0.25">
      <c r="A537" s="113" t="s">
        <v>687</v>
      </c>
      <c r="B537" s="114"/>
      <c r="C537" s="114" t="s">
        <v>113</v>
      </c>
      <c r="D537" s="114" t="s">
        <v>113</v>
      </c>
      <c r="E537" s="28" t="s">
        <v>374</v>
      </c>
      <c r="F537" s="28"/>
      <c r="G537" s="23">
        <f t="shared" si="30"/>
        <v>446.09999999999997</v>
      </c>
    </row>
    <row r="538" spans="1:7" ht="31.5" x14ac:dyDescent="0.25">
      <c r="A538" s="113" t="s">
        <v>688</v>
      </c>
      <c r="B538" s="2"/>
      <c r="C538" s="2" t="s">
        <v>113</v>
      </c>
      <c r="D538" s="2" t="s">
        <v>113</v>
      </c>
      <c r="E538" s="2" t="s">
        <v>404</v>
      </c>
      <c r="F538" s="2"/>
      <c r="G538" s="23">
        <f t="shared" si="30"/>
        <v>446.09999999999997</v>
      </c>
    </row>
    <row r="539" spans="1:7" x14ac:dyDescent="0.25">
      <c r="A539" s="113" t="s">
        <v>32</v>
      </c>
      <c r="B539" s="2"/>
      <c r="C539" s="2" t="s">
        <v>113</v>
      </c>
      <c r="D539" s="2" t="s">
        <v>113</v>
      </c>
      <c r="E539" s="2" t="s">
        <v>405</v>
      </c>
      <c r="F539" s="2"/>
      <c r="G539" s="23">
        <f t="shared" si="30"/>
        <v>446.09999999999997</v>
      </c>
    </row>
    <row r="540" spans="1:7" ht="31.5" x14ac:dyDescent="0.25">
      <c r="A540" s="113" t="s">
        <v>406</v>
      </c>
      <c r="B540" s="28"/>
      <c r="C540" s="2" t="s">
        <v>113</v>
      </c>
      <c r="D540" s="2" t="s">
        <v>113</v>
      </c>
      <c r="E540" s="2" t="s">
        <v>407</v>
      </c>
      <c r="F540" s="2"/>
      <c r="G540" s="23">
        <f>SUM(G541:G542)</f>
        <v>446.09999999999997</v>
      </c>
    </row>
    <row r="541" spans="1:7" ht="47.25" x14ac:dyDescent="0.25">
      <c r="A541" s="113" t="s">
        <v>48</v>
      </c>
      <c r="B541" s="28"/>
      <c r="C541" s="2" t="s">
        <v>113</v>
      </c>
      <c r="D541" s="2" t="s">
        <v>113</v>
      </c>
      <c r="E541" s="2" t="s">
        <v>407</v>
      </c>
      <c r="F541" s="2" t="s">
        <v>88</v>
      </c>
      <c r="G541" s="23">
        <v>420.9</v>
      </c>
    </row>
    <row r="542" spans="1:7" ht="31.5" x14ac:dyDescent="0.25">
      <c r="A542" s="113" t="s">
        <v>49</v>
      </c>
      <c r="B542" s="2"/>
      <c r="C542" s="2" t="s">
        <v>113</v>
      </c>
      <c r="D542" s="2" t="s">
        <v>113</v>
      </c>
      <c r="E542" s="2" t="s">
        <v>407</v>
      </c>
      <c r="F542" s="18">
        <v>200</v>
      </c>
      <c r="G542" s="23">
        <v>25.2</v>
      </c>
    </row>
    <row r="543" spans="1:7" x14ac:dyDescent="0.25">
      <c r="A543" s="113" t="s">
        <v>27</v>
      </c>
      <c r="B543" s="114"/>
      <c r="C543" s="114" t="s">
        <v>28</v>
      </c>
      <c r="D543" s="114" t="s">
        <v>29</v>
      </c>
      <c r="E543" s="28"/>
      <c r="F543" s="28"/>
      <c r="G543" s="89">
        <f>G544+G551+G573+G698+G671</f>
        <v>1078534.7999999998</v>
      </c>
    </row>
    <row r="544" spans="1:7" x14ac:dyDescent="0.25">
      <c r="A544" s="113" t="s">
        <v>30</v>
      </c>
      <c r="B544" s="114"/>
      <c r="C544" s="114" t="s">
        <v>28</v>
      </c>
      <c r="D544" s="114" t="s">
        <v>31</v>
      </c>
      <c r="E544" s="28"/>
      <c r="F544" s="28"/>
      <c r="G544" s="89">
        <f t="shared" ref="G544:G546" si="31">G545</f>
        <v>11429.5</v>
      </c>
    </row>
    <row r="545" spans="1:7" ht="31.5" x14ac:dyDescent="0.25">
      <c r="A545" s="113" t="s">
        <v>629</v>
      </c>
      <c r="B545" s="114"/>
      <c r="C545" s="114" t="s">
        <v>28</v>
      </c>
      <c r="D545" s="114" t="s">
        <v>31</v>
      </c>
      <c r="E545" s="28" t="s">
        <v>15</v>
      </c>
      <c r="F545" s="28"/>
      <c r="G545" s="89">
        <f t="shared" si="31"/>
        <v>11429.5</v>
      </c>
    </row>
    <row r="546" spans="1:7" ht="31.5" x14ac:dyDescent="0.25">
      <c r="A546" s="113" t="s">
        <v>81</v>
      </c>
      <c r="B546" s="114"/>
      <c r="C546" s="114" t="s">
        <v>28</v>
      </c>
      <c r="D546" s="114" t="s">
        <v>31</v>
      </c>
      <c r="E546" s="28" t="s">
        <v>16</v>
      </c>
      <c r="F546" s="28"/>
      <c r="G546" s="89">
        <f t="shared" si="31"/>
        <v>11429.5</v>
      </c>
    </row>
    <row r="547" spans="1:7" x14ac:dyDescent="0.25">
      <c r="A547" s="113" t="s">
        <v>32</v>
      </c>
      <c r="B547" s="114"/>
      <c r="C547" s="114" t="s">
        <v>28</v>
      </c>
      <c r="D547" s="114" t="s">
        <v>31</v>
      </c>
      <c r="E547" s="28" t="s">
        <v>33</v>
      </c>
      <c r="F547" s="28"/>
      <c r="G547" s="89">
        <f>SUM(G548)</f>
        <v>11429.5</v>
      </c>
    </row>
    <row r="548" spans="1:7" x14ac:dyDescent="0.25">
      <c r="A548" s="113" t="s">
        <v>35</v>
      </c>
      <c r="B548" s="114"/>
      <c r="C548" s="114" t="s">
        <v>28</v>
      </c>
      <c r="D548" s="114" t="s">
        <v>31</v>
      </c>
      <c r="E548" s="28" t="s">
        <v>36</v>
      </c>
      <c r="F548" s="28"/>
      <c r="G548" s="89">
        <f>G549</f>
        <v>11429.5</v>
      </c>
    </row>
    <row r="549" spans="1:7" ht="31.5" x14ac:dyDescent="0.25">
      <c r="A549" s="113" t="s">
        <v>37</v>
      </c>
      <c r="B549" s="114"/>
      <c r="C549" s="114" t="s">
        <v>28</v>
      </c>
      <c r="D549" s="114" t="s">
        <v>31</v>
      </c>
      <c r="E549" s="28" t="s">
        <v>38</v>
      </c>
      <c r="F549" s="28"/>
      <c r="G549" s="89">
        <f>G550</f>
        <v>11429.5</v>
      </c>
    </row>
    <row r="550" spans="1:7" x14ac:dyDescent="0.25">
      <c r="A550" s="113" t="s">
        <v>39</v>
      </c>
      <c r="B550" s="114"/>
      <c r="C550" s="114" t="s">
        <v>28</v>
      </c>
      <c r="D550" s="114" t="s">
        <v>31</v>
      </c>
      <c r="E550" s="28" t="s">
        <v>38</v>
      </c>
      <c r="F550" s="28">
        <v>300</v>
      </c>
      <c r="G550" s="89">
        <v>11429.5</v>
      </c>
    </row>
    <row r="551" spans="1:7" x14ac:dyDescent="0.25">
      <c r="A551" s="113" t="s">
        <v>40</v>
      </c>
      <c r="B551" s="114"/>
      <c r="C551" s="114" t="s">
        <v>28</v>
      </c>
      <c r="D551" s="114" t="s">
        <v>41</v>
      </c>
      <c r="E551" s="28"/>
      <c r="F551" s="28"/>
      <c r="G551" s="89">
        <f>G559+G552</f>
        <v>82963.8</v>
      </c>
    </row>
    <row r="552" spans="1:7" ht="31.5" x14ac:dyDescent="0.25">
      <c r="A552" s="113" t="s">
        <v>638</v>
      </c>
      <c r="B552" s="114"/>
      <c r="C552" s="114" t="s">
        <v>28</v>
      </c>
      <c r="D552" s="114" t="s">
        <v>41</v>
      </c>
      <c r="E552" s="114" t="s">
        <v>421</v>
      </c>
      <c r="F552" s="28"/>
      <c r="G552" s="89">
        <f>G553</f>
        <v>79671.8</v>
      </c>
    </row>
    <row r="553" spans="1:7" ht="27.75" customHeight="1" x14ac:dyDescent="0.25">
      <c r="A553" s="113" t="s">
        <v>427</v>
      </c>
      <c r="B553" s="114"/>
      <c r="C553" s="114" t="s">
        <v>28</v>
      </c>
      <c r="D553" s="114" t="s">
        <v>41</v>
      </c>
      <c r="E553" s="114" t="s">
        <v>428</v>
      </c>
      <c r="F553" s="28"/>
      <c r="G553" s="89">
        <f>SUM(G554)</f>
        <v>79671.8</v>
      </c>
    </row>
    <row r="554" spans="1:7" ht="27" customHeight="1" x14ac:dyDescent="0.25">
      <c r="A554" s="113" t="s">
        <v>429</v>
      </c>
      <c r="B554" s="114"/>
      <c r="C554" s="114" t="s">
        <v>28</v>
      </c>
      <c r="D554" s="114" t="s">
        <v>41</v>
      </c>
      <c r="E554" s="114" t="s">
        <v>739</v>
      </c>
      <c r="F554" s="28"/>
      <c r="G554" s="89">
        <f>G555+G556+G558+G557</f>
        <v>79671.8</v>
      </c>
    </row>
    <row r="555" spans="1:7" ht="47.25" x14ac:dyDescent="0.25">
      <c r="A555" s="113" t="s">
        <v>48</v>
      </c>
      <c r="B555" s="114"/>
      <c r="C555" s="114" t="s">
        <v>28</v>
      </c>
      <c r="D555" s="114" t="s">
        <v>41</v>
      </c>
      <c r="E555" s="114" t="s">
        <v>739</v>
      </c>
      <c r="F555" s="28">
        <v>100</v>
      </c>
      <c r="G555" s="89">
        <v>70676.3</v>
      </c>
    </row>
    <row r="556" spans="1:7" ht="31.5" x14ac:dyDescent="0.25">
      <c r="A556" s="113" t="s">
        <v>49</v>
      </c>
      <c r="B556" s="114"/>
      <c r="C556" s="114" t="s">
        <v>28</v>
      </c>
      <c r="D556" s="114" t="s">
        <v>41</v>
      </c>
      <c r="E556" s="114" t="s">
        <v>739</v>
      </c>
      <c r="F556" s="28">
        <v>200</v>
      </c>
      <c r="G556" s="89">
        <v>8747</v>
      </c>
    </row>
    <row r="557" spans="1:7" ht="23.25" customHeight="1" x14ac:dyDescent="0.25">
      <c r="A557" s="113" t="s">
        <v>39</v>
      </c>
      <c r="B557" s="114"/>
      <c r="C557" s="114" t="s">
        <v>28</v>
      </c>
      <c r="D557" s="114" t="s">
        <v>41</v>
      </c>
      <c r="E557" s="114" t="s">
        <v>739</v>
      </c>
      <c r="F557" s="28">
        <v>300</v>
      </c>
      <c r="G557" s="89">
        <v>23.5</v>
      </c>
    </row>
    <row r="558" spans="1:7" x14ac:dyDescent="0.25">
      <c r="A558" s="113" t="s">
        <v>19</v>
      </c>
      <c r="B558" s="114"/>
      <c r="C558" s="114" t="s">
        <v>28</v>
      </c>
      <c r="D558" s="114" t="s">
        <v>41</v>
      </c>
      <c r="E558" s="114" t="s">
        <v>739</v>
      </c>
      <c r="F558" s="28">
        <v>800</v>
      </c>
      <c r="G558" s="89">
        <v>225</v>
      </c>
    </row>
    <row r="559" spans="1:7" ht="31.5" x14ac:dyDescent="0.25">
      <c r="A559" s="113" t="s">
        <v>629</v>
      </c>
      <c r="B559" s="114"/>
      <c r="C559" s="114" t="s">
        <v>28</v>
      </c>
      <c r="D559" s="114" t="s">
        <v>41</v>
      </c>
      <c r="E559" s="28" t="s">
        <v>15</v>
      </c>
      <c r="F559" s="28"/>
      <c r="G559" s="89">
        <f>G560+G569</f>
        <v>3292</v>
      </c>
    </row>
    <row r="560" spans="1:7" ht="31.5" x14ac:dyDescent="0.25">
      <c r="A560" s="113" t="s">
        <v>81</v>
      </c>
      <c r="B560" s="114"/>
      <c r="C560" s="114" t="s">
        <v>28</v>
      </c>
      <c r="D560" s="114" t="s">
        <v>41</v>
      </c>
      <c r="E560" s="28" t="s">
        <v>16</v>
      </c>
      <c r="F560" s="28"/>
      <c r="G560" s="89">
        <f>G561</f>
        <v>3292</v>
      </c>
    </row>
    <row r="561" spans="1:7" ht="31.5" x14ac:dyDescent="0.25">
      <c r="A561" s="113" t="s">
        <v>42</v>
      </c>
      <c r="B561" s="114"/>
      <c r="C561" s="114" t="s">
        <v>28</v>
      </c>
      <c r="D561" s="114" t="s">
        <v>41</v>
      </c>
      <c r="E561" s="28" t="s">
        <v>43</v>
      </c>
      <c r="F561" s="28"/>
      <c r="G561" s="89">
        <f>SUM(G562)+G566</f>
        <v>3292</v>
      </c>
    </row>
    <row r="562" spans="1:7" x14ac:dyDescent="0.25">
      <c r="A562" s="113" t="s">
        <v>44</v>
      </c>
      <c r="B562" s="114"/>
      <c r="C562" s="114" t="s">
        <v>28</v>
      </c>
      <c r="D562" s="114" t="s">
        <v>41</v>
      </c>
      <c r="E562" s="28" t="s">
        <v>45</v>
      </c>
      <c r="F562" s="28"/>
      <c r="G562" s="89">
        <f>G563</f>
        <v>3289.4</v>
      </c>
    </row>
    <row r="563" spans="1:7" ht="31.5" x14ac:dyDescent="0.25">
      <c r="A563" s="113" t="s">
        <v>46</v>
      </c>
      <c r="B563" s="114"/>
      <c r="C563" s="114" t="s">
        <v>28</v>
      </c>
      <c r="D563" s="114" t="s">
        <v>41</v>
      </c>
      <c r="E563" s="28" t="s">
        <v>47</v>
      </c>
      <c r="F563" s="28"/>
      <c r="G563" s="89">
        <f>G564+G565</f>
        <v>3289.4</v>
      </c>
    </row>
    <row r="564" spans="1:7" ht="47.25" x14ac:dyDescent="0.25">
      <c r="A564" s="113" t="s">
        <v>48</v>
      </c>
      <c r="B564" s="114"/>
      <c r="C564" s="114" t="s">
        <v>28</v>
      </c>
      <c r="D564" s="114" t="s">
        <v>41</v>
      </c>
      <c r="E564" s="28" t="s">
        <v>47</v>
      </c>
      <c r="F564" s="28">
        <v>100</v>
      </c>
      <c r="G564" s="89">
        <v>2208.4</v>
      </c>
    </row>
    <row r="565" spans="1:7" ht="27.75" customHeight="1" x14ac:dyDescent="0.25">
      <c r="A565" s="113" t="s">
        <v>49</v>
      </c>
      <c r="B565" s="114"/>
      <c r="C565" s="114" t="s">
        <v>28</v>
      </c>
      <c r="D565" s="114" t="s">
        <v>41</v>
      </c>
      <c r="E565" s="28" t="s">
        <v>47</v>
      </c>
      <c r="F565" s="28">
        <v>200</v>
      </c>
      <c r="G565" s="89">
        <v>1081</v>
      </c>
    </row>
    <row r="566" spans="1:7" x14ac:dyDescent="0.25">
      <c r="A566" s="113" t="s">
        <v>846</v>
      </c>
      <c r="B566" s="114"/>
      <c r="C566" s="114" t="s">
        <v>28</v>
      </c>
      <c r="D566" s="114" t="s">
        <v>41</v>
      </c>
      <c r="E566" s="28" t="s">
        <v>845</v>
      </c>
      <c r="F566" s="28"/>
      <c r="G566" s="89">
        <f>SUM(G567)</f>
        <v>2.6</v>
      </c>
    </row>
    <row r="567" spans="1:7" ht="47.25" x14ac:dyDescent="0.25">
      <c r="A567" s="113" t="s">
        <v>863</v>
      </c>
      <c r="B567" s="114"/>
      <c r="C567" s="114" t="s">
        <v>28</v>
      </c>
      <c r="D567" s="114" t="s">
        <v>41</v>
      </c>
      <c r="E567" s="28" t="s">
        <v>862</v>
      </c>
      <c r="F567" s="28"/>
      <c r="G567" s="89">
        <f>SUM(G568)</f>
        <v>2.6</v>
      </c>
    </row>
    <row r="568" spans="1:7" x14ac:dyDescent="0.25">
      <c r="A568" s="113" t="s">
        <v>19</v>
      </c>
      <c r="B568" s="114"/>
      <c r="C568" s="114" t="s">
        <v>28</v>
      </c>
      <c r="D568" s="114" t="s">
        <v>41</v>
      </c>
      <c r="E568" s="28" t="s">
        <v>862</v>
      </c>
      <c r="F568" s="28">
        <v>800</v>
      </c>
      <c r="G568" s="89">
        <v>2.6</v>
      </c>
    </row>
    <row r="569" spans="1:7" hidden="1" x14ac:dyDescent="0.25">
      <c r="A569" s="113" t="s">
        <v>83</v>
      </c>
      <c r="B569" s="48"/>
      <c r="C569" s="114" t="s">
        <v>28</v>
      </c>
      <c r="D569" s="114" t="s">
        <v>41</v>
      </c>
      <c r="E569" s="28" t="s">
        <v>65</v>
      </c>
      <c r="F569" s="28"/>
      <c r="G569" s="89">
        <f t="shared" ref="G569:G571" si="32">G570</f>
        <v>0</v>
      </c>
    </row>
    <row r="570" spans="1:7" hidden="1" x14ac:dyDescent="0.25">
      <c r="A570" s="113" t="s">
        <v>32</v>
      </c>
      <c r="B570" s="48"/>
      <c r="C570" s="114" t="s">
        <v>28</v>
      </c>
      <c r="D570" s="114" t="s">
        <v>41</v>
      </c>
      <c r="E570" s="28" t="s">
        <v>490</v>
      </c>
      <c r="F570" s="28"/>
      <c r="G570" s="89">
        <f t="shared" si="32"/>
        <v>0</v>
      </c>
    </row>
    <row r="571" spans="1:7" hidden="1" x14ac:dyDescent="0.25">
      <c r="A571" s="113" t="s">
        <v>34</v>
      </c>
      <c r="B571" s="48"/>
      <c r="C571" s="114" t="s">
        <v>28</v>
      </c>
      <c r="D571" s="114" t="s">
        <v>41</v>
      </c>
      <c r="E571" s="28" t="s">
        <v>491</v>
      </c>
      <c r="F571" s="28"/>
      <c r="G571" s="89">
        <f t="shared" si="32"/>
        <v>0</v>
      </c>
    </row>
    <row r="572" spans="1:7" ht="31.5" hidden="1" x14ac:dyDescent="0.25">
      <c r="A572" s="113" t="s">
        <v>49</v>
      </c>
      <c r="B572" s="48"/>
      <c r="C572" s="114" t="s">
        <v>28</v>
      </c>
      <c r="D572" s="114" t="s">
        <v>41</v>
      </c>
      <c r="E572" s="28" t="s">
        <v>491</v>
      </c>
      <c r="F572" s="28">
        <v>200</v>
      </c>
      <c r="G572" s="89"/>
    </row>
    <row r="573" spans="1:7" x14ac:dyDescent="0.25">
      <c r="A573" s="113" t="s">
        <v>50</v>
      </c>
      <c r="B573" s="114"/>
      <c r="C573" s="114" t="s">
        <v>28</v>
      </c>
      <c r="D573" s="114" t="s">
        <v>51</v>
      </c>
      <c r="E573" s="28"/>
      <c r="F573" s="28"/>
      <c r="G573" s="89">
        <f>G631+G658+G574+G662+G667</f>
        <v>722170.89999999991</v>
      </c>
    </row>
    <row r="574" spans="1:7" ht="31.5" x14ac:dyDescent="0.25">
      <c r="A574" s="113" t="s">
        <v>638</v>
      </c>
      <c r="B574" s="114"/>
      <c r="C574" s="114" t="s">
        <v>28</v>
      </c>
      <c r="D574" s="114" t="s">
        <v>51</v>
      </c>
      <c r="E574" s="114" t="s">
        <v>421</v>
      </c>
      <c r="F574" s="28"/>
      <c r="G574" s="89">
        <f>SUM(G575+G579)</f>
        <v>712172.2</v>
      </c>
    </row>
    <row r="575" spans="1:7" x14ac:dyDescent="0.25">
      <c r="A575" s="113" t="s">
        <v>430</v>
      </c>
      <c r="B575" s="114"/>
      <c r="C575" s="114" t="s">
        <v>28</v>
      </c>
      <c r="D575" s="114" t="s">
        <v>51</v>
      </c>
      <c r="E575" s="114" t="s">
        <v>422</v>
      </c>
      <c r="F575" s="28"/>
      <c r="G575" s="89">
        <f>SUM(G576)</f>
        <v>74846</v>
      </c>
    </row>
    <row r="576" spans="1:7" ht="110.25" x14ac:dyDescent="0.25">
      <c r="A576" s="113" t="s">
        <v>431</v>
      </c>
      <c r="B576" s="114"/>
      <c r="C576" s="114" t="s">
        <v>28</v>
      </c>
      <c r="D576" s="114" t="s">
        <v>51</v>
      </c>
      <c r="E576" s="114" t="s">
        <v>740</v>
      </c>
      <c r="F576" s="28"/>
      <c r="G576" s="89">
        <f>G577+G578</f>
        <v>74846</v>
      </c>
    </row>
    <row r="577" spans="1:7" ht="31.5" x14ac:dyDescent="0.25">
      <c r="A577" s="113" t="s">
        <v>49</v>
      </c>
      <c r="B577" s="114"/>
      <c r="C577" s="114" t="s">
        <v>28</v>
      </c>
      <c r="D577" s="114" t="s">
        <v>51</v>
      </c>
      <c r="E577" s="114" t="s">
        <v>740</v>
      </c>
      <c r="F577" s="28">
        <v>200</v>
      </c>
      <c r="G577" s="89">
        <v>51</v>
      </c>
    </row>
    <row r="578" spans="1:7" x14ac:dyDescent="0.25">
      <c r="A578" s="113" t="s">
        <v>39</v>
      </c>
      <c r="B578" s="114"/>
      <c r="C578" s="114" t="s">
        <v>28</v>
      </c>
      <c r="D578" s="114" t="s">
        <v>51</v>
      </c>
      <c r="E578" s="114" t="s">
        <v>740</v>
      </c>
      <c r="F578" s="28">
        <v>300</v>
      </c>
      <c r="G578" s="89">
        <v>74795</v>
      </c>
    </row>
    <row r="579" spans="1:7" ht="31.5" x14ac:dyDescent="0.25">
      <c r="A579" s="113" t="s">
        <v>432</v>
      </c>
      <c r="B579" s="114"/>
      <c r="C579" s="114" t="s">
        <v>28</v>
      </c>
      <c r="D579" s="114" t="s">
        <v>51</v>
      </c>
      <c r="E579" s="114" t="s">
        <v>433</v>
      </c>
      <c r="F579" s="28"/>
      <c r="G579" s="89">
        <f>SUM(G580+G583+G586+G589+G592+G595+G598+G616+G619+G622+G625+G601+G604+G607+G610+G628)+G613</f>
        <v>637326.19999999995</v>
      </c>
    </row>
    <row r="580" spans="1:7" ht="47.25" x14ac:dyDescent="0.25">
      <c r="A580" s="113" t="s">
        <v>831</v>
      </c>
      <c r="B580" s="114"/>
      <c r="C580" s="114" t="s">
        <v>28</v>
      </c>
      <c r="D580" s="114" t="s">
        <v>51</v>
      </c>
      <c r="E580" s="114" t="s">
        <v>741</v>
      </c>
      <c r="F580" s="28"/>
      <c r="G580" s="89">
        <f>G581+G582</f>
        <v>182757.69999999998</v>
      </c>
    </row>
    <row r="581" spans="1:7" ht="31.5" x14ac:dyDescent="0.25">
      <c r="A581" s="113" t="s">
        <v>49</v>
      </c>
      <c r="B581" s="114"/>
      <c r="C581" s="114" t="s">
        <v>28</v>
      </c>
      <c r="D581" s="114" t="s">
        <v>51</v>
      </c>
      <c r="E581" s="114" t="s">
        <v>741</v>
      </c>
      <c r="F581" s="28">
        <v>200</v>
      </c>
      <c r="G581" s="89">
        <v>2719.8</v>
      </c>
    </row>
    <row r="582" spans="1:7" x14ac:dyDescent="0.25">
      <c r="A582" s="113" t="s">
        <v>39</v>
      </c>
      <c r="B582" s="114"/>
      <c r="C582" s="114" t="s">
        <v>28</v>
      </c>
      <c r="D582" s="114" t="s">
        <v>51</v>
      </c>
      <c r="E582" s="114" t="s">
        <v>741</v>
      </c>
      <c r="F582" s="28">
        <v>300</v>
      </c>
      <c r="G582" s="89">
        <v>180037.9</v>
      </c>
    </row>
    <row r="583" spans="1:7" ht="47.25" x14ac:dyDescent="0.25">
      <c r="A583" s="113" t="s">
        <v>434</v>
      </c>
      <c r="B583" s="114"/>
      <c r="C583" s="114" t="s">
        <v>28</v>
      </c>
      <c r="D583" s="114" t="s">
        <v>51</v>
      </c>
      <c r="E583" s="114" t="s">
        <v>742</v>
      </c>
      <c r="F583" s="114"/>
      <c r="G583" s="89">
        <f>G584+G585</f>
        <v>8945</v>
      </c>
    </row>
    <row r="584" spans="1:7" ht="31.5" x14ac:dyDescent="0.25">
      <c r="A584" s="113" t="s">
        <v>49</v>
      </c>
      <c r="B584" s="114"/>
      <c r="C584" s="114" t="s">
        <v>28</v>
      </c>
      <c r="D584" s="114" t="s">
        <v>51</v>
      </c>
      <c r="E584" s="114" t="s">
        <v>742</v>
      </c>
      <c r="F584" s="114" t="s">
        <v>90</v>
      </c>
      <c r="G584" s="89">
        <v>134.19999999999999</v>
      </c>
    </row>
    <row r="585" spans="1:7" x14ac:dyDescent="0.25">
      <c r="A585" s="113" t="s">
        <v>39</v>
      </c>
      <c r="B585" s="114"/>
      <c r="C585" s="114" t="s">
        <v>28</v>
      </c>
      <c r="D585" s="114" t="s">
        <v>51</v>
      </c>
      <c r="E585" s="114" t="s">
        <v>742</v>
      </c>
      <c r="F585" s="114" t="s">
        <v>98</v>
      </c>
      <c r="G585" s="89">
        <v>8810.7999999999993</v>
      </c>
    </row>
    <row r="586" spans="1:7" ht="31.5" x14ac:dyDescent="0.25">
      <c r="A586" s="113" t="s">
        <v>435</v>
      </c>
      <c r="B586" s="114"/>
      <c r="C586" s="114" t="s">
        <v>28</v>
      </c>
      <c r="D586" s="114" t="s">
        <v>51</v>
      </c>
      <c r="E586" s="114" t="s">
        <v>743</v>
      </c>
      <c r="F586" s="114"/>
      <c r="G586" s="89">
        <f>G587+G588</f>
        <v>116168.9</v>
      </c>
    </row>
    <row r="587" spans="1:7" ht="31.5" x14ac:dyDescent="0.25">
      <c r="A587" s="113" t="s">
        <v>49</v>
      </c>
      <c r="B587" s="114"/>
      <c r="C587" s="114" t="s">
        <v>28</v>
      </c>
      <c r="D587" s="114" t="s">
        <v>51</v>
      </c>
      <c r="E587" s="114" t="s">
        <v>743</v>
      </c>
      <c r="F587" s="114" t="s">
        <v>90</v>
      </c>
      <c r="G587" s="89">
        <v>1727.4</v>
      </c>
    </row>
    <row r="588" spans="1:7" x14ac:dyDescent="0.25">
      <c r="A588" s="113" t="s">
        <v>39</v>
      </c>
      <c r="B588" s="114"/>
      <c r="C588" s="114" t="s">
        <v>28</v>
      </c>
      <c r="D588" s="114" t="s">
        <v>51</v>
      </c>
      <c r="E588" s="114" t="s">
        <v>743</v>
      </c>
      <c r="F588" s="114" t="s">
        <v>98</v>
      </c>
      <c r="G588" s="89">
        <v>114441.5</v>
      </c>
    </row>
    <row r="589" spans="1:7" ht="47.25" x14ac:dyDescent="0.25">
      <c r="A589" s="113" t="s">
        <v>436</v>
      </c>
      <c r="B589" s="114"/>
      <c r="C589" s="114" t="s">
        <v>28</v>
      </c>
      <c r="D589" s="114" t="s">
        <v>51</v>
      </c>
      <c r="E589" s="114" t="s">
        <v>744</v>
      </c>
      <c r="F589" s="114"/>
      <c r="G589" s="89">
        <f>G590+G591</f>
        <v>355.3</v>
      </c>
    </row>
    <row r="590" spans="1:7" ht="31.5" x14ac:dyDescent="0.25">
      <c r="A590" s="113" t="s">
        <v>49</v>
      </c>
      <c r="B590" s="114"/>
      <c r="C590" s="114" t="s">
        <v>28</v>
      </c>
      <c r="D590" s="114" t="s">
        <v>51</v>
      </c>
      <c r="E590" s="114" t="s">
        <v>744</v>
      </c>
      <c r="F590" s="114" t="s">
        <v>90</v>
      </c>
      <c r="G590" s="89">
        <v>5.3</v>
      </c>
    </row>
    <row r="591" spans="1:7" x14ac:dyDescent="0.25">
      <c r="A591" s="113" t="s">
        <v>39</v>
      </c>
      <c r="B591" s="114"/>
      <c r="C591" s="114" t="s">
        <v>28</v>
      </c>
      <c r="D591" s="114" t="s">
        <v>51</v>
      </c>
      <c r="E591" s="114" t="s">
        <v>744</v>
      </c>
      <c r="F591" s="114" t="s">
        <v>98</v>
      </c>
      <c r="G591" s="89">
        <v>350</v>
      </c>
    </row>
    <row r="592" spans="1:7" ht="47.25" x14ac:dyDescent="0.25">
      <c r="A592" s="113" t="s">
        <v>437</v>
      </c>
      <c r="B592" s="114"/>
      <c r="C592" s="114" t="s">
        <v>28</v>
      </c>
      <c r="D592" s="114" t="s">
        <v>51</v>
      </c>
      <c r="E592" s="114" t="s">
        <v>745</v>
      </c>
      <c r="F592" s="114"/>
      <c r="G592" s="89">
        <f>G593+G594</f>
        <v>35.5</v>
      </c>
    </row>
    <row r="593" spans="1:7" ht="31.5" x14ac:dyDescent="0.25">
      <c r="A593" s="113" t="s">
        <v>49</v>
      </c>
      <c r="B593" s="114"/>
      <c r="C593" s="114" t="s">
        <v>28</v>
      </c>
      <c r="D593" s="114" t="s">
        <v>51</v>
      </c>
      <c r="E593" s="114" t="s">
        <v>745</v>
      </c>
      <c r="F593" s="114" t="s">
        <v>90</v>
      </c>
      <c r="G593" s="89">
        <v>0.5</v>
      </c>
    </row>
    <row r="594" spans="1:7" x14ac:dyDescent="0.25">
      <c r="A594" s="113" t="s">
        <v>39</v>
      </c>
      <c r="B594" s="114"/>
      <c r="C594" s="114" t="s">
        <v>28</v>
      </c>
      <c r="D594" s="114" t="s">
        <v>51</v>
      </c>
      <c r="E594" s="114" t="s">
        <v>745</v>
      </c>
      <c r="F594" s="114" t="s">
        <v>98</v>
      </c>
      <c r="G594" s="89">
        <v>35</v>
      </c>
    </row>
    <row r="595" spans="1:7" ht="63" x14ac:dyDescent="0.25">
      <c r="A595" s="113" t="s">
        <v>438</v>
      </c>
      <c r="B595" s="114"/>
      <c r="C595" s="114" t="s">
        <v>28</v>
      </c>
      <c r="D595" s="114" t="s">
        <v>51</v>
      </c>
      <c r="E595" s="114" t="s">
        <v>746</v>
      </c>
      <c r="F595" s="114"/>
      <c r="G595" s="89">
        <f>G596+G597</f>
        <v>6929.9000000000005</v>
      </c>
    </row>
    <row r="596" spans="1:7" ht="31.5" x14ac:dyDescent="0.25">
      <c r="A596" s="113" t="s">
        <v>49</v>
      </c>
      <c r="B596" s="114"/>
      <c r="C596" s="114" t="s">
        <v>28</v>
      </c>
      <c r="D596" s="114" t="s">
        <v>51</v>
      </c>
      <c r="E596" s="114" t="s">
        <v>746</v>
      </c>
      <c r="F596" s="114" t="s">
        <v>90</v>
      </c>
      <c r="G596" s="89">
        <v>498.3</v>
      </c>
    </row>
    <row r="597" spans="1:7" x14ac:dyDescent="0.25">
      <c r="A597" s="113" t="s">
        <v>39</v>
      </c>
      <c r="B597" s="114"/>
      <c r="C597" s="114" t="s">
        <v>28</v>
      </c>
      <c r="D597" s="114" t="s">
        <v>51</v>
      </c>
      <c r="E597" s="114" t="s">
        <v>746</v>
      </c>
      <c r="F597" s="114" t="s">
        <v>98</v>
      </c>
      <c r="G597" s="89">
        <v>6431.6</v>
      </c>
    </row>
    <row r="598" spans="1:7" ht="31.5" x14ac:dyDescent="0.25">
      <c r="A598" s="113" t="s">
        <v>439</v>
      </c>
      <c r="B598" s="114"/>
      <c r="C598" s="114" t="s">
        <v>28</v>
      </c>
      <c r="D598" s="114" t="s">
        <v>51</v>
      </c>
      <c r="E598" s="114" t="s">
        <v>747</v>
      </c>
      <c r="F598" s="114"/>
      <c r="G598" s="89">
        <f>G599+G600</f>
        <v>192755.3</v>
      </c>
    </row>
    <row r="599" spans="1:7" ht="31.5" x14ac:dyDescent="0.25">
      <c r="A599" s="113" t="s">
        <v>49</v>
      </c>
      <c r="B599" s="114"/>
      <c r="C599" s="114" t="s">
        <v>28</v>
      </c>
      <c r="D599" s="114" t="s">
        <v>51</v>
      </c>
      <c r="E599" s="114" t="s">
        <v>747</v>
      </c>
      <c r="F599" s="114" t="s">
        <v>90</v>
      </c>
      <c r="G599" s="89">
        <v>2931.3</v>
      </c>
    </row>
    <row r="600" spans="1:7" x14ac:dyDescent="0.25">
      <c r="A600" s="113" t="s">
        <v>39</v>
      </c>
      <c r="B600" s="114"/>
      <c r="C600" s="114" t="s">
        <v>28</v>
      </c>
      <c r="D600" s="114" t="s">
        <v>51</v>
      </c>
      <c r="E600" s="114" t="s">
        <v>747</v>
      </c>
      <c r="F600" s="114" t="s">
        <v>98</v>
      </c>
      <c r="G600" s="89">
        <v>189824</v>
      </c>
    </row>
    <row r="601" spans="1:7" ht="47.25" x14ac:dyDescent="0.25">
      <c r="A601" s="113" t="s">
        <v>444</v>
      </c>
      <c r="B601" s="114"/>
      <c r="C601" s="114" t="s">
        <v>28</v>
      </c>
      <c r="D601" s="114" t="s">
        <v>51</v>
      </c>
      <c r="E601" s="114" t="s">
        <v>748</v>
      </c>
      <c r="F601" s="114"/>
      <c r="G601" s="89">
        <f>G602+G603</f>
        <v>2818.6</v>
      </c>
    </row>
    <row r="602" spans="1:7" ht="31.5" x14ac:dyDescent="0.25">
      <c r="A602" s="113" t="s">
        <v>49</v>
      </c>
      <c r="B602" s="114"/>
      <c r="C602" s="114" t="s">
        <v>28</v>
      </c>
      <c r="D602" s="114" t="s">
        <v>51</v>
      </c>
      <c r="E602" s="114" t="s">
        <v>748</v>
      </c>
      <c r="F602" s="114" t="s">
        <v>90</v>
      </c>
      <c r="G602" s="89">
        <v>40.200000000000003</v>
      </c>
    </row>
    <row r="603" spans="1:7" x14ac:dyDescent="0.25">
      <c r="A603" s="113" t="s">
        <v>39</v>
      </c>
      <c r="B603" s="114"/>
      <c r="C603" s="114" t="s">
        <v>28</v>
      </c>
      <c r="D603" s="114" t="s">
        <v>51</v>
      </c>
      <c r="E603" s="114" t="s">
        <v>748</v>
      </c>
      <c r="F603" s="114" t="s">
        <v>98</v>
      </c>
      <c r="G603" s="89">
        <v>2778.4</v>
      </c>
    </row>
    <row r="604" spans="1:7" ht="63" x14ac:dyDescent="0.25">
      <c r="A604" s="113" t="s">
        <v>445</v>
      </c>
      <c r="B604" s="114"/>
      <c r="C604" s="114" t="s">
        <v>28</v>
      </c>
      <c r="D604" s="114" t="s">
        <v>51</v>
      </c>
      <c r="E604" s="114" t="s">
        <v>749</v>
      </c>
      <c r="F604" s="114"/>
      <c r="G604" s="89">
        <f>G605+G606</f>
        <v>1833.4</v>
      </c>
    </row>
    <row r="605" spans="1:7" ht="31.5" x14ac:dyDescent="0.25">
      <c r="A605" s="113" t="s">
        <v>49</v>
      </c>
      <c r="B605" s="114"/>
      <c r="C605" s="114" t="s">
        <v>28</v>
      </c>
      <c r="D605" s="114" t="s">
        <v>51</v>
      </c>
      <c r="E605" s="114" t="s">
        <v>749</v>
      </c>
      <c r="F605" s="114" t="s">
        <v>90</v>
      </c>
      <c r="G605" s="89">
        <v>27.7</v>
      </c>
    </row>
    <row r="606" spans="1:7" x14ac:dyDescent="0.25">
      <c r="A606" s="113" t="s">
        <v>39</v>
      </c>
      <c r="B606" s="114"/>
      <c r="C606" s="114" t="s">
        <v>28</v>
      </c>
      <c r="D606" s="114" t="s">
        <v>51</v>
      </c>
      <c r="E606" s="114" t="s">
        <v>749</v>
      </c>
      <c r="F606" s="114" t="s">
        <v>98</v>
      </c>
      <c r="G606" s="89">
        <v>1805.7</v>
      </c>
    </row>
    <row r="607" spans="1:7" hidden="1" x14ac:dyDescent="0.25">
      <c r="A607" s="113" t="s">
        <v>446</v>
      </c>
      <c r="B607" s="114"/>
      <c r="C607" s="114" t="s">
        <v>28</v>
      </c>
      <c r="D607" s="114" t="s">
        <v>51</v>
      </c>
      <c r="E607" s="114" t="s">
        <v>750</v>
      </c>
      <c r="F607" s="114"/>
      <c r="G607" s="89">
        <f>G608+G609</f>
        <v>0</v>
      </c>
    </row>
    <row r="608" spans="1:7" ht="31.5" hidden="1" x14ac:dyDescent="0.25">
      <c r="A608" s="113" t="s">
        <v>49</v>
      </c>
      <c r="B608" s="114"/>
      <c r="C608" s="114" t="s">
        <v>28</v>
      </c>
      <c r="D608" s="114" t="s">
        <v>51</v>
      </c>
      <c r="E608" s="114" t="s">
        <v>750</v>
      </c>
      <c r="F608" s="114" t="s">
        <v>90</v>
      </c>
      <c r="G608" s="89">
        <v>0</v>
      </c>
    </row>
    <row r="609" spans="1:7" hidden="1" x14ac:dyDescent="0.25">
      <c r="A609" s="113" t="s">
        <v>39</v>
      </c>
      <c r="B609" s="114"/>
      <c r="C609" s="114" t="s">
        <v>28</v>
      </c>
      <c r="D609" s="114" t="s">
        <v>51</v>
      </c>
      <c r="E609" s="114" t="s">
        <v>750</v>
      </c>
      <c r="F609" s="114" t="s">
        <v>98</v>
      </c>
      <c r="G609" s="89">
        <v>0</v>
      </c>
    </row>
    <row r="610" spans="1:7" ht="78.75" x14ac:dyDescent="0.25">
      <c r="A610" s="113" t="s">
        <v>639</v>
      </c>
      <c r="B610" s="114"/>
      <c r="C610" s="114" t="s">
        <v>28</v>
      </c>
      <c r="D610" s="114" t="s">
        <v>51</v>
      </c>
      <c r="E610" s="114" t="s">
        <v>751</v>
      </c>
      <c r="F610" s="114"/>
      <c r="G610" s="89">
        <f>G611+G612</f>
        <v>2435.6</v>
      </c>
    </row>
    <row r="611" spans="1:7" ht="31.5" x14ac:dyDescent="0.25">
      <c r="A611" s="113" t="s">
        <v>49</v>
      </c>
      <c r="B611" s="114"/>
      <c r="C611" s="114" t="s">
        <v>28</v>
      </c>
      <c r="D611" s="114" t="s">
        <v>51</v>
      </c>
      <c r="E611" s="114" t="s">
        <v>751</v>
      </c>
      <c r="F611" s="114" t="s">
        <v>90</v>
      </c>
      <c r="G611" s="89">
        <v>25.5</v>
      </c>
    </row>
    <row r="612" spans="1:7" x14ac:dyDescent="0.25">
      <c r="A612" s="113" t="s">
        <v>39</v>
      </c>
      <c r="B612" s="114"/>
      <c r="C612" s="114" t="s">
        <v>28</v>
      </c>
      <c r="D612" s="114" t="s">
        <v>51</v>
      </c>
      <c r="E612" s="114" t="s">
        <v>751</v>
      </c>
      <c r="F612" s="114" t="s">
        <v>98</v>
      </c>
      <c r="G612" s="89">
        <v>2410.1</v>
      </c>
    </row>
    <row r="613" spans="1:7" ht="47.25" x14ac:dyDescent="0.25">
      <c r="A613" s="113" t="s">
        <v>752</v>
      </c>
      <c r="B613" s="114"/>
      <c r="C613" s="114" t="s">
        <v>28</v>
      </c>
      <c r="D613" s="114" t="s">
        <v>51</v>
      </c>
      <c r="E613" s="114" t="s">
        <v>753</v>
      </c>
      <c r="F613" s="114"/>
      <c r="G613" s="89">
        <f>SUM(G614:G615)</f>
        <v>424.4</v>
      </c>
    </row>
    <row r="614" spans="1:7" ht="31.5" x14ac:dyDescent="0.25">
      <c r="A614" s="113" t="s">
        <v>49</v>
      </c>
      <c r="B614" s="114"/>
      <c r="C614" s="114" t="s">
        <v>28</v>
      </c>
      <c r="D614" s="114" t="s">
        <v>51</v>
      </c>
      <c r="E614" s="114" t="s">
        <v>753</v>
      </c>
      <c r="F614" s="114" t="s">
        <v>90</v>
      </c>
      <c r="G614" s="89">
        <v>6.2</v>
      </c>
    </row>
    <row r="615" spans="1:7" x14ac:dyDescent="0.25">
      <c r="A615" s="113" t="s">
        <v>39</v>
      </c>
      <c r="B615" s="114"/>
      <c r="C615" s="114" t="s">
        <v>28</v>
      </c>
      <c r="D615" s="114" t="s">
        <v>51</v>
      </c>
      <c r="E615" s="114" t="s">
        <v>753</v>
      </c>
      <c r="F615" s="114" t="s">
        <v>98</v>
      </c>
      <c r="G615" s="89">
        <v>418.2</v>
      </c>
    </row>
    <row r="616" spans="1:7" ht="47.25" x14ac:dyDescent="0.25">
      <c r="A616" s="113" t="s">
        <v>440</v>
      </c>
      <c r="B616" s="114"/>
      <c r="C616" s="114" t="s">
        <v>28</v>
      </c>
      <c r="D616" s="114" t="s">
        <v>51</v>
      </c>
      <c r="E616" s="114" t="s">
        <v>754</v>
      </c>
      <c r="F616" s="114"/>
      <c r="G616" s="89">
        <f>G617+G618</f>
        <v>1763.5</v>
      </c>
    </row>
    <row r="617" spans="1:7" ht="31.5" x14ac:dyDescent="0.25">
      <c r="A617" s="113" t="s">
        <v>49</v>
      </c>
      <c r="B617" s="114"/>
      <c r="C617" s="114" t="s">
        <v>28</v>
      </c>
      <c r="D617" s="114" t="s">
        <v>51</v>
      </c>
      <c r="E617" s="114" t="s">
        <v>754</v>
      </c>
      <c r="F617" s="114" t="s">
        <v>90</v>
      </c>
      <c r="G617" s="89">
        <v>26.1</v>
      </c>
    </row>
    <row r="618" spans="1:7" x14ac:dyDescent="0.25">
      <c r="A618" s="113" t="s">
        <v>39</v>
      </c>
      <c r="B618" s="114"/>
      <c r="C618" s="114" t="s">
        <v>28</v>
      </c>
      <c r="D618" s="114" t="s">
        <v>51</v>
      </c>
      <c r="E618" s="114" t="s">
        <v>754</v>
      </c>
      <c r="F618" s="114" t="s">
        <v>98</v>
      </c>
      <c r="G618" s="89">
        <v>1737.4</v>
      </c>
    </row>
    <row r="619" spans="1:7" ht="47.25" x14ac:dyDescent="0.25">
      <c r="A619" s="113" t="s">
        <v>441</v>
      </c>
      <c r="B619" s="114"/>
      <c r="C619" s="114" t="s">
        <v>28</v>
      </c>
      <c r="D619" s="114" t="s">
        <v>51</v>
      </c>
      <c r="E619" s="114" t="s">
        <v>755</v>
      </c>
      <c r="F619" s="114"/>
      <c r="G619" s="89">
        <f>G620+G621</f>
        <v>14014.4</v>
      </c>
    </row>
    <row r="620" spans="1:7" ht="31.5" x14ac:dyDescent="0.25">
      <c r="A620" s="113" t="s">
        <v>49</v>
      </c>
      <c r="B620" s="114"/>
      <c r="C620" s="114" t="s">
        <v>28</v>
      </c>
      <c r="D620" s="114" t="s">
        <v>51</v>
      </c>
      <c r="E620" s="114" t="s">
        <v>755</v>
      </c>
      <c r="F620" s="114" t="s">
        <v>90</v>
      </c>
      <c r="G620" s="89">
        <v>207.3</v>
      </c>
    </row>
    <row r="621" spans="1:7" x14ac:dyDescent="0.25">
      <c r="A621" s="113" t="s">
        <v>39</v>
      </c>
      <c r="B621" s="114"/>
      <c r="C621" s="114" t="s">
        <v>28</v>
      </c>
      <c r="D621" s="114" t="s">
        <v>51</v>
      </c>
      <c r="E621" s="114" t="s">
        <v>755</v>
      </c>
      <c r="F621" s="114" t="s">
        <v>98</v>
      </c>
      <c r="G621" s="89">
        <v>13807.1</v>
      </c>
    </row>
    <row r="622" spans="1:7" ht="31.5" x14ac:dyDescent="0.25">
      <c r="A622" s="113" t="s">
        <v>442</v>
      </c>
      <c r="B622" s="114"/>
      <c r="C622" s="114" t="s">
        <v>28</v>
      </c>
      <c r="D622" s="114" t="s">
        <v>51</v>
      </c>
      <c r="E622" s="114" t="s">
        <v>756</v>
      </c>
      <c r="F622" s="114"/>
      <c r="G622" s="89">
        <f>G623+G624</f>
        <v>91851.199999999997</v>
      </c>
    </row>
    <row r="623" spans="1:7" ht="31.5" x14ac:dyDescent="0.25">
      <c r="A623" s="113" t="s">
        <v>49</v>
      </c>
      <c r="B623" s="114"/>
      <c r="C623" s="114" t="s">
        <v>28</v>
      </c>
      <c r="D623" s="114" t="s">
        <v>51</v>
      </c>
      <c r="E623" s="114" t="s">
        <v>756</v>
      </c>
      <c r="F623" s="114" t="s">
        <v>90</v>
      </c>
      <c r="G623" s="89">
        <v>758.7</v>
      </c>
    </row>
    <row r="624" spans="1:7" x14ac:dyDescent="0.25">
      <c r="A624" s="113" t="s">
        <v>39</v>
      </c>
      <c r="B624" s="114"/>
      <c r="C624" s="114" t="s">
        <v>28</v>
      </c>
      <c r="D624" s="114" t="s">
        <v>51</v>
      </c>
      <c r="E624" s="114" t="s">
        <v>756</v>
      </c>
      <c r="F624" s="114" t="s">
        <v>98</v>
      </c>
      <c r="G624" s="89">
        <v>91092.5</v>
      </c>
    </row>
    <row r="625" spans="1:7" ht="94.5" x14ac:dyDescent="0.25">
      <c r="A625" s="113" t="s">
        <v>443</v>
      </c>
      <c r="B625" s="114"/>
      <c r="C625" s="114" t="s">
        <v>28</v>
      </c>
      <c r="D625" s="114" t="s">
        <v>51</v>
      </c>
      <c r="E625" s="114" t="s">
        <v>757</v>
      </c>
      <c r="F625" s="114"/>
      <c r="G625" s="89">
        <f>G626+G627</f>
        <v>47.2</v>
      </c>
    </row>
    <row r="626" spans="1:7" ht="31.5" x14ac:dyDescent="0.25">
      <c r="A626" s="113" t="s">
        <v>49</v>
      </c>
      <c r="B626" s="114"/>
      <c r="C626" s="114" t="s">
        <v>28</v>
      </c>
      <c r="D626" s="114" t="s">
        <v>51</v>
      </c>
      <c r="E626" s="114" t="s">
        <v>757</v>
      </c>
      <c r="F626" s="114" t="s">
        <v>90</v>
      </c>
      <c r="G626" s="89">
        <v>0.7</v>
      </c>
    </row>
    <row r="627" spans="1:7" x14ac:dyDescent="0.25">
      <c r="A627" s="113" t="s">
        <v>39</v>
      </c>
      <c r="B627" s="114"/>
      <c r="C627" s="114" t="s">
        <v>28</v>
      </c>
      <c r="D627" s="114" t="s">
        <v>51</v>
      </c>
      <c r="E627" s="114" t="s">
        <v>757</v>
      </c>
      <c r="F627" s="114" t="s">
        <v>98</v>
      </c>
      <c r="G627" s="89">
        <v>46.5</v>
      </c>
    </row>
    <row r="628" spans="1:7" ht="31.5" x14ac:dyDescent="0.25">
      <c r="A628" s="113" t="s">
        <v>714</v>
      </c>
      <c r="B628" s="114"/>
      <c r="C628" s="114" t="s">
        <v>28</v>
      </c>
      <c r="D628" s="114" t="s">
        <v>51</v>
      </c>
      <c r="E628" s="114" t="s">
        <v>758</v>
      </c>
      <c r="F628" s="114"/>
      <c r="G628" s="89">
        <f>SUM(G629:G630)</f>
        <v>14190.3</v>
      </c>
    </row>
    <row r="629" spans="1:7" ht="31.5" hidden="1" x14ac:dyDescent="0.25">
      <c r="A629" s="113" t="s">
        <v>49</v>
      </c>
      <c r="B629" s="114"/>
      <c r="C629" s="114" t="s">
        <v>28</v>
      </c>
      <c r="D629" s="114" t="s">
        <v>51</v>
      </c>
      <c r="E629" s="114" t="s">
        <v>508</v>
      </c>
      <c r="F629" s="114" t="s">
        <v>90</v>
      </c>
      <c r="G629" s="89"/>
    </row>
    <row r="630" spans="1:7" x14ac:dyDescent="0.25">
      <c r="A630" s="113" t="s">
        <v>39</v>
      </c>
      <c r="B630" s="114"/>
      <c r="C630" s="114" t="s">
        <v>28</v>
      </c>
      <c r="D630" s="114" t="s">
        <v>51</v>
      </c>
      <c r="E630" s="114" t="s">
        <v>758</v>
      </c>
      <c r="F630" s="114" t="s">
        <v>98</v>
      </c>
      <c r="G630" s="89">
        <v>14190.3</v>
      </c>
    </row>
    <row r="631" spans="1:7" ht="31.5" x14ac:dyDescent="0.25">
      <c r="A631" s="113" t="s">
        <v>629</v>
      </c>
      <c r="B631" s="114"/>
      <c r="C631" s="114" t="s">
        <v>28</v>
      </c>
      <c r="D631" s="114" t="s">
        <v>51</v>
      </c>
      <c r="E631" s="28" t="s">
        <v>15</v>
      </c>
      <c r="F631" s="28"/>
      <c r="G631" s="89">
        <f>G632+G645+G650</f>
        <v>5442.2000000000007</v>
      </c>
    </row>
    <row r="632" spans="1:7" ht="31.5" x14ac:dyDescent="0.25">
      <c r="A632" s="113" t="s">
        <v>81</v>
      </c>
      <c r="B632" s="114"/>
      <c r="C632" s="114" t="s">
        <v>28</v>
      </c>
      <c r="D632" s="114" t="s">
        <v>51</v>
      </c>
      <c r="E632" s="28" t="s">
        <v>16</v>
      </c>
      <c r="F632" s="28"/>
      <c r="G632" s="89">
        <f>G633</f>
        <v>5191.7000000000007</v>
      </c>
    </row>
    <row r="633" spans="1:7" x14ac:dyDescent="0.25">
      <c r="A633" s="113" t="s">
        <v>32</v>
      </c>
      <c r="B633" s="114"/>
      <c r="C633" s="114" t="s">
        <v>28</v>
      </c>
      <c r="D633" s="114" t="s">
        <v>51</v>
      </c>
      <c r="E633" s="28" t="s">
        <v>33</v>
      </c>
      <c r="F633" s="28"/>
      <c r="G633" s="89">
        <f>SUM(G634+G641)</f>
        <v>5191.7000000000007</v>
      </c>
    </row>
    <row r="634" spans="1:7" ht="18.75" customHeight="1" x14ac:dyDescent="0.25">
      <c r="A634" s="113" t="s">
        <v>52</v>
      </c>
      <c r="B634" s="114"/>
      <c r="C634" s="114" t="s">
        <v>28</v>
      </c>
      <c r="D634" s="114" t="s">
        <v>51</v>
      </c>
      <c r="E634" s="28" t="s">
        <v>53</v>
      </c>
      <c r="F634" s="28"/>
      <c r="G634" s="89">
        <f>G635+G637+G639</f>
        <v>3710.3</v>
      </c>
    </row>
    <row r="635" spans="1:7" x14ac:dyDescent="0.25">
      <c r="A635" s="113" t="s">
        <v>54</v>
      </c>
      <c r="B635" s="114"/>
      <c r="C635" s="114" t="s">
        <v>28</v>
      </c>
      <c r="D635" s="114" t="s">
        <v>51</v>
      </c>
      <c r="E635" s="28" t="s">
        <v>55</v>
      </c>
      <c r="F635" s="28"/>
      <c r="G635" s="89">
        <f>G636</f>
        <v>1417.5</v>
      </c>
    </row>
    <row r="636" spans="1:7" x14ac:dyDescent="0.25">
      <c r="A636" s="113" t="s">
        <v>39</v>
      </c>
      <c r="B636" s="114"/>
      <c r="C636" s="114" t="s">
        <v>28</v>
      </c>
      <c r="D636" s="114" t="s">
        <v>51</v>
      </c>
      <c r="E636" s="28" t="s">
        <v>55</v>
      </c>
      <c r="F636" s="28">
        <v>300</v>
      </c>
      <c r="G636" s="89">
        <v>1417.5</v>
      </c>
    </row>
    <row r="637" spans="1:7" ht="31.5" x14ac:dyDescent="0.25">
      <c r="A637" s="113" t="s">
        <v>56</v>
      </c>
      <c r="B637" s="114"/>
      <c r="C637" s="114" t="s">
        <v>28</v>
      </c>
      <c r="D637" s="114" t="s">
        <v>51</v>
      </c>
      <c r="E637" s="28" t="s">
        <v>57</v>
      </c>
      <c r="F637" s="28"/>
      <c r="G637" s="89">
        <f>G638</f>
        <v>1562.1</v>
      </c>
    </row>
    <row r="638" spans="1:7" x14ac:dyDescent="0.25">
      <c r="A638" s="113" t="s">
        <v>39</v>
      </c>
      <c r="B638" s="114"/>
      <c r="C638" s="114" t="s">
        <v>28</v>
      </c>
      <c r="D638" s="114" t="s">
        <v>51</v>
      </c>
      <c r="E638" s="28" t="s">
        <v>57</v>
      </c>
      <c r="F638" s="28">
        <v>300</v>
      </c>
      <c r="G638" s="89">
        <v>1562.1</v>
      </c>
    </row>
    <row r="639" spans="1:7" ht="29.25" customHeight="1" x14ac:dyDescent="0.25">
      <c r="A639" s="113" t="s">
        <v>545</v>
      </c>
      <c r="B639" s="2"/>
      <c r="C639" s="114" t="s">
        <v>28</v>
      </c>
      <c r="D639" s="114" t="s">
        <v>51</v>
      </c>
      <c r="E639" s="2" t="s">
        <v>546</v>
      </c>
      <c r="F639" s="2"/>
      <c r="G639" s="23">
        <f>SUM(G640)</f>
        <v>730.7</v>
      </c>
    </row>
    <row r="640" spans="1:7" ht="15" customHeight="1" x14ac:dyDescent="0.25">
      <c r="A640" s="113" t="s">
        <v>39</v>
      </c>
      <c r="B640" s="2"/>
      <c r="C640" s="114" t="s">
        <v>28</v>
      </c>
      <c r="D640" s="114" t="s">
        <v>51</v>
      </c>
      <c r="E640" s="2" t="s">
        <v>546</v>
      </c>
      <c r="F640" s="2" t="s">
        <v>98</v>
      </c>
      <c r="G640" s="23">
        <v>730.7</v>
      </c>
    </row>
    <row r="641" spans="1:7" x14ac:dyDescent="0.25">
      <c r="A641" s="113" t="s">
        <v>58</v>
      </c>
      <c r="B641" s="114"/>
      <c r="C641" s="114" t="s">
        <v>28</v>
      </c>
      <c r="D641" s="114" t="s">
        <v>51</v>
      </c>
      <c r="E641" s="28" t="s">
        <v>59</v>
      </c>
      <c r="F641" s="28"/>
      <c r="G641" s="89">
        <f>G642</f>
        <v>1481.4</v>
      </c>
    </row>
    <row r="642" spans="1:7" x14ac:dyDescent="0.25">
      <c r="A642" s="113" t="s">
        <v>60</v>
      </c>
      <c r="B642" s="114"/>
      <c r="C642" s="114" t="s">
        <v>28</v>
      </c>
      <c r="D642" s="114" t="s">
        <v>51</v>
      </c>
      <c r="E642" s="28" t="s">
        <v>61</v>
      </c>
      <c r="F642" s="28"/>
      <c r="G642" s="89">
        <f>G643+G644</f>
        <v>1481.4</v>
      </c>
    </row>
    <row r="643" spans="1:7" ht="31.5" x14ac:dyDescent="0.25">
      <c r="A643" s="113" t="s">
        <v>49</v>
      </c>
      <c r="B643" s="114"/>
      <c r="C643" s="114" t="s">
        <v>28</v>
      </c>
      <c r="D643" s="114" t="s">
        <v>51</v>
      </c>
      <c r="E643" s="28" t="s">
        <v>61</v>
      </c>
      <c r="F643" s="28">
        <v>200</v>
      </c>
      <c r="G643" s="89">
        <v>932.2</v>
      </c>
    </row>
    <row r="644" spans="1:7" x14ac:dyDescent="0.25">
      <c r="A644" s="113" t="s">
        <v>39</v>
      </c>
      <c r="B644" s="114"/>
      <c r="C644" s="114" t="s">
        <v>28</v>
      </c>
      <c r="D644" s="114" t="s">
        <v>51</v>
      </c>
      <c r="E644" s="28" t="s">
        <v>61</v>
      </c>
      <c r="F644" s="28">
        <v>300</v>
      </c>
      <c r="G644" s="89">
        <v>549.20000000000005</v>
      </c>
    </row>
    <row r="645" spans="1:7" x14ac:dyDescent="0.25">
      <c r="A645" s="113" t="s">
        <v>82</v>
      </c>
      <c r="B645" s="114"/>
      <c r="C645" s="114" t="s">
        <v>28</v>
      </c>
      <c r="D645" s="114" t="s">
        <v>51</v>
      </c>
      <c r="E645" s="28" t="s">
        <v>62</v>
      </c>
      <c r="F645" s="28"/>
      <c r="G645" s="89">
        <f>G646</f>
        <v>250.5</v>
      </c>
    </row>
    <row r="646" spans="1:7" ht="13.5" customHeight="1" x14ac:dyDescent="0.25">
      <c r="A646" s="113" t="s">
        <v>32</v>
      </c>
      <c r="B646" s="114"/>
      <c r="C646" s="114" t="s">
        <v>28</v>
      </c>
      <c r="D646" s="114" t="s">
        <v>51</v>
      </c>
      <c r="E646" s="28" t="s">
        <v>63</v>
      </c>
      <c r="F646" s="28"/>
      <c r="G646" s="89">
        <f>G647</f>
        <v>250.5</v>
      </c>
    </row>
    <row r="647" spans="1:7" x14ac:dyDescent="0.25">
      <c r="A647" s="113" t="s">
        <v>34</v>
      </c>
      <c r="B647" s="114"/>
      <c r="C647" s="114" t="s">
        <v>28</v>
      </c>
      <c r="D647" s="114" t="s">
        <v>51</v>
      </c>
      <c r="E647" s="28" t="s">
        <v>64</v>
      </c>
      <c r="F647" s="28"/>
      <c r="G647" s="89">
        <f>G648+G649</f>
        <v>250.5</v>
      </c>
    </row>
    <row r="648" spans="1:7" ht="31.5" x14ac:dyDescent="0.25">
      <c r="A648" s="113" t="s">
        <v>49</v>
      </c>
      <c r="B648" s="114"/>
      <c r="C648" s="114" t="s">
        <v>28</v>
      </c>
      <c r="D648" s="114" t="s">
        <v>51</v>
      </c>
      <c r="E648" s="28" t="s">
        <v>64</v>
      </c>
      <c r="F648" s="28">
        <v>200</v>
      </c>
      <c r="G648" s="89">
        <v>250.5</v>
      </c>
    </row>
    <row r="649" spans="1:7" hidden="1" x14ac:dyDescent="0.25">
      <c r="A649" s="113" t="s">
        <v>39</v>
      </c>
      <c r="B649" s="114"/>
      <c r="C649" s="114" t="s">
        <v>28</v>
      </c>
      <c r="D649" s="114" t="s">
        <v>51</v>
      </c>
      <c r="E649" s="28" t="s">
        <v>64</v>
      </c>
      <c r="F649" s="28">
        <v>300</v>
      </c>
      <c r="G649" s="89"/>
    </row>
    <row r="650" spans="1:7" hidden="1" x14ac:dyDescent="0.25">
      <c r="A650" s="113" t="s">
        <v>83</v>
      </c>
      <c r="B650" s="114"/>
      <c r="C650" s="114" t="s">
        <v>28</v>
      </c>
      <c r="D650" s="114" t="s">
        <v>51</v>
      </c>
      <c r="E650" s="28" t="s">
        <v>65</v>
      </c>
      <c r="F650" s="28"/>
      <c r="G650" s="89">
        <f>G654+G651</f>
        <v>0</v>
      </c>
    </row>
    <row r="651" spans="1:7" hidden="1" x14ac:dyDescent="0.25">
      <c r="A651" s="113" t="s">
        <v>32</v>
      </c>
      <c r="B651" s="114"/>
      <c r="C651" s="114" t="s">
        <v>28</v>
      </c>
      <c r="D651" s="114" t="s">
        <v>51</v>
      </c>
      <c r="E651" s="28" t="s">
        <v>490</v>
      </c>
      <c r="F651" s="28"/>
      <c r="G651" s="89">
        <f>G652</f>
        <v>0</v>
      </c>
    </row>
    <row r="652" spans="1:7" hidden="1" x14ac:dyDescent="0.25">
      <c r="A652" s="113" t="s">
        <v>34</v>
      </c>
      <c r="B652" s="114"/>
      <c r="C652" s="114" t="s">
        <v>28</v>
      </c>
      <c r="D652" s="114" t="s">
        <v>51</v>
      </c>
      <c r="E652" s="28" t="s">
        <v>491</v>
      </c>
      <c r="F652" s="28"/>
      <c r="G652" s="89">
        <f>SUM(G653)</f>
        <v>0</v>
      </c>
    </row>
    <row r="653" spans="1:7" ht="31.5" hidden="1" x14ac:dyDescent="0.25">
      <c r="A653" s="113" t="s">
        <v>49</v>
      </c>
      <c r="B653" s="114"/>
      <c r="C653" s="114" t="s">
        <v>28</v>
      </c>
      <c r="D653" s="114" t="s">
        <v>51</v>
      </c>
      <c r="E653" s="28" t="s">
        <v>491</v>
      </c>
      <c r="F653" s="28">
        <v>200</v>
      </c>
      <c r="G653" s="89">
        <v>0</v>
      </c>
    </row>
    <row r="654" spans="1:7" ht="31.5" hidden="1" x14ac:dyDescent="0.25">
      <c r="A654" s="113" t="s">
        <v>66</v>
      </c>
      <c r="B654" s="114"/>
      <c r="C654" s="114" t="s">
        <v>28</v>
      </c>
      <c r="D654" s="114" t="s">
        <v>51</v>
      </c>
      <c r="E654" s="28" t="s">
        <v>67</v>
      </c>
      <c r="F654" s="28"/>
      <c r="G654" s="89">
        <f>G655</f>
        <v>0</v>
      </c>
    </row>
    <row r="655" spans="1:7" hidden="1" x14ac:dyDescent="0.25">
      <c r="A655" s="113" t="s">
        <v>34</v>
      </c>
      <c r="B655" s="114"/>
      <c r="C655" s="114" t="s">
        <v>28</v>
      </c>
      <c r="D655" s="114" t="s">
        <v>51</v>
      </c>
      <c r="E655" s="28" t="s">
        <v>68</v>
      </c>
      <c r="F655" s="28"/>
      <c r="G655" s="89">
        <f>SUM(G656:G657)</f>
        <v>0</v>
      </c>
    </row>
    <row r="656" spans="1:7" ht="31.5" hidden="1" x14ac:dyDescent="0.25">
      <c r="A656" s="113" t="s">
        <v>49</v>
      </c>
      <c r="B656" s="114"/>
      <c r="C656" s="114" t="s">
        <v>28</v>
      </c>
      <c r="D656" s="114" t="s">
        <v>51</v>
      </c>
      <c r="E656" s="28" t="s">
        <v>68</v>
      </c>
      <c r="F656" s="28">
        <v>200</v>
      </c>
      <c r="G656" s="89"/>
    </row>
    <row r="657" spans="1:7" ht="31.5" hidden="1" x14ac:dyDescent="0.25">
      <c r="A657" s="113" t="s">
        <v>69</v>
      </c>
      <c r="B657" s="114"/>
      <c r="C657" s="114" t="s">
        <v>28</v>
      </c>
      <c r="D657" s="114" t="s">
        <v>51</v>
      </c>
      <c r="E657" s="28" t="s">
        <v>68</v>
      </c>
      <c r="F657" s="28">
        <v>600</v>
      </c>
      <c r="G657" s="89"/>
    </row>
    <row r="658" spans="1:7" ht="47.25" x14ac:dyDescent="0.25">
      <c r="A658" s="113" t="s">
        <v>677</v>
      </c>
      <c r="B658" s="114"/>
      <c r="C658" s="114" t="s">
        <v>28</v>
      </c>
      <c r="D658" s="114" t="s">
        <v>51</v>
      </c>
      <c r="E658" s="28" t="s">
        <v>70</v>
      </c>
      <c r="F658" s="28"/>
      <c r="G658" s="89">
        <f>G659</f>
        <v>3681.5</v>
      </c>
    </row>
    <row r="659" spans="1:7" x14ac:dyDescent="0.25">
      <c r="A659" s="113" t="s">
        <v>32</v>
      </c>
      <c r="B659" s="114"/>
      <c r="C659" s="114" t="s">
        <v>28</v>
      </c>
      <c r="D659" s="114" t="s">
        <v>51</v>
      </c>
      <c r="E659" s="28" t="s">
        <v>71</v>
      </c>
      <c r="F659" s="28"/>
      <c r="G659" s="89">
        <f>SUM(G660)</f>
        <v>3681.5</v>
      </c>
    </row>
    <row r="660" spans="1:7" ht="31.5" x14ac:dyDescent="0.25">
      <c r="A660" s="113" t="s">
        <v>72</v>
      </c>
      <c r="B660" s="114"/>
      <c r="C660" s="114" t="s">
        <v>28</v>
      </c>
      <c r="D660" s="114" t="s">
        <v>51</v>
      </c>
      <c r="E660" s="28" t="s">
        <v>73</v>
      </c>
      <c r="F660" s="28"/>
      <c r="G660" s="89">
        <f>G661</f>
        <v>3681.5</v>
      </c>
    </row>
    <row r="661" spans="1:7" ht="31.5" x14ac:dyDescent="0.25">
      <c r="A661" s="113" t="s">
        <v>49</v>
      </c>
      <c r="B661" s="114"/>
      <c r="C661" s="114" t="s">
        <v>28</v>
      </c>
      <c r="D661" s="114" t="s">
        <v>51</v>
      </c>
      <c r="E661" s="28" t="s">
        <v>73</v>
      </c>
      <c r="F661" s="28">
        <v>200</v>
      </c>
      <c r="G661" s="89">
        <v>3681.5</v>
      </c>
    </row>
    <row r="662" spans="1:7" ht="47.25" hidden="1" x14ac:dyDescent="0.25">
      <c r="A662" s="113" t="s">
        <v>647</v>
      </c>
      <c r="B662" s="114"/>
      <c r="C662" s="114" t="s">
        <v>28</v>
      </c>
      <c r="D662" s="114" t="s">
        <v>51</v>
      </c>
      <c r="E662" s="28" t="s">
        <v>509</v>
      </c>
      <c r="F662" s="28"/>
      <c r="G662" s="89">
        <f t="shared" ref="G662:G665" si="33">SUM(G663)</f>
        <v>0</v>
      </c>
    </row>
    <row r="663" spans="1:7" hidden="1" x14ac:dyDescent="0.25">
      <c r="A663" s="113" t="s">
        <v>32</v>
      </c>
      <c r="B663" s="114"/>
      <c r="C663" s="114" t="s">
        <v>28</v>
      </c>
      <c r="D663" s="114" t="s">
        <v>51</v>
      </c>
      <c r="E663" s="28" t="s">
        <v>510</v>
      </c>
      <c r="F663" s="28"/>
      <c r="G663" s="89">
        <f t="shared" si="33"/>
        <v>0</v>
      </c>
    </row>
    <row r="664" spans="1:7" hidden="1" x14ac:dyDescent="0.25">
      <c r="A664" s="113" t="s">
        <v>52</v>
      </c>
      <c r="B664" s="114"/>
      <c r="C664" s="114" t="s">
        <v>28</v>
      </c>
      <c r="D664" s="114" t="s">
        <v>51</v>
      </c>
      <c r="E664" s="28" t="s">
        <v>511</v>
      </c>
      <c r="F664" s="28"/>
      <c r="G664" s="89">
        <f t="shared" si="33"/>
        <v>0</v>
      </c>
    </row>
    <row r="665" spans="1:7" ht="87" hidden="1" customHeight="1" x14ac:dyDescent="0.25">
      <c r="A665" s="113" t="s">
        <v>544</v>
      </c>
      <c r="B665" s="114"/>
      <c r="C665" s="114" t="s">
        <v>28</v>
      </c>
      <c r="D665" s="114" t="s">
        <v>51</v>
      </c>
      <c r="E665" s="28" t="s">
        <v>512</v>
      </c>
      <c r="F665" s="28"/>
      <c r="G665" s="89">
        <f t="shared" si="33"/>
        <v>0</v>
      </c>
    </row>
    <row r="666" spans="1:7" hidden="1" x14ac:dyDescent="0.25">
      <c r="A666" s="113" t="s">
        <v>39</v>
      </c>
      <c r="B666" s="114"/>
      <c r="C666" s="114" t="s">
        <v>28</v>
      </c>
      <c r="D666" s="114" t="s">
        <v>51</v>
      </c>
      <c r="E666" s="28" t="s">
        <v>512</v>
      </c>
      <c r="F666" s="28">
        <v>300</v>
      </c>
      <c r="G666" s="89">
        <v>0</v>
      </c>
    </row>
    <row r="667" spans="1:7" ht="32.25" customHeight="1" x14ac:dyDescent="0.25">
      <c r="A667" s="113" t="s">
        <v>640</v>
      </c>
      <c r="B667" s="49"/>
      <c r="C667" s="50" t="s">
        <v>28</v>
      </c>
      <c r="D667" s="50" t="s">
        <v>51</v>
      </c>
      <c r="E667" s="51" t="s">
        <v>641</v>
      </c>
      <c r="F667" s="51"/>
      <c r="G667" s="89">
        <f t="shared" ref="G667:G669" si="34">G668</f>
        <v>875</v>
      </c>
    </row>
    <row r="668" spans="1:7" ht="31.5" x14ac:dyDescent="0.25">
      <c r="A668" s="113" t="s">
        <v>66</v>
      </c>
      <c r="B668" s="49"/>
      <c r="C668" s="50" t="s">
        <v>28</v>
      </c>
      <c r="D668" s="50" t="s">
        <v>51</v>
      </c>
      <c r="E668" s="51" t="s">
        <v>642</v>
      </c>
      <c r="F668" s="51"/>
      <c r="G668" s="89">
        <f t="shared" si="34"/>
        <v>875</v>
      </c>
    </row>
    <row r="669" spans="1:7" x14ac:dyDescent="0.25">
      <c r="A669" s="113" t="s">
        <v>34</v>
      </c>
      <c r="B669" s="49"/>
      <c r="C669" s="50" t="s">
        <v>28</v>
      </c>
      <c r="D669" s="50" t="s">
        <v>51</v>
      </c>
      <c r="E669" s="51" t="s">
        <v>643</v>
      </c>
      <c r="F669" s="51"/>
      <c r="G669" s="89">
        <f t="shared" si="34"/>
        <v>875</v>
      </c>
    </row>
    <row r="670" spans="1:7" ht="31.5" x14ac:dyDescent="0.25">
      <c r="A670" s="113" t="s">
        <v>242</v>
      </c>
      <c r="B670" s="49"/>
      <c r="C670" s="50" t="s">
        <v>28</v>
      </c>
      <c r="D670" s="50" t="s">
        <v>51</v>
      </c>
      <c r="E670" s="51" t="s">
        <v>643</v>
      </c>
      <c r="F670" s="51">
        <v>600</v>
      </c>
      <c r="G670" s="89">
        <v>875</v>
      </c>
    </row>
    <row r="671" spans="1:7" x14ac:dyDescent="0.25">
      <c r="A671" s="113" t="s">
        <v>184</v>
      </c>
      <c r="B671" s="114"/>
      <c r="C671" s="114" t="s">
        <v>28</v>
      </c>
      <c r="D671" s="114" t="s">
        <v>12</v>
      </c>
      <c r="E671" s="28"/>
      <c r="F671" s="28"/>
      <c r="G671" s="89">
        <f>G672+G692</f>
        <v>226202.99999999997</v>
      </c>
    </row>
    <row r="672" spans="1:7" ht="36.75" customHeight="1" x14ac:dyDescent="0.25">
      <c r="A672" s="113" t="s">
        <v>638</v>
      </c>
      <c r="B672" s="114"/>
      <c r="C672" s="114" t="s">
        <v>28</v>
      </c>
      <c r="D672" s="114" t="s">
        <v>12</v>
      </c>
      <c r="E672" s="114" t="s">
        <v>421</v>
      </c>
      <c r="F672" s="28"/>
      <c r="G672" s="89">
        <f>G673</f>
        <v>226129.09999999998</v>
      </c>
    </row>
    <row r="673" spans="1:7" x14ac:dyDescent="0.25">
      <c r="A673" s="113" t="s">
        <v>430</v>
      </c>
      <c r="B673" s="114"/>
      <c r="C673" s="114" t="s">
        <v>28</v>
      </c>
      <c r="D673" s="114" t="s">
        <v>12</v>
      </c>
      <c r="E673" s="114" t="s">
        <v>422</v>
      </c>
      <c r="F673" s="28"/>
      <c r="G673" s="89">
        <f>SUM(G674+G682+G688+G679+G685)</f>
        <v>226129.09999999998</v>
      </c>
    </row>
    <row r="674" spans="1:7" ht="47.25" x14ac:dyDescent="0.25">
      <c r="A674" s="113" t="s">
        <v>447</v>
      </c>
      <c r="B674" s="114"/>
      <c r="C674" s="114" t="s">
        <v>28</v>
      </c>
      <c r="D674" s="114" t="s">
        <v>12</v>
      </c>
      <c r="E674" s="28" t="s">
        <v>759</v>
      </c>
      <c r="F674" s="28"/>
      <c r="G674" s="89">
        <f>G675+G676+G678+G677</f>
        <v>74058.5</v>
      </c>
    </row>
    <row r="675" spans="1:7" ht="47.25" x14ac:dyDescent="0.25">
      <c r="A675" s="113" t="s">
        <v>48</v>
      </c>
      <c r="B675" s="114"/>
      <c r="C675" s="114" t="s">
        <v>28</v>
      </c>
      <c r="D675" s="114" t="s">
        <v>12</v>
      </c>
      <c r="E675" s="28" t="s">
        <v>759</v>
      </c>
      <c r="F675" s="28">
        <v>100</v>
      </c>
      <c r="G675" s="89">
        <v>53406.3</v>
      </c>
    </row>
    <row r="676" spans="1:7" ht="31.5" x14ac:dyDescent="0.25">
      <c r="A676" s="113" t="s">
        <v>49</v>
      </c>
      <c r="B676" s="114"/>
      <c r="C676" s="114" t="s">
        <v>28</v>
      </c>
      <c r="D676" s="114" t="s">
        <v>12</v>
      </c>
      <c r="E676" s="28" t="s">
        <v>759</v>
      </c>
      <c r="F676" s="28">
        <v>200</v>
      </c>
      <c r="G676" s="89">
        <v>19819.2</v>
      </c>
    </row>
    <row r="677" spans="1:7" x14ac:dyDescent="0.25">
      <c r="A677" s="113" t="s">
        <v>39</v>
      </c>
      <c r="B677" s="114"/>
      <c r="C677" s="114" t="s">
        <v>28</v>
      </c>
      <c r="D677" s="114" t="s">
        <v>12</v>
      </c>
      <c r="E677" s="28" t="s">
        <v>759</v>
      </c>
      <c r="F677" s="28">
        <v>300</v>
      </c>
      <c r="G677" s="89">
        <v>148.80000000000001</v>
      </c>
    </row>
    <row r="678" spans="1:7" ht="12.75" customHeight="1" x14ac:dyDescent="0.25">
      <c r="A678" s="113" t="s">
        <v>19</v>
      </c>
      <c r="B678" s="114"/>
      <c r="C678" s="114" t="s">
        <v>28</v>
      </c>
      <c r="D678" s="114" t="s">
        <v>12</v>
      </c>
      <c r="E678" s="28" t="s">
        <v>759</v>
      </c>
      <c r="F678" s="28">
        <v>800</v>
      </c>
      <c r="G678" s="89">
        <v>684.2</v>
      </c>
    </row>
    <row r="679" spans="1:7" ht="78.75" x14ac:dyDescent="0.25">
      <c r="A679" s="113" t="s">
        <v>450</v>
      </c>
      <c r="B679" s="114"/>
      <c r="C679" s="114" t="s">
        <v>28</v>
      </c>
      <c r="D679" s="114" t="s">
        <v>12</v>
      </c>
      <c r="E679" s="28" t="s">
        <v>760</v>
      </c>
      <c r="F679" s="28"/>
      <c r="G679" s="89">
        <f>G680+G681</f>
        <v>73286.099999999991</v>
      </c>
    </row>
    <row r="680" spans="1:7" ht="31.5" x14ac:dyDescent="0.25">
      <c r="A680" s="113" t="s">
        <v>49</v>
      </c>
      <c r="B680" s="114"/>
      <c r="C680" s="114" t="s">
        <v>28</v>
      </c>
      <c r="D680" s="114" t="s">
        <v>12</v>
      </c>
      <c r="E680" s="28" t="s">
        <v>760</v>
      </c>
      <c r="F680" s="28">
        <v>200</v>
      </c>
      <c r="G680" s="89">
        <v>1010.9</v>
      </c>
    </row>
    <row r="681" spans="1:7" x14ac:dyDescent="0.25">
      <c r="A681" s="113" t="s">
        <v>39</v>
      </c>
      <c r="B681" s="114"/>
      <c r="C681" s="114" t="s">
        <v>28</v>
      </c>
      <c r="D681" s="114" t="s">
        <v>12</v>
      </c>
      <c r="E681" s="28" t="s">
        <v>760</v>
      </c>
      <c r="F681" s="28">
        <v>300</v>
      </c>
      <c r="G681" s="89">
        <v>72275.199999999997</v>
      </c>
    </row>
    <row r="682" spans="1:7" ht="31.5" x14ac:dyDescent="0.25">
      <c r="A682" s="113" t="s">
        <v>448</v>
      </c>
      <c r="B682" s="114"/>
      <c r="C682" s="114" t="s">
        <v>28</v>
      </c>
      <c r="D682" s="114" t="s">
        <v>12</v>
      </c>
      <c r="E682" s="28" t="s">
        <v>761</v>
      </c>
      <c r="F682" s="28"/>
      <c r="G682" s="89">
        <f>G683+G684</f>
        <v>53797.9</v>
      </c>
    </row>
    <row r="683" spans="1:7" ht="31.5" x14ac:dyDescent="0.25">
      <c r="A683" s="113" t="s">
        <v>49</v>
      </c>
      <c r="B683" s="114"/>
      <c r="C683" s="114" t="s">
        <v>28</v>
      </c>
      <c r="D683" s="114" t="s">
        <v>12</v>
      </c>
      <c r="E683" s="28" t="s">
        <v>761</v>
      </c>
      <c r="F683" s="28">
        <v>200</v>
      </c>
      <c r="G683" s="89">
        <v>798.1</v>
      </c>
    </row>
    <row r="684" spans="1:7" x14ac:dyDescent="0.25">
      <c r="A684" s="113" t="s">
        <v>39</v>
      </c>
      <c r="B684" s="114"/>
      <c r="C684" s="114" t="s">
        <v>28</v>
      </c>
      <c r="D684" s="114" t="s">
        <v>12</v>
      </c>
      <c r="E684" s="28" t="s">
        <v>761</v>
      </c>
      <c r="F684" s="28">
        <v>300</v>
      </c>
      <c r="G684" s="89">
        <v>52999.8</v>
      </c>
    </row>
    <row r="685" spans="1:7" ht="63" x14ac:dyDescent="0.25">
      <c r="A685" s="113" t="s">
        <v>451</v>
      </c>
      <c r="B685" s="114"/>
      <c r="C685" s="114" t="s">
        <v>28</v>
      </c>
      <c r="D685" s="114" t="s">
        <v>12</v>
      </c>
      <c r="E685" s="28" t="s">
        <v>762</v>
      </c>
      <c r="F685" s="28"/>
      <c r="G685" s="89">
        <f>G686+G687</f>
        <v>20755.800000000003</v>
      </c>
    </row>
    <row r="686" spans="1:7" ht="31.5" x14ac:dyDescent="0.25">
      <c r="A686" s="113" t="s">
        <v>49</v>
      </c>
      <c r="B686" s="114"/>
      <c r="C686" s="114" t="s">
        <v>28</v>
      </c>
      <c r="D686" s="114" t="s">
        <v>12</v>
      </c>
      <c r="E686" s="28" t="s">
        <v>762</v>
      </c>
      <c r="F686" s="28">
        <v>200</v>
      </c>
      <c r="G686" s="89">
        <v>314.89999999999998</v>
      </c>
    </row>
    <row r="687" spans="1:7" x14ac:dyDescent="0.25">
      <c r="A687" s="113" t="s">
        <v>39</v>
      </c>
      <c r="B687" s="114"/>
      <c r="C687" s="114" t="s">
        <v>28</v>
      </c>
      <c r="D687" s="114" t="s">
        <v>12</v>
      </c>
      <c r="E687" s="28" t="s">
        <v>762</v>
      </c>
      <c r="F687" s="28">
        <v>300</v>
      </c>
      <c r="G687" s="89">
        <v>20440.900000000001</v>
      </c>
    </row>
    <row r="688" spans="1:7" x14ac:dyDescent="0.25">
      <c r="A688" s="113" t="s">
        <v>768</v>
      </c>
      <c r="B688" s="114"/>
      <c r="C688" s="114" t="s">
        <v>28</v>
      </c>
      <c r="D688" s="114" t="s">
        <v>12</v>
      </c>
      <c r="E688" s="28" t="s">
        <v>769</v>
      </c>
      <c r="F688" s="28"/>
      <c r="G688" s="89">
        <f>SUM(G689)</f>
        <v>4230.8</v>
      </c>
    </row>
    <row r="689" spans="1:7" ht="47.25" x14ac:dyDescent="0.25">
      <c r="A689" s="113" t="s">
        <v>449</v>
      </c>
      <c r="B689" s="114"/>
      <c r="C689" s="114" t="s">
        <v>28</v>
      </c>
      <c r="D689" s="114" t="s">
        <v>12</v>
      </c>
      <c r="E689" s="28" t="s">
        <v>770</v>
      </c>
      <c r="F689" s="28"/>
      <c r="G689" s="89">
        <f>SUM(G690:G691)</f>
        <v>4230.8</v>
      </c>
    </row>
    <row r="690" spans="1:7" ht="31.5" x14ac:dyDescent="0.25">
      <c r="A690" s="113" t="s">
        <v>49</v>
      </c>
      <c r="B690" s="114"/>
      <c r="C690" s="114" t="s">
        <v>28</v>
      </c>
      <c r="D690" s="114" t="s">
        <v>12</v>
      </c>
      <c r="E690" s="28" t="s">
        <v>770</v>
      </c>
      <c r="F690" s="28">
        <v>200</v>
      </c>
      <c r="G690" s="89">
        <v>62.8</v>
      </c>
    </row>
    <row r="691" spans="1:7" x14ac:dyDescent="0.25">
      <c r="A691" s="113" t="s">
        <v>39</v>
      </c>
      <c r="B691" s="114"/>
      <c r="C691" s="114" t="s">
        <v>28</v>
      </c>
      <c r="D691" s="114" t="s">
        <v>12</v>
      </c>
      <c r="E691" s="28" t="s">
        <v>770</v>
      </c>
      <c r="F691" s="28">
        <v>300</v>
      </c>
      <c r="G691" s="89">
        <v>4168</v>
      </c>
    </row>
    <row r="692" spans="1:7" ht="31.5" x14ac:dyDescent="0.25">
      <c r="A692" s="113" t="s">
        <v>629</v>
      </c>
      <c r="B692" s="114"/>
      <c r="C692" s="114" t="s">
        <v>28</v>
      </c>
      <c r="D692" s="114" t="s">
        <v>12</v>
      </c>
      <c r="E692" s="28" t="s">
        <v>15</v>
      </c>
      <c r="F692" s="28"/>
      <c r="G692" s="89">
        <f>SUM(G693)</f>
        <v>73.900000000000006</v>
      </c>
    </row>
    <row r="693" spans="1:7" ht="31.5" x14ac:dyDescent="0.25">
      <c r="A693" s="113" t="s">
        <v>81</v>
      </c>
      <c r="B693" s="48"/>
      <c r="C693" s="114" t="s">
        <v>28</v>
      </c>
      <c r="D693" s="114" t="s">
        <v>12</v>
      </c>
      <c r="E693" s="28" t="s">
        <v>16</v>
      </c>
      <c r="F693" s="28"/>
      <c r="G693" s="89">
        <f>G694</f>
        <v>73.900000000000006</v>
      </c>
    </row>
    <row r="694" spans="1:7" ht="31.5" x14ac:dyDescent="0.25">
      <c r="A694" s="113" t="s">
        <v>42</v>
      </c>
      <c r="B694" s="48"/>
      <c r="C694" s="114" t="s">
        <v>28</v>
      </c>
      <c r="D694" s="114" t="s">
        <v>12</v>
      </c>
      <c r="E694" s="28" t="s">
        <v>43</v>
      </c>
      <c r="F694" s="28"/>
      <c r="G694" s="89">
        <f>G695</f>
        <v>73.900000000000006</v>
      </c>
    </row>
    <row r="695" spans="1:7" x14ac:dyDescent="0.25">
      <c r="A695" s="113" t="s">
        <v>846</v>
      </c>
      <c r="B695" s="48"/>
      <c r="C695" s="114" t="s">
        <v>28</v>
      </c>
      <c r="D695" s="114" t="s">
        <v>12</v>
      </c>
      <c r="E695" s="28" t="s">
        <v>845</v>
      </c>
      <c r="F695" s="28"/>
      <c r="G695" s="89">
        <f>SUM(G696)</f>
        <v>73.900000000000006</v>
      </c>
    </row>
    <row r="696" spans="1:7" ht="47.25" x14ac:dyDescent="0.25">
      <c r="A696" s="113" t="s">
        <v>863</v>
      </c>
      <c r="B696" s="48"/>
      <c r="C696" s="114" t="s">
        <v>28</v>
      </c>
      <c r="D696" s="114" t="s">
        <v>12</v>
      </c>
      <c r="E696" s="28" t="s">
        <v>862</v>
      </c>
      <c r="F696" s="28"/>
      <c r="G696" s="89">
        <f>SUM(G697)</f>
        <v>73.900000000000006</v>
      </c>
    </row>
    <row r="697" spans="1:7" ht="31.5" x14ac:dyDescent="0.25">
      <c r="A697" s="113" t="s">
        <v>49</v>
      </c>
      <c r="B697" s="48"/>
      <c r="C697" s="114" t="s">
        <v>28</v>
      </c>
      <c r="D697" s="114" t="s">
        <v>12</v>
      </c>
      <c r="E697" s="28" t="s">
        <v>862</v>
      </c>
      <c r="F697" s="28">
        <v>200</v>
      </c>
      <c r="G697" s="89">
        <v>73.900000000000006</v>
      </c>
    </row>
    <row r="698" spans="1:7" x14ac:dyDescent="0.25">
      <c r="A698" s="113" t="s">
        <v>74</v>
      </c>
      <c r="B698" s="114"/>
      <c r="C698" s="114" t="s">
        <v>28</v>
      </c>
      <c r="D698" s="114" t="s">
        <v>75</v>
      </c>
      <c r="E698" s="28"/>
      <c r="F698" s="28"/>
      <c r="G698" s="89">
        <f>G714+G699</f>
        <v>35767.599999999999</v>
      </c>
    </row>
    <row r="699" spans="1:7" ht="31.5" x14ac:dyDescent="0.25">
      <c r="A699" s="113" t="s">
        <v>638</v>
      </c>
      <c r="B699" s="114"/>
      <c r="C699" s="114" t="s">
        <v>28</v>
      </c>
      <c r="D699" s="114" t="s">
        <v>75</v>
      </c>
      <c r="E699" s="114" t="s">
        <v>421</v>
      </c>
      <c r="F699" s="28"/>
      <c r="G699" s="89">
        <f>G700+G704+G709</f>
        <v>29128.7</v>
      </c>
    </row>
    <row r="700" spans="1:7" x14ac:dyDescent="0.25">
      <c r="A700" s="113" t="s">
        <v>430</v>
      </c>
      <c r="B700" s="114"/>
      <c r="C700" s="114" t="s">
        <v>28</v>
      </c>
      <c r="D700" s="114" t="s">
        <v>75</v>
      </c>
      <c r="E700" s="114" t="s">
        <v>422</v>
      </c>
      <c r="F700" s="28"/>
      <c r="G700" s="89">
        <f>SUM(G701)</f>
        <v>5950.4000000000005</v>
      </c>
    </row>
    <row r="701" spans="1:7" x14ac:dyDescent="0.25">
      <c r="A701" s="113" t="s">
        <v>452</v>
      </c>
      <c r="B701" s="114"/>
      <c r="C701" s="114" t="s">
        <v>28</v>
      </c>
      <c r="D701" s="114" t="s">
        <v>75</v>
      </c>
      <c r="E701" s="28" t="s">
        <v>763</v>
      </c>
      <c r="F701" s="28"/>
      <c r="G701" s="89">
        <f>G702+G703</f>
        <v>5950.4000000000005</v>
      </c>
    </row>
    <row r="702" spans="1:7" ht="47.25" x14ac:dyDescent="0.25">
      <c r="A702" s="113" t="s">
        <v>48</v>
      </c>
      <c r="B702" s="114"/>
      <c r="C702" s="114" t="s">
        <v>28</v>
      </c>
      <c r="D702" s="114" t="s">
        <v>75</v>
      </c>
      <c r="E702" s="28" t="s">
        <v>763</v>
      </c>
      <c r="F702" s="28">
        <v>100</v>
      </c>
      <c r="G702" s="89">
        <v>5926.6</v>
      </c>
    </row>
    <row r="703" spans="1:7" ht="31.5" x14ac:dyDescent="0.25">
      <c r="A703" s="113" t="s">
        <v>49</v>
      </c>
      <c r="B703" s="114"/>
      <c r="C703" s="114" t="s">
        <v>28</v>
      </c>
      <c r="D703" s="114" t="s">
        <v>75</v>
      </c>
      <c r="E703" s="28" t="s">
        <v>763</v>
      </c>
      <c r="F703" s="28">
        <v>200</v>
      </c>
      <c r="G703" s="89">
        <v>23.8</v>
      </c>
    </row>
    <row r="704" spans="1:7" ht="31.5" x14ac:dyDescent="0.25">
      <c r="A704" s="113" t="s">
        <v>432</v>
      </c>
      <c r="B704" s="114"/>
      <c r="C704" s="114" t="s">
        <v>28</v>
      </c>
      <c r="D704" s="114" t="s">
        <v>75</v>
      </c>
      <c r="E704" s="28" t="s">
        <v>433</v>
      </c>
      <c r="F704" s="28"/>
      <c r="G704" s="89">
        <f>SUM(G705)</f>
        <v>4544.6000000000004</v>
      </c>
    </row>
    <row r="705" spans="1:7" ht="47.25" x14ac:dyDescent="0.25">
      <c r="A705" s="113" t="s">
        <v>766</v>
      </c>
      <c r="B705" s="114"/>
      <c r="C705" s="114" t="s">
        <v>28</v>
      </c>
      <c r="D705" s="114" t="s">
        <v>75</v>
      </c>
      <c r="E705" s="28" t="s">
        <v>765</v>
      </c>
      <c r="F705" s="28"/>
      <c r="G705" s="89">
        <f>SUM(G706)</f>
        <v>4544.6000000000004</v>
      </c>
    </row>
    <row r="706" spans="1:7" ht="31.5" x14ac:dyDescent="0.25">
      <c r="A706" s="113" t="s">
        <v>453</v>
      </c>
      <c r="B706" s="114"/>
      <c r="C706" s="114" t="s">
        <v>28</v>
      </c>
      <c r="D706" s="114" t="s">
        <v>75</v>
      </c>
      <c r="E706" s="28" t="s">
        <v>764</v>
      </c>
      <c r="F706" s="28"/>
      <c r="G706" s="89">
        <f>G707+G708</f>
        <v>4544.6000000000004</v>
      </c>
    </row>
    <row r="707" spans="1:7" ht="47.25" x14ac:dyDescent="0.25">
      <c r="A707" s="113" t="s">
        <v>48</v>
      </c>
      <c r="B707" s="114"/>
      <c r="C707" s="114" t="s">
        <v>28</v>
      </c>
      <c r="D707" s="114" t="s">
        <v>75</v>
      </c>
      <c r="E707" s="28" t="s">
        <v>764</v>
      </c>
      <c r="F707" s="28">
        <v>100</v>
      </c>
      <c r="G707" s="89">
        <v>4446.3</v>
      </c>
    </row>
    <row r="708" spans="1:7" ht="31.5" x14ac:dyDescent="0.25">
      <c r="A708" s="113" t="s">
        <v>49</v>
      </c>
      <c r="B708" s="114"/>
      <c r="C708" s="114" t="s">
        <v>28</v>
      </c>
      <c r="D708" s="114" t="s">
        <v>75</v>
      </c>
      <c r="E708" s="28" t="s">
        <v>764</v>
      </c>
      <c r="F708" s="28">
        <v>200</v>
      </c>
      <c r="G708" s="89">
        <v>98.3</v>
      </c>
    </row>
    <row r="709" spans="1:7" ht="31.5" x14ac:dyDescent="0.25">
      <c r="A709" s="113" t="s">
        <v>427</v>
      </c>
      <c r="B709" s="114"/>
      <c r="C709" s="114" t="s">
        <v>28</v>
      </c>
      <c r="D709" s="114" t="s">
        <v>75</v>
      </c>
      <c r="E709" s="114" t="s">
        <v>428</v>
      </c>
      <c r="F709" s="28"/>
      <c r="G709" s="89">
        <f>SUM(G710)</f>
        <v>18633.7</v>
      </c>
    </row>
    <row r="710" spans="1:7" ht="31.5" x14ac:dyDescent="0.25">
      <c r="A710" s="113" t="s">
        <v>455</v>
      </c>
      <c r="B710" s="114"/>
      <c r="C710" s="114" t="s">
        <v>28</v>
      </c>
      <c r="D710" s="114" t="s">
        <v>75</v>
      </c>
      <c r="E710" s="28" t="s">
        <v>767</v>
      </c>
      <c r="F710" s="28"/>
      <c r="G710" s="89">
        <f>G711+G712+G713</f>
        <v>18633.7</v>
      </c>
    </row>
    <row r="711" spans="1:7" ht="47.25" x14ac:dyDescent="0.25">
      <c r="A711" s="113" t="s">
        <v>48</v>
      </c>
      <c r="B711" s="114"/>
      <c r="C711" s="114" t="s">
        <v>28</v>
      </c>
      <c r="D711" s="114" t="s">
        <v>75</v>
      </c>
      <c r="E711" s="28" t="s">
        <v>767</v>
      </c>
      <c r="F711" s="28">
        <v>100</v>
      </c>
      <c r="G711" s="89">
        <v>18633.7</v>
      </c>
    </row>
    <row r="712" spans="1:7" ht="31.5" hidden="1" x14ac:dyDescent="0.25">
      <c r="A712" s="113" t="s">
        <v>49</v>
      </c>
      <c r="B712" s="114"/>
      <c r="C712" s="114" t="s">
        <v>28</v>
      </c>
      <c r="D712" s="114" t="s">
        <v>75</v>
      </c>
      <c r="E712" s="28" t="s">
        <v>456</v>
      </c>
      <c r="F712" s="28">
        <v>200</v>
      </c>
      <c r="G712" s="89"/>
    </row>
    <row r="713" spans="1:7" hidden="1" x14ac:dyDescent="0.25">
      <c r="A713" s="113" t="s">
        <v>19</v>
      </c>
      <c r="B713" s="114"/>
      <c r="C713" s="114" t="s">
        <v>28</v>
      </c>
      <c r="D713" s="114" t="s">
        <v>75</v>
      </c>
      <c r="E713" s="28" t="s">
        <v>456</v>
      </c>
      <c r="F713" s="28">
        <v>800</v>
      </c>
      <c r="G713" s="89"/>
    </row>
    <row r="714" spans="1:7" ht="31.5" x14ac:dyDescent="0.25">
      <c r="A714" s="113" t="s">
        <v>629</v>
      </c>
      <c r="B714" s="114"/>
      <c r="C714" s="114" t="s">
        <v>28</v>
      </c>
      <c r="D714" s="114" t="s">
        <v>75</v>
      </c>
      <c r="E714" s="28" t="s">
        <v>15</v>
      </c>
      <c r="F714" s="28"/>
      <c r="G714" s="89">
        <f>G715</f>
        <v>6638.9</v>
      </c>
    </row>
    <row r="715" spans="1:7" ht="47.25" x14ac:dyDescent="0.25">
      <c r="A715" s="113" t="s">
        <v>686</v>
      </c>
      <c r="B715" s="114"/>
      <c r="C715" s="114" t="s">
        <v>28</v>
      </c>
      <c r="D715" s="114" t="s">
        <v>75</v>
      </c>
      <c r="E715" s="28" t="s">
        <v>76</v>
      </c>
      <c r="F715" s="28"/>
      <c r="G715" s="89">
        <f>G716</f>
        <v>6638.9</v>
      </c>
    </row>
    <row r="716" spans="1:7" s="22" customFormat="1" ht="31.5" x14ac:dyDescent="0.25">
      <c r="A716" s="113" t="s">
        <v>77</v>
      </c>
      <c r="B716" s="114"/>
      <c r="C716" s="114" t="s">
        <v>28</v>
      </c>
      <c r="D716" s="114" t="s">
        <v>75</v>
      </c>
      <c r="E716" s="28" t="s">
        <v>78</v>
      </c>
      <c r="F716" s="28"/>
      <c r="G716" s="89">
        <f>G717+G720+G722+G724</f>
        <v>6638.9</v>
      </c>
    </row>
    <row r="717" spans="1:7" x14ac:dyDescent="0.25">
      <c r="A717" s="113" t="s">
        <v>79</v>
      </c>
      <c r="B717" s="114"/>
      <c r="C717" s="114" t="s">
        <v>28</v>
      </c>
      <c r="D717" s="114" t="s">
        <v>75</v>
      </c>
      <c r="E717" s="28" t="s">
        <v>80</v>
      </c>
      <c r="F717" s="28"/>
      <c r="G717" s="89">
        <f>G718+G719</f>
        <v>4277.7</v>
      </c>
    </row>
    <row r="718" spans="1:7" ht="47.25" x14ac:dyDescent="0.25">
      <c r="A718" s="113" t="s">
        <v>48</v>
      </c>
      <c r="B718" s="114"/>
      <c r="C718" s="114" t="s">
        <v>28</v>
      </c>
      <c r="D718" s="114" t="s">
        <v>75</v>
      </c>
      <c r="E718" s="28" t="s">
        <v>80</v>
      </c>
      <c r="F718" s="28">
        <v>100</v>
      </c>
      <c r="G718" s="89">
        <v>4272.2</v>
      </c>
    </row>
    <row r="719" spans="1:7" ht="31.5" x14ac:dyDescent="0.25">
      <c r="A719" s="113" t="s">
        <v>49</v>
      </c>
      <c r="B719" s="114"/>
      <c r="C719" s="114" t="s">
        <v>28</v>
      </c>
      <c r="D719" s="114" t="s">
        <v>75</v>
      </c>
      <c r="E719" s="28" t="s">
        <v>80</v>
      </c>
      <c r="F719" s="28">
        <v>200</v>
      </c>
      <c r="G719" s="89">
        <v>5.5</v>
      </c>
    </row>
    <row r="720" spans="1:7" x14ac:dyDescent="0.25">
      <c r="A720" s="113" t="s">
        <v>94</v>
      </c>
      <c r="B720" s="49"/>
      <c r="C720" s="50" t="s">
        <v>28</v>
      </c>
      <c r="D720" s="50" t="s">
        <v>75</v>
      </c>
      <c r="E720" s="51" t="s">
        <v>644</v>
      </c>
      <c r="F720" s="51"/>
      <c r="G720" s="89">
        <f>G721</f>
        <v>428.1</v>
      </c>
    </row>
    <row r="721" spans="1:7" ht="31.5" x14ac:dyDescent="0.25">
      <c r="A721" s="113" t="s">
        <v>49</v>
      </c>
      <c r="B721" s="49"/>
      <c r="C721" s="50" t="s">
        <v>28</v>
      </c>
      <c r="D721" s="50" t="s">
        <v>75</v>
      </c>
      <c r="E721" s="51" t="s">
        <v>644</v>
      </c>
      <c r="F721" s="51">
        <v>200</v>
      </c>
      <c r="G721" s="89">
        <v>428.1</v>
      </c>
    </row>
    <row r="722" spans="1:7" ht="31.5" x14ac:dyDescent="0.25">
      <c r="A722" s="113" t="s">
        <v>96</v>
      </c>
      <c r="B722" s="49"/>
      <c r="C722" s="50" t="s">
        <v>28</v>
      </c>
      <c r="D722" s="50" t="s">
        <v>75</v>
      </c>
      <c r="E722" s="51" t="s">
        <v>645</v>
      </c>
      <c r="F722" s="51"/>
      <c r="G722" s="89">
        <f>G723</f>
        <v>1242.7</v>
      </c>
    </row>
    <row r="723" spans="1:7" ht="31.5" x14ac:dyDescent="0.25">
      <c r="A723" s="113" t="s">
        <v>49</v>
      </c>
      <c r="B723" s="49"/>
      <c r="C723" s="50" t="s">
        <v>28</v>
      </c>
      <c r="D723" s="50" t="s">
        <v>75</v>
      </c>
      <c r="E723" s="51" t="s">
        <v>645</v>
      </c>
      <c r="F723" s="51">
        <v>200</v>
      </c>
      <c r="G723" s="89">
        <v>1242.7</v>
      </c>
    </row>
    <row r="724" spans="1:7" ht="31.5" x14ac:dyDescent="0.25">
      <c r="A724" s="113" t="s">
        <v>97</v>
      </c>
      <c r="B724" s="49"/>
      <c r="C724" s="50" t="s">
        <v>28</v>
      </c>
      <c r="D724" s="50" t="s">
        <v>75</v>
      </c>
      <c r="E724" s="51" t="s">
        <v>646</v>
      </c>
      <c r="F724" s="51"/>
      <c r="G724" s="89">
        <f>G725+G726</f>
        <v>690.4</v>
      </c>
    </row>
    <row r="725" spans="1:7" ht="31.5" x14ac:dyDescent="0.25">
      <c r="A725" s="113" t="s">
        <v>49</v>
      </c>
      <c r="B725" s="49"/>
      <c r="C725" s="50" t="s">
        <v>28</v>
      </c>
      <c r="D725" s="50" t="s">
        <v>75</v>
      </c>
      <c r="E725" s="51" t="s">
        <v>646</v>
      </c>
      <c r="F725" s="51">
        <v>200</v>
      </c>
      <c r="G725" s="89">
        <v>641.4</v>
      </c>
    </row>
    <row r="726" spans="1:7" x14ac:dyDescent="0.25">
      <c r="A726" s="113" t="s">
        <v>19</v>
      </c>
      <c r="B726" s="49"/>
      <c r="C726" s="50" t="s">
        <v>28</v>
      </c>
      <c r="D726" s="50" t="s">
        <v>75</v>
      </c>
      <c r="E726" s="51" t="s">
        <v>646</v>
      </c>
      <c r="F726" s="51">
        <v>800</v>
      </c>
      <c r="G726" s="89">
        <v>49</v>
      </c>
    </row>
    <row r="727" spans="1:7" ht="31.5" x14ac:dyDescent="0.25">
      <c r="A727" s="52" t="s">
        <v>698</v>
      </c>
      <c r="B727" s="20" t="s">
        <v>272</v>
      </c>
      <c r="C727" s="21"/>
      <c r="D727" s="21"/>
      <c r="E727" s="21"/>
      <c r="F727" s="21"/>
      <c r="G727" s="26">
        <f>G742+G728+G735</f>
        <v>156181</v>
      </c>
    </row>
    <row r="728" spans="1:7" x14ac:dyDescent="0.25">
      <c r="A728" s="113" t="s">
        <v>112</v>
      </c>
      <c r="B728" s="2"/>
      <c r="C728" s="2" t="s">
        <v>113</v>
      </c>
      <c r="D728" s="2"/>
      <c r="E728" s="2"/>
      <c r="F728" s="2"/>
      <c r="G728" s="23">
        <f t="shared" ref="G728:G733" si="35">SUM(G729)</f>
        <v>470.4</v>
      </c>
    </row>
    <row r="729" spans="1:7" x14ac:dyDescent="0.25">
      <c r="A729" s="113" t="s">
        <v>398</v>
      </c>
      <c r="B729" s="2"/>
      <c r="C729" s="2" t="s">
        <v>113</v>
      </c>
      <c r="D729" s="2" t="s">
        <v>113</v>
      </c>
      <c r="E729" s="28"/>
      <c r="F729" s="28"/>
      <c r="G729" s="23">
        <f t="shared" si="35"/>
        <v>470.4</v>
      </c>
    </row>
    <row r="730" spans="1:7" ht="31.5" x14ac:dyDescent="0.25">
      <c r="A730" s="113" t="s">
        <v>687</v>
      </c>
      <c r="B730" s="114"/>
      <c r="C730" s="114" t="s">
        <v>113</v>
      </c>
      <c r="D730" s="114" t="s">
        <v>113</v>
      </c>
      <c r="E730" s="28" t="s">
        <v>374</v>
      </c>
      <c r="F730" s="28"/>
      <c r="G730" s="23">
        <f t="shared" si="35"/>
        <v>470.4</v>
      </c>
    </row>
    <row r="731" spans="1:7" ht="31.5" x14ac:dyDescent="0.25">
      <c r="A731" s="113" t="s">
        <v>688</v>
      </c>
      <c r="B731" s="2"/>
      <c r="C731" s="2" t="s">
        <v>113</v>
      </c>
      <c r="D731" s="2" t="s">
        <v>113</v>
      </c>
      <c r="E731" s="2" t="s">
        <v>404</v>
      </c>
      <c r="F731" s="2"/>
      <c r="G731" s="23">
        <f t="shared" si="35"/>
        <v>470.4</v>
      </c>
    </row>
    <row r="732" spans="1:7" x14ac:dyDescent="0.25">
      <c r="A732" s="113" t="s">
        <v>32</v>
      </c>
      <c r="B732" s="2"/>
      <c r="C732" s="2" t="s">
        <v>113</v>
      </c>
      <c r="D732" s="2" t="s">
        <v>113</v>
      </c>
      <c r="E732" s="2" t="s">
        <v>405</v>
      </c>
      <c r="F732" s="2"/>
      <c r="G732" s="23">
        <f t="shared" si="35"/>
        <v>470.4</v>
      </c>
    </row>
    <row r="733" spans="1:7" ht="30.75" customHeight="1" x14ac:dyDescent="0.25">
      <c r="A733" s="113" t="s">
        <v>406</v>
      </c>
      <c r="B733" s="28"/>
      <c r="C733" s="2" t="s">
        <v>113</v>
      </c>
      <c r="D733" s="2" t="s">
        <v>113</v>
      </c>
      <c r="E733" s="2" t="s">
        <v>407</v>
      </c>
      <c r="F733" s="2"/>
      <c r="G733" s="23">
        <f t="shared" si="35"/>
        <v>470.4</v>
      </c>
    </row>
    <row r="734" spans="1:7" ht="31.5" x14ac:dyDescent="0.25">
      <c r="A734" s="113" t="s">
        <v>242</v>
      </c>
      <c r="B734" s="2"/>
      <c r="C734" s="2" t="s">
        <v>113</v>
      </c>
      <c r="D734" s="2" t="s">
        <v>113</v>
      </c>
      <c r="E734" s="2" t="s">
        <v>407</v>
      </c>
      <c r="F734" s="18">
        <v>600</v>
      </c>
      <c r="G734" s="23">
        <v>470.4</v>
      </c>
    </row>
    <row r="735" spans="1:7" hidden="1" x14ac:dyDescent="0.25">
      <c r="A735" s="113" t="s">
        <v>27</v>
      </c>
      <c r="B735" s="114"/>
      <c r="C735" s="114" t="s">
        <v>28</v>
      </c>
      <c r="D735" s="114" t="s">
        <v>29</v>
      </c>
      <c r="E735" s="28"/>
      <c r="F735" s="28"/>
      <c r="G735" s="89">
        <f t="shared" ref="G735:G740" si="36">SUM(G736)</f>
        <v>0</v>
      </c>
    </row>
    <row r="736" spans="1:7" hidden="1" x14ac:dyDescent="0.25">
      <c r="A736" s="113" t="s">
        <v>74</v>
      </c>
      <c r="B736" s="48"/>
      <c r="C736" s="114" t="s">
        <v>28</v>
      </c>
      <c r="D736" s="114" t="s">
        <v>75</v>
      </c>
      <c r="E736" s="114"/>
      <c r="F736" s="31"/>
      <c r="G736" s="53">
        <f t="shared" si="36"/>
        <v>0</v>
      </c>
    </row>
    <row r="737" spans="1:7" ht="31.5" hidden="1" x14ac:dyDescent="0.25">
      <c r="A737" s="113" t="s">
        <v>571</v>
      </c>
      <c r="B737" s="48"/>
      <c r="C737" s="114" t="s">
        <v>28</v>
      </c>
      <c r="D737" s="114" t="s">
        <v>75</v>
      </c>
      <c r="E737" s="114" t="s">
        <v>15</v>
      </c>
      <c r="F737" s="31"/>
      <c r="G737" s="53">
        <f t="shared" si="36"/>
        <v>0</v>
      </c>
    </row>
    <row r="738" spans="1:7" hidden="1" x14ac:dyDescent="0.25">
      <c r="A738" s="113" t="s">
        <v>83</v>
      </c>
      <c r="B738" s="48"/>
      <c r="C738" s="114" t="s">
        <v>28</v>
      </c>
      <c r="D738" s="114" t="s">
        <v>75</v>
      </c>
      <c r="E738" s="114" t="s">
        <v>65</v>
      </c>
      <c r="F738" s="31"/>
      <c r="G738" s="53">
        <f t="shared" si="36"/>
        <v>0</v>
      </c>
    </row>
    <row r="739" spans="1:7" hidden="1" x14ac:dyDescent="0.25">
      <c r="A739" s="113" t="s">
        <v>32</v>
      </c>
      <c r="B739" s="48"/>
      <c r="C739" s="114" t="s">
        <v>28</v>
      </c>
      <c r="D739" s="114" t="s">
        <v>75</v>
      </c>
      <c r="E739" s="114" t="s">
        <v>490</v>
      </c>
      <c r="F739" s="31"/>
      <c r="G739" s="53">
        <f t="shared" si="36"/>
        <v>0</v>
      </c>
    </row>
    <row r="740" spans="1:7" hidden="1" x14ac:dyDescent="0.25">
      <c r="A740" s="113" t="s">
        <v>34</v>
      </c>
      <c r="B740" s="48"/>
      <c r="C740" s="114" t="s">
        <v>28</v>
      </c>
      <c r="D740" s="114" t="s">
        <v>75</v>
      </c>
      <c r="E740" s="114" t="s">
        <v>491</v>
      </c>
      <c r="F740" s="31"/>
      <c r="G740" s="53">
        <f t="shared" si="36"/>
        <v>0</v>
      </c>
    </row>
    <row r="741" spans="1:7" ht="31.5" hidden="1" x14ac:dyDescent="0.25">
      <c r="A741" s="113" t="s">
        <v>121</v>
      </c>
      <c r="B741" s="48"/>
      <c r="C741" s="114" t="s">
        <v>28</v>
      </c>
      <c r="D741" s="114" t="s">
        <v>75</v>
      </c>
      <c r="E741" s="114" t="s">
        <v>491</v>
      </c>
      <c r="F741" s="31">
        <v>600</v>
      </c>
      <c r="G741" s="53"/>
    </row>
    <row r="742" spans="1:7" x14ac:dyDescent="0.25">
      <c r="A742" s="113" t="s">
        <v>273</v>
      </c>
      <c r="B742" s="2"/>
      <c r="C742" s="2" t="s">
        <v>168</v>
      </c>
      <c r="D742" s="2"/>
      <c r="E742" s="2"/>
      <c r="F742" s="2"/>
      <c r="G742" s="23">
        <f>G743+G776+G796+G817</f>
        <v>155710.6</v>
      </c>
    </row>
    <row r="743" spans="1:7" x14ac:dyDescent="0.25">
      <c r="A743" s="113" t="s">
        <v>274</v>
      </c>
      <c r="B743" s="2"/>
      <c r="C743" s="2" t="s">
        <v>168</v>
      </c>
      <c r="D743" s="2" t="s">
        <v>31</v>
      </c>
      <c r="E743" s="2"/>
      <c r="F743" s="2"/>
      <c r="G743" s="23">
        <f>+G744</f>
        <v>130436.1</v>
      </c>
    </row>
    <row r="744" spans="1:7" ht="31.5" x14ac:dyDescent="0.25">
      <c r="A744" s="113" t="s">
        <v>636</v>
      </c>
      <c r="B744" s="2"/>
      <c r="C744" s="2" t="s">
        <v>168</v>
      </c>
      <c r="D744" s="2" t="s">
        <v>31</v>
      </c>
      <c r="E744" s="2" t="s">
        <v>276</v>
      </c>
      <c r="F744" s="2"/>
      <c r="G744" s="23">
        <f>SUM(G745+G754+G765)</f>
        <v>130436.1</v>
      </c>
    </row>
    <row r="745" spans="1:7" ht="31.5" x14ac:dyDescent="0.25">
      <c r="A745" s="113" t="s">
        <v>288</v>
      </c>
      <c r="B745" s="2"/>
      <c r="C745" s="2" t="s">
        <v>168</v>
      </c>
      <c r="D745" s="2" t="s">
        <v>31</v>
      </c>
      <c r="E745" s="2" t="s">
        <v>279</v>
      </c>
      <c r="F745" s="2"/>
      <c r="G745" s="23">
        <f>G746</f>
        <v>8020.8</v>
      </c>
    </row>
    <row r="746" spans="1:7" x14ac:dyDescent="0.25">
      <c r="A746" s="113" t="s">
        <v>32</v>
      </c>
      <c r="B746" s="2"/>
      <c r="C746" s="2" t="s">
        <v>168</v>
      </c>
      <c r="D746" s="2" t="s">
        <v>31</v>
      </c>
      <c r="E746" s="2" t="s">
        <v>362</v>
      </c>
      <c r="F746" s="2"/>
      <c r="G746" s="23">
        <f>SUM(G747)</f>
        <v>8020.8</v>
      </c>
    </row>
    <row r="747" spans="1:7" x14ac:dyDescent="0.25">
      <c r="A747" s="113" t="s">
        <v>278</v>
      </c>
      <c r="B747" s="2"/>
      <c r="C747" s="2" t="s">
        <v>168</v>
      </c>
      <c r="D747" s="2" t="s">
        <v>31</v>
      </c>
      <c r="E747" s="2" t="s">
        <v>363</v>
      </c>
      <c r="F747" s="2"/>
      <c r="G747" s="23">
        <f>+G748+G749+G750+G751+G752</f>
        <v>8020.8</v>
      </c>
    </row>
    <row r="748" spans="1:7" ht="31.5" x14ac:dyDescent="0.25">
      <c r="A748" s="113" t="s">
        <v>653</v>
      </c>
      <c r="B748" s="2"/>
      <c r="C748" s="2" t="s">
        <v>168</v>
      </c>
      <c r="D748" s="2" t="s">
        <v>31</v>
      </c>
      <c r="E748" s="2" t="s">
        <v>363</v>
      </c>
      <c r="F748" s="2" t="s">
        <v>88</v>
      </c>
      <c r="G748" s="23">
        <v>2438.6</v>
      </c>
    </row>
    <row r="749" spans="1:7" ht="31.5" x14ac:dyDescent="0.25">
      <c r="A749" s="113" t="s">
        <v>49</v>
      </c>
      <c r="B749" s="2"/>
      <c r="C749" s="2" t="s">
        <v>168</v>
      </c>
      <c r="D749" s="2" t="s">
        <v>31</v>
      </c>
      <c r="E749" s="2" t="s">
        <v>363</v>
      </c>
      <c r="F749" s="2" t="s">
        <v>90</v>
      </c>
      <c r="G749" s="23">
        <v>3470.9</v>
      </c>
    </row>
    <row r="750" spans="1:7" ht="29.25" customHeight="1" x14ac:dyDescent="0.25">
      <c r="A750" s="113" t="s">
        <v>39</v>
      </c>
      <c r="B750" s="2"/>
      <c r="C750" s="2" t="s">
        <v>168</v>
      </c>
      <c r="D750" s="2" t="s">
        <v>31</v>
      </c>
      <c r="E750" s="2" t="s">
        <v>363</v>
      </c>
      <c r="F750" s="2" t="s">
        <v>98</v>
      </c>
      <c r="G750" s="23">
        <v>183</v>
      </c>
    </row>
    <row r="751" spans="1:7" ht="31.5" x14ac:dyDescent="0.25">
      <c r="A751" s="113" t="s">
        <v>242</v>
      </c>
      <c r="B751" s="2"/>
      <c r="C751" s="2" t="s">
        <v>168</v>
      </c>
      <c r="D751" s="2" t="s">
        <v>31</v>
      </c>
      <c r="E751" s="2" t="s">
        <v>363</v>
      </c>
      <c r="F751" s="2" t="s">
        <v>122</v>
      </c>
      <c r="G751" s="23">
        <v>300</v>
      </c>
    </row>
    <row r="752" spans="1:7" ht="31.5" x14ac:dyDescent="0.25">
      <c r="A752" s="113" t="s">
        <v>586</v>
      </c>
      <c r="B752" s="2"/>
      <c r="C752" s="2" t="s">
        <v>168</v>
      </c>
      <c r="D752" s="2" t="s">
        <v>31</v>
      </c>
      <c r="E752" s="2" t="s">
        <v>654</v>
      </c>
      <c r="F752" s="2"/>
      <c r="G752" s="23">
        <f>G753</f>
        <v>1628.3</v>
      </c>
    </row>
    <row r="753" spans="1:7" ht="31.5" x14ac:dyDescent="0.25">
      <c r="A753" s="113" t="s">
        <v>242</v>
      </c>
      <c r="B753" s="2"/>
      <c r="C753" s="2" t="s">
        <v>168</v>
      </c>
      <c r="D753" s="2" t="s">
        <v>31</v>
      </c>
      <c r="E753" s="2" t="s">
        <v>654</v>
      </c>
      <c r="F753" s="2" t="s">
        <v>122</v>
      </c>
      <c r="G753" s="23">
        <v>1628.3</v>
      </c>
    </row>
    <row r="754" spans="1:7" ht="63" x14ac:dyDescent="0.25">
      <c r="A754" s="113" t="s">
        <v>286</v>
      </c>
      <c r="B754" s="2"/>
      <c r="C754" s="2" t="s">
        <v>168</v>
      </c>
      <c r="D754" s="2" t="s">
        <v>31</v>
      </c>
      <c r="E754" s="18" t="s">
        <v>281</v>
      </c>
      <c r="F754" s="2"/>
      <c r="G754" s="23">
        <f>G755+G758</f>
        <v>117305.60000000001</v>
      </c>
    </row>
    <row r="755" spans="1:7" ht="31.5" x14ac:dyDescent="0.25">
      <c r="A755" s="113" t="s">
        <v>280</v>
      </c>
      <c r="B755" s="2"/>
      <c r="C755" s="2" t="s">
        <v>168</v>
      </c>
      <c r="D755" s="2" t="s">
        <v>31</v>
      </c>
      <c r="E755" s="18" t="s">
        <v>364</v>
      </c>
      <c r="F755" s="2"/>
      <c r="G755" s="23">
        <f>G756</f>
        <v>113783</v>
      </c>
    </row>
    <row r="756" spans="1:7" x14ac:dyDescent="0.25">
      <c r="A756" s="113" t="s">
        <v>278</v>
      </c>
      <c r="B756" s="2"/>
      <c r="C756" s="2" t="s">
        <v>168</v>
      </c>
      <c r="D756" s="2" t="s">
        <v>31</v>
      </c>
      <c r="E756" s="18" t="s">
        <v>365</v>
      </c>
      <c r="F756" s="2"/>
      <c r="G756" s="23">
        <f>G757</f>
        <v>113783</v>
      </c>
    </row>
    <row r="757" spans="1:7" ht="31.5" x14ac:dyDescent="0.25">
      <c r="A757" s="113" t="s">
        <v>69</v>
      </c>
      <c r="B757" s="2"/>
      <c r="C757" s="2" t="s">
        <v>168</v>
      </c>
      <c r="D757" s="2" t="s">
        <v>31</v>
      </c>
      <c r="E757" s="18" t="s">
        <v>365</v>
      </c>
      <c r="F757" s="2" t="s">
        <v>122</v>
      </c>
      <c r="G757" s="23">
        <v>113783</v>
      </c>
    </row>
    <row r="758" spans="1:7" x14ac:dyDescent="0.25">
      <c r="A758" s="113" t="s">
        <v>151</v>
      </c>
      <c r="B758" s="2"/>
      <c r="C758" s="2" t="s">
        <v>168</v>
      </c>
      <c r="D758" s="2" t="s">
        <v>31</v>
      </c>
      <c r="E758" s="18" t="s">
        <v>547</v>
      </c>
      <c r="F758" s="2"/>
      <c r="G758" s="23">
        <f>G762+G759</f>
        <v>3522.6000000000004</v>
      </c>
    </row>
    <row r="759" spans="1:7" ht="31.5" x14ac:dyDescent="0.25">
      <c r="A759" s="113" t="s">
        <v>283</v>
      </c>
      <c r="B759" s="2"/>
      <c r="C759" s="2" t="s">
        <v>168</v>
      </c>
      <c r="D759" s="2" t="s">
        <v>31</v>
      </c>
      <c r="E759" s="18" t="s">
        <v>548</v>
      </c>
      <c r="F759" s="2"/>
      <c r="G759" s="23">
        <f>G760</f>
        <v>1418.7</v>
      </c>
    </row>
    <row r="760" spans="1:7" x14ac:dyDescent="0.25">
      <c r="A760" s="113" t="s">
        <v>278</v>
      </c>
      <c r="B760" s="2"/>
      <c r="C760" s="2" t="s">
        <v>168</v>
      </c>
      <c r="D760" s="2" t="s">
        <v>31</v>
      </c>
      <c r="E760" s="18" t="s">
        <v>549</v>
      </c>
      <c r="F760" s="2"/>
      <c r="G760" s="23">
        <f>G761</f>
        <v>1418.7</v>
      </c>
    </row>
    <row r="761" spans="1:7" ht="31.5" x14ac:dyDescent="0.25">
      <c r="A761" s="113" t="s">
        <v>69</v>
      </c>
      <c r="B761" s="2"/>
      <c r="C761" s="2" t="s">
        <v>168</v>
      </c>
      <c r="D761" s="2" t="s">
        <v>31</v>
      </c>
      <c r="E761" s="18" t="s">
        <v>549</v>
      </c>
      <c r="F761" s="2" t="s">
        <v>122</v>
      </c>
      <c r="G761" s="23">
        <v>1418.7</v>
      </c>
    </row>
    <row r="762" spans="1:7" x14ac:dyDescent="0.25">
      <c r="A762" s="113" t="s">
        <v>284</v>
      </c>
      <c r="B762" s="2"/>
      <c r="C762" s="2" t="s">
        <v>168</v>
      </c>
      <c r="D762" s="2" t="s">
        <v>31</v>
      </c>
      <c r="E762" s="2" t="s">
        <v>584</v>
      </c>
      <c r="F762" s="2"/>
      <c r="G762" s="23">
        <f>G763</f>
        <v>2103.9</v>
      </c>
    </row>
    <row r="763" spans="1:7" x14ac:dyDescent="0.25">
      <c r="A763" s="113" t="s">
        <v>278</v>
      </c>
      <c r="B763" s="2"/>
      <c r="C763" s="2" t="s">
        <v>168</v>
      </c>
      <c r="D763" s="2" t="s">
        <v>31</v>
      </c>
      <c r="E763" s="2" t="s">
        <v>585</v>
      </c>
      <c r="F763" s="2"/>
      <c r="G763" s="23">
        <f>G764</f>
        <v>2103.9</v>
      </c>
    </row>
    <row r="764" spans="1:7" ht="31.5" x14ac:dyDescent="0.25">
      <c r="A764" s="113" t="s">
        <v>69</v>
      </c>
      <c r="B764" s="2"/>
      <c r="C764" s="2" t="s">
        <v>168</v>
      </c>
      <c r="D764" s="2" t="s">
        <v>31</v>
      </c>
      <c r="E764" s="2" t="s">
        <v>585</v>
      </c>
      <c r="F764" s="2" t="s">
        <v>122</v>
      </c>
      <c r="G764" s="23">
        <v>2103.9</v>
      </c>
    </row>
    <row r="765" spans="1:7" ht="31.5" x14ac:dyDescent="0.25">
      <c r="A765" s="113" t="s">
        <v>287</v>
      </c>
      <c r="B765" s="2"/>
      <c r="C765" s="2" t="s">
        <v>168</v>
      </c>
      <c r="D765" s="2" t="s">
        <v>31</v>
      </c>
      <c r="E765" s="2" t="s">
        <v>285</v>
      </c>
      <c r="F765" s="2"/>
      <c r="G765" s="23">
        <f>SUM(G766)</f>
        <v>5109.7</v>
      </c>
    </row>
    <row r="766" spans="1:7" x14ac:dyDescent="0.25">
      <c r="A766" s="113" t="s">
        <v>151</v>
      </c>
      <c r="B766" s="2"/>
      <c r="C766" s="2" t="s">
        <v>168</v>
      </c>
      <c r="D766" s="2" t="s">
        <v>31</v>
      </c>
      <c r="E766" s="2" t="s">
        <v>366</v>
      </c>
      <c r="F766" s="2"/>
      <c r="G766" s="23">
        <f>G767+G770+G773</f>
        <v>5109.7</v>
      </c>
    </row>
    <row r="767" spans="1:7" x14ac:dyDescent="0.25">
      <c r="A767" s="113" t="s">
        <v>282</v>
      </c>
      <c r="B767" s="2"/>
      <c r="C767" s="2" t="s">
        <v>168</v>
      </c>
      <c r="D767" s="2" t="s">
        <v>31</v>
      </c>
      <c r="E767" s="2" t="s">
        <v>367</v>
      </c>
      <c r="F767" s="2"/>
      <c r="G767" s="23">
        <f>G768</f>
        <v>1982</v>
      </c>
    </row>
    <row r="768" spans="1:7" x14ac:dyDescent="0.25">
      <c r="A768" s="113" t="s">
        <v>278</v>
      </c>
      <c r="B768" s="2"/>
      <c r="C768" s="2" t="s">
        <v>168</v>
      </c>
      <c r="D768" s="2" t="s">
        <v>31</v>
      </c>
      <c r="E768" s="2" t="s">
        <v>368</v>
      </c>
      <c r="F768" s="2"/>
      <c r="G768" s="23">
        <f>G769</f>
        <v>1982</v>
      </c>
    </row>
    <row r="769" spans="1:7" ht="31.5" x14ac:dyDescent="0.25">
      <c r="A769" s="113" t="s">
        <v>242</v>
      </c>
      <c r="B769" s="2"/>
      <c r="C769" s="2" t="s">
        <v>168</v>
      </c>
      <c r="D769" s="2" t="s">
        <v>31</v>
      </c>
      <c r="E769" s="2" t="s">
        <v>368</v>
      </c>
      <c r="F769" s="2" t="s">
        <v>122</v>
      </c>
      <c r="G769" s="23">
        <v>1982</v>
      </c>
    </row>
    <row r="770" spans="1:7" ht="31.5" hidden="1" x14ac:dyDescent="0.25">
      <c r="A770" s="113" t="s">
        <v>283</v>
      </c>
      <c r="B770" s="2"/>
      <c r="C770" s="2" t="s">
        <v>168</v>
      </c>
      <c r="D770" s="2" t="s">
        <v>31</v>
      </c>
      <c r="E770" s="2" t="s">
        <v>369</v>
      </c>
      <c r="F770" s="2"/>
      <c r="G770" s="23">
        <f>G771</f>
        <v>0</v>
      </c>
    </row>
    <row r="771" spans="1:7" hidden="1" x14ac:dyDescent="0.25">
      <c r="A771" s="113" t="s">
        <v>278</v>
      </c>
      <c r="B771" s="2"/>
      <c r="C771" s="2" t="s">
        <v>168</v>
      </c>
      <c r="D771" s="2" t="s">
        <v>31</v>
      </c>
      <c r="E771" s="2" t="s">
        <v>370</v>
      </c>
      <c r="F771" s="2"/>
      <c r="G771" s="23">
        <f>G772</f>
        <v>0</v>
      </c>
    </row>
    <row r="772" spans="1:7" ht="31.5" hidden="1" x14ac:dyDescent="0.25">
      <c r="A772" s="113" t="s">
        <v>242</v>
      </c>
      <c r="B772" s="2"/>
      <c r="C772" s="2" t="s">
        <v>168</v>
      </c>
      <c r="D772" s="2" t="s">
        <v>31</v>
      </c>
      <c r="E772" s="2" t="s">
        <v>370</v>
      </c>
      <c r="F772" s="2" t="s">
        <v>122</v>
      </c>
      <c r="G772" s="23">
        <v>0</v>
      </c>
    </row>
    <row r="773" spans="1:7" x14ac:dyDescent="0.25">
      <c r="A773" s="113" t="s">
        <v>284</v>
      </c>
      <c r="B773" s="2"/>
      <c r="C773" s="2" t="s">
        <v>168</v>
      </c>
      <c r="D773" s="2" t="s">
        <v>31</v>
      </c>
      <c r="E773" s="2" t="s">
        <v>371</v>
      </c>
      <c r="F773" s="2"/>
      <c r="G773" s="23">
        <f>G774</f>
        <v>3127.7</v>
      </c>
    </row>
    <row r="774" spans="1:7" x14ac:dyDescent="0.25">
      <c r="A774" s="113" t="s">
        <v>278</v>
      </c>
      <c r="B774" s="2"/>
      <c r="C774" s="2" t="s">
        <v>168</v>
      </c>
      <c r="D774" s="2" t="s">
        <v>31</v>
      </c>
      <c r="E774" s="2" t="s">
        <v>372</v>
      </c>
      <c r="F774" s="2"/>
      <c r="G774" s="23">
        <f>G775</f>
        <v>3127.7</v>
      </c>
    </row>
    <row r="775" spans="1:7" ht="31.5" x14ac:dyDescent="0.25">
      <c r="A775" s="113" t="s">
        <v>242</v>
      </c>
      <c r="B775" s="2"/>
      <c r="C775" s="2" t="s">
        <v>168</v>
      </c>
      <c r="D775" s="2" t="s">
        <v>31</v>
      </c>
      <c r="E775" s="2" t="s">
        <v>372</v>
      </c>
      <c r="F775" s="2" t="s">
        <v>122</v>
      </c>
      <c r="G775" s="23">
        <v>3127.7</v>
      </c>
    </row>
    <row r="776" spans="1:7" x14ac:dyDescent="0.25">
      <c r="A776" s="113" t="s">
        <v>186</v>
      </c>
      <c r="B776" s="2"/>
      <c r="C776" s="2" t="s">
        <v>168</v>
      </c>
      <c r="D776" s="2" t="s">
        <v>41</v>
      </c>
      <c r="E776" s="2"/>
      <c r="F776" s="2"/>
      <c r="G776" s="23">
        <f>+G777+G789</f>
        <v>3978.2</v>
      </c>
    </row>
    <row r="777" spans="1:7" ht="31.5" x14ac:dyDescent="0.25">
      <c r="A777" s="113" t="s">
        <v>657</v>
      </c>
      <c r="B777" s="2"/>
      <c r="C777" s="2" t="s">
        <v>168</v>
      </c>
      <c r="D777" s="2" t="s">
        <v>41</v>
      </c>
      <c r="E777" s="2" t="s">
        <v>496</v>
      </c>
      <c r="F777" s="2"/>
      <c r="G777" s="23">
        <f>SUM(G778+G785)</f>
        <v>2465.1</v>
      </c>
    </row>
    <row r="778" spans="1:7" ht="31.5" x14ac:dyDescent="0.25">
      <c r="A778" s="113" t="s">
        <v>497</v>
      </c>
      <c r="B778" s="2"/>
      <c r="C778" s="2" t="s">
        <v>168</v>
      </c>
      <c r="D778" s="2" t="s">
        <v>41</v>
      </c>
      <c r="E778" s="2" t="s">
        <v>498</v>
      </c>
      <c r="F778" s="2"/>
      <c r="G778" s="23">
        <f>SUM(G779+G782)</f>
        <v>1584.7</v>
      </c>
    </row>
    <row r="779" spans="1:7" ht="31.5" x14ac:dyDescent="0.25">
      <c r="A779" s="54" t="s">
        <v>500</v>
      </c>
      <c r="B779" s="2"/>
      <c r="C779" s="2" t="s">
        <v>168</v>
      </c>
      <c r="D779" s="2" t="s">
        <v>41</v>
      </c>
      <c r="E779" s="2" t="s">
        <v>776</v>
      </c>
      <c r="F779" s="2"/>
      <c r="G779" s="23">
        <f>SUM(G780)</f>
        <v>1584.7</v>
      </c>
    </row>
    <row r="780" spans="1:7" ht="31.5" x14ac:dyDescent="0.25">
      <c r="A780" s="54" t="s">
        <v>777</v>
      </c>
      <c r="B780" s="2"/>
      <c r="C780" s="2" t="s">
        <v>168</v>
      </c>
      <c r="D780" s="2" t="s">
        <v>41</v>
      </c>
      <c r="E780" s="2" t="s">
        <v>775</v>
      </c>
      <c r="F780" s="2"/>
      <c r="G780" s="23">
        <f>G781</f>
        <v>1584.7</v>
      </c>
    </row>
    <row r="781" spans="1:7" ht="31.5" x14ac:dyDescent="0.25">
      <c r="A781" s="113" t="s">
        <v>242</v>
      </c>
      <c r="B781" s="2"/>
      <c r="C781" s="2" t="s">
        <v>168</v>
      </c>
      <c r="D781" s="2" t="s">
        <v>41</v>
      </c>
      <c r="E781" s="2" t="s">
        <v>775</v>
      </c>
      <c r="F781" s="2" t="s">
        <v>122</v>
      </c>
      <c r="G781" s="23">
        <v>1584.7</v>
      </c>
    </row>
    <row r="782" spans="1:7" hidden="1" x14ac:dyDescent="0.25">
      <c r="A782" s="113" t="s">
        <v>774</v>
      </c>
      <c r="B782" s="2"/>
      <c r="C782" s="2" t="s">
        <v>168</v>
      </c>
      <c r="D782" s="2" t="s">
        <v>41</v>
      </c>
      <c r="E782" s="2" t="s">
        <v>773</v>
      </c>
      <c r="F782" s="2"/>
      <c r="G782" s="23">
        <f>SUM(G783)</f>
        <v>0</v>
      </c>
    </row>
    <row r="783" spans="1:7" ht="31.5" hidden="1" x14ac:dyDescent="0.25">
      <c r="A783" s="113" t="s">
        <v>658</v>
      </c>
      <c r="B783" s="2"/>
      <c r="C783" s="2" t="s">
        <v>168</v>
      </c>
      <c r="D783" s="2" t="s">
        <v>41</v>
      </c>
      <c r="E783" s="2" t="s">
        <v>772</v>
      </c>
      <c r="F783" s="2"/>
      <c r="G783" s="23">
        <f>SUM(G784)</f>
        <v>0</v>
      </c>
    </row>
    <row r="784" spans="1:7" ht="31.5" hidden="1" x14ac:dyDescent="0.25">
      <c r="A784" s="113" t="s">
        <v>242</v>
      </c>
      <c r="B784" s="2"/>
      <c r="C784" s="2" t="s">
        <v>168</v>
      </c>
      <c r="D784" s="2" t="s">
        <v>41</v>
      </c>
      <c r="E784" s="2" t="s">
        <v>772</v>
      </c>
      <c r="F784" s="2" t="s">
        <v>122</v>
      </c>
      <c r="G784" s="23">
        <v>0</v>
      </c>
    </row>
    <row r="785" spans="1:7" x14ac:dyDescent="0.25">
      <c r="A785" s="113" t="s">
        <v>502</v>
      </c>
      <c r="B785" s="2"/>
      <c r="C785" s="2" t="s">
        <v>168</v>
      </c>
      <c r="D785" s="2" t="s">
        <v>41</v>
      </c>
      <c r="E785" s="2" t="s">
        <v>503</v>
      </c>
      <c r="F785" s="2"/>
      <c r="G785" s="23">
        <f t="shared" ref="G785:G787" si="37">SUM(G786)</f>
        <v>880.4</v>
      </c>
    </row>
    <row r="786" spans="1:7" ht="31.5" x14ac:dyDescent="0.25">
      <c r="A786" s="54" t="s">
        <v>500</v>
      </c>
      <c r="B786" s="2"/>
      <c r="C786" s="2" t="s">
        <v>168</v>
      </c>
      <c r="D786" s="2" t="s">
        <v>41</v>
      </c>
      <c r="E786" s="2" t="s">
        <v>778</v>
      </c>
      <c r="F786" s="2"/>
      <c r="G786" s="23">
        <f t="shared" si="37"/>
        <v>880.4</v>
      </c>
    </row>
    <row r="787" spans="1:7" ht="47.25" x14ac:dyDescent="0.25">
      <c r="A787" s="113" t="s">
        <v>847</v>
      </c>
      <c r="B787" s="2"/>
      <c r="C787" s="2" t="s">
        <v>168</v>
      </c>
      <c r="D787" s="2" t="s">
        <v>41</v>
      </c>
      <c r="E787" s="2" t="s">
        <v>771</v>
      </c>
      <c r="F787" s="2"/>
      <c r="G787" s="23">
        <f t="shared" si="37"/>
        <v>880.4</v>
      </c>
    </row>
    <row r="788" spans="1:7" ht="31.5" x14ac:dyDescent="0.25">
      <c r="A788" s="113" t="s">
        <v>69</v>
      </c>
      <c r="B788" s="2"/>
      <c r="C788" s="2" t="s">
        <v>168</v>
      </c>
      <c r="D788" s="2" t="s">
        <v>41</v>
      </c>
      <c r="E788" s="2" t="s">
        <v>771</v>
      </c>
      <c r="F788" s="2" t="s">
        <v>122</v>
      </c>
      <c r="G788" s="23">
        <v>880.4</v>
      </c>
    </row>
    <row r="789" spans="1:7" ht="31.5" x14ac:dyDescent="0.25">
      <c r="A789" s="113" t="s">
        <v>636</v>
      </c>
      <c r="B789" s="2"/>
      <c r="C789" s="2" t="s">
        <v>168</v>
      </c>
      <c r="D789" s="2" t="s">
        <v>41</v>
      </c>
      <c r="E789" s="2" t="s">
        <v>276</v>
      </c>
      <c r="F789" s="2"/>
      <c r="G789" s="23">
        <f>SUM(G790)</f>
        <v>1513.1</v>
      </c>
    </row>
    <row r="790" spans="1:7" ht="31.5" x14ac:dyDescent="0.25">
      <c r="A790" s="113" t="s">
        <v>288</v>
      </c>
      <c r="B790" s="2"/>
      <c r="C790" s="2" t="s">
        <v>168</v>
      </c>
      <c r="D790" s="2" t="s">
        <v>41</v>
      </c>
      <c r="E790" s="2" t="s">
        <v>279</v>
      </c>
      <c r="F790" s="2"/>
      <c r="G790" s="23">
        <f>SUM(G791)</f>
        <v>1513.1</v>
      </c>
    </row>
    <row r="791" spans="1:7" x14ac:dyDescent="0.25">
      <c r="A791" s="113" t="s">
        <v>32</v>
      </c>
      <c r="B791" s="2"/>
      <c r="C791" s="2" t="s">
        <v>168</v>
      </c>
      <c r="D791" s="2" t="s">
        <v>41</v>
      </c>
      <c r="E791" s="2" t="s">
        <v>362</v>
      </c>
      <c r="F791" s="2"/>
      <c r="G791" s="23">
        <f>SUM(G792+G794)</f>
        <v>1513.1</v>
      </c>
    </row>
    <row r="792" spans="1:7" ht="63" x14ac:dyDescent="0.25">
      <c r="A792" s="113" t="s">
        <v>781</v>
      </c>
      <c r="B792" s="2"/>
      <c r="C792" s="2" t="s">
        <v>168</v>
      </c>
      <c r="D792" s="2" t="s">
        <v>41</v>
      </c>
      <c r="E792" s="2" t="s">
        <v>779</v>
      </c>
      <c r="F792" s="2"/>
      <c r="G792" s="23">
        <f>SUM(G793)</f>
        <v>1348.1</v>
      </c>
    </row>
    <row r="793" spans="1:7" ht="31.5" x14ac:dyDescent="0.25">
      <c r="A793" s="113" t="s">
        <v>242</v>
      </c>
      <c r="B793" s="2"/>
      <c r="C793" s="2" t="s">
        <v>168</v>
      </c>
      <c r="D793" s="2" t="s">
        <v>41</v>
      </c>
      <c r="E793" s="2" t="s">
        <v>779</v>
      </c>
      <c r="F793" s="2" t="s">
        <v>122</v>
      </c>
      <c r="G793" s="23">
        <v>1348.1</v>
      </c>
    </row>
    <row r="794" spans="1:7" ht="78.75" x14ac:dyDescent="0.25">
      <c r="A794" s="113" t="s">
        <v>782</v>
      </c>
      <c r="B794" s="2"/>
      <c r="C794" s="2" t="s">
        <v>168</v>
      </c>
      <c r="D794" s="2" t="s">
        <v>41</v>
      </c>
      <c r="E794" s="2" t="s">
        <v>780</v>
      </c>
      <c r="F794" s="2"/>
      <c r="G794" s="23">
        <f>SUM(G795)</f>
        <v>165</v>
      </c>
    </row>
    <row r="795" spans="1:7" ht="31.5" x14ac:dyDescent="0.25">
      <c r="A795" s="113" t="s">
        <v>242</v>
      </c>
      <c r="B795" s="2"/>
      <c r="C795" s="2" t="s">
        <v>168</v>
      </c>
      <c r="D795" s="2" t="s">
        <v>41</v>
      </c>
      <c r="E795" s="2" t="s">
        <v>780</v>
      </c>
      <c r="F795" s="2" t="s">
        <v>122</v>
      </c>
      <c r="G795" s="23">
        <v>165</v>
      </c>
    </row>
    <row r="796" spans="1:7" x14ac:dyDescent="0.25">
      <c r="A796" s="113" t="s">
        <v>187</v>
      </c>
      <c r="B796" s="2"/>
      <c r="C796" s="2" t="s">
        <v>168</v>
      </c>
      <c r="D796" s="2" t="s">
        <v>51</v>
      </c>
      <c r="E796" s="2"/>
      <c r="F796" s="2"/>
      <c r="G796" s="23">
        <f>G797+G810</f>
        <v>13917.899999999998</v>
      </c>
    </row>
    <row r="797" spans="1:7" ht="31.5" x14ac:dyDescent="0.25">
      <c r="A797" s="113" t="s">
        <v>659</v>
      </c>
      <c r="B797" s="2"/>
      <c r="C797" s="2" t="s">
        <v>168</v>
      </c>
      <c r="D797" s="2" t="s">
        <v>51</v>
      </c>
      <c r="E797" s="2" t="s">
        <v>496</v>
      </c>
      <c r="F797" s="2"/>
      <c r="G797" s="23">
        <f>G802+G798</f>
        <v>12397.899999999998</v>
      </c>
    </row>
    <row r="798" spans="1:7" ht="31.5" x14ac:dyDescent="0.25">
      <c r="A798" s="113" t="s">
        <v>497</v>
      </c>
      <c r="B798" s="2"/>
      <c r="C798" s="2" t="s">
        <v>168</v>
      </c>
      <c r="D798" s="2" t="s">
        <v>51</v>
      </c>
      <c r="E798" s="2" t="s">
        <v>498</v>
      </c>
      <c r="F798" s="2"/>
      <c r="G798" s="23">
        <f>G799</f>
        <v>2000</v>
      </c>
    </row>
    <row r="799" spans="1:7" ht="31.5" x14ac:dyDescent="0.25">
      <c r="A799" s="54" t="s">
        <v>500</v>
      </c>
      <c r="B799" s="2"/>
      <c r="C799" s="2" t="s">
        <v>168</v>
      </c>
      <c r="D799" s="2" t="s">
        <v>51</v>
      </c>
      <c r="E799" s="2" t="s">
        <v>776</v>
      </c>
      <c r="F799" s="2"/>
      <c r="G799" s="23">
        <f>SUM(G800)</f>
        <v>2000</v>
      </c>
    </row>
    <row r="800" spans="1:7" ht="36" customHeight="1" x14ac:dyDescent="0.25">
      <c r="A800" s="113" t="s">
        <v>660</v>
      </c>
      <c r="B800" s="2"/>
      <c r="C800" s="2" t="s">
        <v>168</v>
      </c>
      <c r="D800" s="2" t="s">
        <v>51</v>
      </c>
      <c r="E800" s="2" t="s">
        <v>791</v>
      </c>
      <c r="F800" s="2"/>
      <c r="G800" s="23">
        <f>G801</f>
        <v>2000</v>
      </c>
    </row>
    <row r="801" spans="1:7" ht="31.5" x14ac:dyDescent="0.25">
      <c r="A801" s="113" t="s">
        <v>242</v>
      </c>
      <c r="B801" s="2"/>
      <c r="C801" s="2" t="s">
        <v>168</v>
      </c>
      <c r="D801" s="2" t="s">
        <v>51</v>
      </c>
      <c r="E801" s="2" t="s">
        <v>791</v>
      </c>
      <c r="F801" s="2" t="s">
        <v>122</v>
      </c>
      <c r="G801" s="23">
        <v>2000</v>
      </c>
    </row>
    <row r="802" spans="1:7" x14ac:dyDescent="0.25">
      <c r="A802" s="113" t="s">
        <v>689</v>
      </c>
      <c r="B802" s="2"/>
      <c r="C802" s="2" t="s">
        <v>168</v>
      </c>
      <c r="D802" s="2" t="s">
        <v>51</v>
      </c>
      <c r="E802" s="2" t="s">
        <v>525</v>
      </c>
      <c r="F802" s="2"/>
      <c r="G802" s="23">
        <f>SUM(G803)+G806</f>
        <v>10397.899999999998</v>
      </c>
    </row>
    <row r="803" spans="1:7" ht="31.5" x14ac:dyDescent="0.25">
      <c r="A803" s="113" t="s">
        <v>500</v>
      </c>
      <c r="B803" s="2"/>
      <c r="C803" s="2" t="s">
        <v>168</v>
      </c>
      <c r="D803" s="2" t="s">
        <v>51</v>
      </c>
      <c r="E803" s="2" t="s">
        <v>783</v>
      </c>
      <c r="F803" s="2"/>
      <c r="G803" s="23">
        <f>+G805</f>
        <v>2147.3000000000002</v>
      </c>
    </row>
    <row r="804" spans="1:7" ht="31.5" x14ac:dyDescent="0.25">
      <c r="A804" s="113" t="s">
        <v>587</v>
      </c>
      <c r="B804" s="2"/>
      <c r="C804" s="2" t="s">
        <v>168</v>
      </c>
      <c r="D804" s="2" t="s">
        <v>51</v>
      </c>
      <c r="E804" s="2" t="s">
        <v>784</v>
      </c>
      <c r="F804" s="2"/>
      <c r="G804" s="23">
        <f>G805</f>
        <v>2147.3000000000002</v>
      </c>
    </row>
    <row r="805" spans="1:7" ht="31.5" x14ac:dyDescent="0.25">
      <c r="A805" s="113" t="s">
        <v>242</v>
      </c>
      <c r="B805" s="2"/>
      <c r="C805" s="2" t="s">
        <v>168</v>
      </c>
      <c r="D805" s="2" t="s">
        <v>51</v>
      </c>
      <c r="E805" s="2" t="s">
        <v>784</v>
      </c>
      <c r="F805" s="2" t="s">
        <v>122</v>
      </c>
      <c r="G805" s="23">
        <v>2147.3000000000002</v>
      </c>
    </row>
    <row r="806" spans="1:7" x14ac:dyDescent="0.25">
      <c r="A806" s="113" t="s">
        <v>774</v>
      </c>
      <c r="B806" s="55"/>
      <c r="C806" s="2" t="s">
        <v>168</v>
      </c>
      <c r="D806" s="2" t="s">
        <v>51</v>
      </c>
      <c r="E806" s="56" t="s">
        <v>785</v>
      </c>
      <c r="F806" s="2"/>
      <c r="G806" s="23">
        <f>SUM(G807)</f>
        <v>8250.5999999999985</v>
      </c>
    </row>
    <row r="807" spans="1:7" ht="31.5" x14ac:dyDescent="0.25">
      <c r="A807" s="57" t="s">
        <v>661</v>
      </c>
      <c r="B807" s="55"/>
      <c r="C807" s="2" t="s">
        <v>168</v>
      </c>
      <c r="D807" s="2" t="s">
        <v>51</v>
      </c>
      <c r="E807" s="56" t="s">
        <v>786</v>
      </c>
      <c r="F807" s="2"/>
      <c r="G807" s="23">
        <f>SUM(G808:G809)</f>
        <v>8250.5999999999985</v>
      </c>
    </row>
    <row r="808" spans="1:7" ht="31.5" x14ac:dyDescent="0.25">
      <c r="A808" s="113" t="s">
        <v>242</v>
      </c>
      <c r="B808" s="55"/>
      <c r="C808" s="2" t="s">
        <v>168</v>
      </c>
      <c r="D808" s="2" t="s">
        <v>51</v>
      </c>
      <c r="E808" s="56" t="s">
        <v>786</v>
      </c>
      <c r="F808" s="2" t="s">
        <v>122</v>
      </c>
      <c r="G808" s="23">
        <v>5500.4</v>
      </c>
    </row>
    <row r="809" spans="1:7" x14ac:dyDescent="0.25">
      <c r="A809" s="113" t="s">
        <v>19</v>
      </c>
      <c r="B809" s="55"/>
      <c r="C809" s="2" t="s">
        <v>168</v>
      </c>
      <c r="D809" s="2" t="s">
        <v>51</v>
      </c>
      <c r="E809" s="56" t="s">
        <v>786</v>
      </c>
      <c r="F809" s="2" t="s">
        <v>95</v>
      </c>
      <c r="G809" s="23">
        <v>2750.2</v>
      </c>
    </row>
    <row r="810" spans="1:7" ht="31.5" x14ac:dyDescent="0.25">
      <c r="A810" s="113" t="s">
        <v>636</v>
      </c>
      <c r="B810" s="2"/>
      <c r="C810" s="2" t="s">
        <v>168</v>
      </c>
      <c r="D810" s="2" t="s">
        <v>51</v>
      </c>
      <c r="E810" s="2" t="s">
        <v>276</v>
      </c>
      <c r="F810" s="2"/>
      <c r="G810" s="23">
        <f>SUM(G811)</f>
        <v>1520</v>
      </c>
    </row>
    <row r="811" spans="1:7" ht="31.5" x14ac:dyDescent="0.25">
      <c r="A811" s="113" t="s">
        <v>288</v>
      </c>
      <c r="B811" s="2"/>
      <c r="C811" s="2" t="s">
        <v>168</v>
      </c>
      <c r="D811" s="2" t="s">
        <v>51</v>
      </c>
      <c r="E811" s="2" t="s">
        <v>279</v>
      </c>
      <c r="F811" s="2"/>
      <c r="G811" s="23">
        <f>SUM(G812)</f>
        <v>1520</v>
      </c>
    </row>
    <row r="812" spans="1:7" x14ac:dyDescent="0.25">
      <c r="A812" s="113" t="s">
        <v>32</v>
      </c>
      <c r="B812" s="2"/>
      <c r="C812" s="2" t="s">
        <v>168</v>
      </c>
      <c r="D812" s="2" t="s">
        <v>51</v>
      </c>
      <c r="E812" s="2" t="s">
        <v>362</v>
      </c>
      <c r="F812" s="2"/>
      <c r="G812" s="23">
        <f>SUM(G813+G815)</f>
        <v>1520</v>
      </c>
    </row>
    <row r="813" spans="1:7" ht="78.75" x14ac:dyDescent="0.25">
      <c r="A813" s="113" t="s">
        <v>787</v>
      </c>
      <c r="B813" s="55"/>
      <c r="C813" s="2" t="s">
        <v>168</v>
      </c>
      <c r="D813" s="2" t="s">
        <v>51</v>
      </c>
      <c r="E813" s="56" t="s">
        <v>789</v>
      </c>
      <c r="F813" s="2"/>
      <c r="G813" s="23">
        <f>SUM(G814)</f>
        <v>1100</v>
      </c>
    </row>
    <row r="814" spans="1:7" ht="31.5" x14ac:dyDescent="0.25">
      <c r="A814" s="113" t="s">
        <v>242</v>
      </c>
      <c r="B814" s="55"/>
      <c r="C814" s="2" t="s">
        <v>168</v>
      </c>
      <c r="D814" s="2" t="s">
        <v>51</v>
      </c>
      <c r="E814" s="56" t="s">
        <v>789</v>
      </c>
      <c r="F814" s="2" t="s">
        <v>122</v>
      </c>
      <c r="G814" s="23">
        <v>1100</v>
      </c>
    </row>
    <row r="815" spans="1:7" ht="63" x14ac:dyDescent="0.25">
      <c r="A815" s="113" t="s">
        <v>788</v>
      </c>
      <c r="B815" s="55"/>
      <c r="C815" s="2" t="s">
        <v>168</v>
      </c>
      <c r="D815" s="2" t="s">
        <v>51</v>
      </c>
      <c r="E815" s="56" t="s">
        <v>790</v>
      </c>
      <c r="F815" s="2"/>
      <c r="G815" s="23">
        <f>SUM(G816)</f>
        <v>420</v>
      </c>
    </row>
    <row r="816" spans="1:7" ht="31.5" x14ac:dyDescent="0.25">
      <c r="A816" s="113" t="s">
        <v>242</v>
      </c>
      <c r="B816" s="55"/>
      <c r="C816" s="2" t="s">
        <v>168</v>
      </c>
      <c r="D816" s="2" t="s">
        <v>51</v>
      </c>
      <c r="E816" s="56" t="s">
        <v>790</v>
      </c>
      <c r="F816" s="2" t="s">
        <v>122</v>
      </c>
      <c r="G816" s="23">
        <v>420</v>
      </c>
    </row>
    <row r="817" spans="1:7" x14ac:dyDescent="0.25">
      <c r="A817" s="113" t="s">
        <v>188</v>
      </c>
      <c r="B817" s="55"/>
      <c r="C817" s="2" t="s">
        <v>168</v>
      </c>
      <c r="D817" s="2" t="s">
        <v>167</v>
      </c>
      <c r="E817" s="56"/>
      <c r="F817" s="2"/>
      <c r="G817" s="23">
        <f>SUM(G818)</f>
        <v>7378.4</v>
      </c>
    </row>
    <row r="818" spans="1:7" ht="31.5" x14ac:dyDescent="0.25">
      <c r="A818" s="113" t="s">
        <v>636</v>
      </c>
      <c r="B818" s="55"/>
      <c r="C818" s="2" t="s">
        <v>168</v>
      </c>
      <c r="D818" s="2" t="s">
        <v>167</v>
      </c>
      <c r="E818" s="56" t="s">
        <v>276</v>
      </c>
      <c r="F818" s="2"/>
      <c r="G818" s="23">
        <f>SUM(G819+G832)</f>
        <v>7378.4</v>
      </c>
    </row>
    <row r="819" spans="1:7" ht="31.5" x14ac:dyDescent="0.25">
      <c r="A819" s="113" t="s">
        <v>361</v>
      </c>
      <c r="B819" s="55"/>
      <c r="C819" s="2" t="s">
        <v>168</v>
      </c>
      <c r="D819" s="2" t="s">
        <v>167</v>
      </c>
      <c r="E819" s="56" t="s">
        <v>277</v>
      </c>
      <c r="F819" s="2"/>
      <c r="G819" s="23">
        <f>SUM(G820)</f>
        <v>7378.4</v>
      </c>
    </row>
    <row r="820" spans="1:7" ht="31.5" x14ac:dyDescent="0.25">
      <c r="A820" s="113" t="s">
        <v>77</v>
      </c>
      <c r="B820" s="55"/>
      <c r="C820" s="2" t="s">
        <v>168</v>
      </c>
      <c r="D820" s="2" t="s">
        <v>167</v>
      </c>
      <c r="E820" s="56" t="s">
        <v>648</v>
      </c>
      <c r="F820" s="2"/>
      <c r="G820" s="23">
        <f>SUM(G821+G824+G827+G829)</f>
        <v>7378.4</v>
      </c>
    </row>
    <row r="821" spans="1:7" x14ac:dyDescent="0.25">
      <c r="A821" s="113" t="s">
        <v>79</v>
      </c>
      <c r="B821" s="55"/>
      <c r="C821" s="2" t="s">
        <v>168</v>
      </c>
      <c r="D821" s="2" t="s">
        <v>167</v>
      </c>
      <c r="E821" s="56" t="s">
        <v>649</v>
      </c>
      <c r="F821" s="2"/>
      <c r="G821" s="23">
        <f>SUM(G822:G823)</f>
        <v>6019.6</v>
      </c>
    </row>
    <row r="822" spans="1:7" ht="47.25" x14ac:dyDescent="0.25">
      <c r="A822" s="113" t="s">
        <v>48</v>
      </c>
      <c r="B822" s="55"/>
      <c r="C822" s="2" t="s">
        <v>168</v>
      </c>
      <c r="D822" s="2" t="s">
        <v>167</v>
      </c>
      <c r="E822" s="56" t="s">
        <v>649</v>
      </c>
      <c r="F822" s="2">
        <v>100</v>
      </c>
      <c r="G822" s="23">
        <v>6019.5</v>
      </c>
    </row>
    <row r="823" spans="1:7" ht="31.5" x14ac:dyDescent="0.25">
      <c r="A823" s="113" t="s">
        <v>49</v>
      </c>
      <c r="B823" s="55"/>
      <c r="C823" s="2" t="s">
        <v>168</v>
      </c>
      <c r="D823" s="2" t="s">
        <v>167</v>
      </c>
      <c r="E823" s="56" t="s">
        <v>649</v>
      </c>
      <c r="F823" s="2">
        <v>200</v>
      </c>
      <c r="G823" s="23">
        <v>0.1</v>
      </c>
    </row>
    <row r="824" spans="1:7" x14ac:dyDescent="0.25">
      <c r="A824" s="113" t="s">
        <v>94</v>
      </c>
      <c r="B824" s="55"/>
      <c r="C824" s="2" t="s">
        <v>168</v>
      </c>
      <c r="D824" s="2" t="s">
        <v>167</v>
      </c>
      <c r="E824" s="56" t="s">
        <v>650</v>
      </c>
      <c r="F824" s="2"/>
      <c r="G824" s="23">
        <f>SUM(G825:G826)</f>
        <v>71</v>
      </c>
    </row>
    <row r="825" spans="1:7" ht="31.5" x14ac:dyDescent="0.25">
      <c r="A825" s="113" t="s">
        <v>49</v>
      </c>
      <c r="B825" s="55"/>
      <c r="C825" s="2" t="s">
        <v>168</v>
      </c>
      <c r="D825" s="2" t="s">
        <v>167</v>
      </c>
      <c r="E825" s="56" t="s">
        <v>650</v>
      </c>
      <c r="F825" s="2">
        <v>200</v>
      </c>
      <c r="G825" s="23">
        <v>71</v>
      </c>
    </row>
    <row r="826" spans="1:7" x14ac:dyDescent="0.25">
      <c r="A826" s="113" t="s">
        <v>19</v>
      </c>
      <c r="B826" s="55"/>
      <c r="C826" s="2" t="s">
        <v>168</v>
      </c>
      <c r="D826" s="2" t="s">
        <v>167</v>
      </c>
      <c r="E826" s="56" t="s">
        <v>650</v>
      </c>
      <c r="F826" s="2">
        <v>800</v>
      </c>
      <c r="G826" s="23">
        <v>0</v>
      </c>
    </row>
    <row r="827" spans="1:7" ht="31.5" x14ac:dyDescent="0.25">
      <c r="A827" s="113" t="s">
        <v>96</v>
      </c>
      <c r="B827" s="55"/>
      <c r="C827" s="2" t="s">
        <v>168</v>
      </c>
      <c r="D827" s="2" t="s">
        <v>167</v>
      </c>
      <c r="E827" s="56" t="s">
        <v>651</v>
      </c>
      <c r="F827" s="2"/>
      <c r="G827" s="23">
        <f>SUM(G828)</f>
        <v>353.9</v>
      </c>
    </row>
    <row r="828" spans="1:7" ht="31.5" x14ac:dyDescent="0.25">
      <c r="A828" s="113" t="s">
        <v>49</v>
      </c>
      <c r="B828" s="55"/>
      <c r="C828" s="2" t="s">
        <v>168</v>
      </c>
      <c r="D828" s="2" t="s">
        <v>167</v>
      </c>
      <c r="E828" s="56" t="s">
        <v>651</v>
      </c>
      <c r="F828" s="2">
        <v>200</v>
      </c>
      <c r="G828" s="23">
        <v>353.9</v>
      </c>
    </row>
    <row r="829" spans="1:7" ht="31.5" x14ac:dyDescent="0.25">
      <c r="A829" s="113" t="s">
        <v>97</v>
      </c>
      <c r="B829" s="55"/>
      <c r="C829" s="2" t="s">
        <v>168</v>
      </c>
      <c r="D829" s="2" t="s">
        <v>167</v>
      </c>
      <c r="E829" s="56" t="s">
        <v>652</v>
      </c>
      <c r="F829" s="2"/>
      <c r="G829" s="23">
        <f>SUM(G830:G831)</f>
        <v>933.9</v>
      </c>
    </row>
    <row r="830" spans="1:7" ht="31.5" x14ac:dyDescent="0.25">
      <c r="A830" s="113" t="s">
        <v>49</v>
      </c>
      <c r="B830" s="55"/>
      <c r="C830" s="2" t="s">
        <v>168</v>
      </c>
      <c r="D830" s="2" t="s">
        <v>167</v>
      </c>
      <c r="E830" s="56" t="s">
        <v>652</v>
      </c>
      <c r="F830" s="2">
        <v>200</v>
      </c>
      <c r="G830" s="23">
        <v>800.5</v>
      </c>
    </row>
    <row r="831" spans="1:7" x14ac:dyDescent="0.25">
      <c r="A831" s="113" t="s">
        <v>19</v>
      </c>
      <c r="B831" s="55"/>
      <c r="C831" s="2" t="s">
        <v>168</v>
      </c>
      <c r="D831" s="2" t="s">
        <v>167</v>
      </c>
      <c r="E831" s="56" t="s">
        <v>652</v>
      </c>
      <c r="F831" s="2">
        <v>800</v>
      </c>
      <c r="G831" s="23">
        <v>133.4</v>
      </c>
    </row>
    <row r="832" spans="1:7" ht="31.5" hidden="1" x14ac:dyDescent="0.25">
      <c r="A832" s="113" t="s">
        <v>287</v>
      </c>
      <c r="B832" s="55"/>
      <c r="C832" s="2" t="s">
        <v>168</v>
      </c>
      <c r="D832" s="2" t="s">
        <v>167</v>
      </c>
      <c r="E832" s="56" t="s">
        <v>285</v>
      </c>
      <c r="F832" s="2"/>
      <c r="G832" s="23">
        <f t="shared" ref="G832:G834" si="38">SUM(G833)</f>
        <v>0</v>
      </c>
    </row>
    <row r="833" spans="1:7" ht="31.5" hidden="1" x14ac:dyDescent="0.25">
      <c r="A833" s="113" t="s">
        <v>77</v>
      </c>
      <c r="B833" s="55"/>
      <c r="C833" s="2" t="s">
        <v>168</v>
      </c>
      <c r="D833" s="2" t="s">
        <v>167</v>
      </c>
      <c r="E833" s="56" t="s">
        <v>655</v>
      </c>
      <c r="F833" s="2"/>
      <c r="G833" s="23">
        <f t="shared" si="38"/>
        <v>0</v>
      </c>
    </row>
    <row r="834" spans="1:7" ht="31.5" hidden="1" x14ac:dyDescent="0.25">
      <c r="A834" s="113" t="s">
        <v>97</v>
      </c>
      <c r="B834" s="55"/>
      <c r="C834" s="2" t="s">
        <v>168</v>
      </c>
      <c r="D834" s="2" t="s">
        <v>167</v>
      </c>
      <c r="E834" s="56" t="s">
        <v>656</v>
      </c>
      <c r="F834" s="2"/>
      <c r="G834" s="23">
        <f t="shared" si="38"/>
        <v>0</v>
      </c>
    </row>
    <row r="835" spans="1:7" ht="31.5" hidden="1" x14ac:dyDescent="0.25">
      <c r="A835" s="113" t="s">
        <v>49</v>
      </c>
      <c r="B835" s="55"/>
      <c r="C835" s="2" t="s">
        <v>168</v>
      </c>
      <c r="D835" s="2" t="s">
        <v>167</v>
      </c>
      <c r="E835" s="56" t="s">
        <v>656</v>
      </c>
      <c r="F835" s="2" t="s">
        <v>90</v>
      </c>
      <c r="G835" s="23">
        <v>0</v>
      </c>
    </row>
    <row r="836" spans="1:7" x14ac:dyDescent="0.25">
      <c r="A836" s="19" t="s">
        <v>697</v>
      </c>
      <c r="B836" s="20" t="s">
        <v>373</v>
      </c>
      <c r="C836" s="21"/>
      <c r="D836" s="21"/>
      <c r="E836" s="20"/>
      <c r="F836" s="21"/>
      <c r="G836" s="26">
        <f>SUM(G837+G1026)+G1049</f>
        <v>2392364.3000000007</v>
      </c>
    </row>
    <row r="837" spans="1:7" x14ac:dyDescent="0.25">
      <c r="A837" s="113" t="s">
        <v>112</v>
      </c>
      <c r="B837" s="2"/>
      <c r="C837" s="2" t="s">
        <v>113</v>
      </c>
      <c r="D837" s="2"/>
      <c r="E837" s="2"/>
      <c r="F837" s="2"/>
      <c r="G837" s="23">
        <f>SUM(G838+G881+G940+G957+G993)</f>
        <v>2321808.7000000007</v>
      </c>
    </row>
    <row r="838" spans="1:7" x14ac:dyDescent="0.25">
      <c r="A838" s="113" t="s">
        <v>178</v>
      </c>
      <c r="B838" s="2"/>
      <c r="C838" s="2" t="s">
        <v>113</v>
      </c>
      <c r="D838" s="2" t="s">
        <v>31</v>
      </c>
      <c r="E838" s="2"/>
      <c r="F838" s="2"/>
      <c r="G838" s="23">
        <f>SUM(G839)</f>
        <v>950124.50000000012</v>
      </c>
    </row>
    <row r="839" spans="1:7" ht="32.25" customHeight="1" x14ac:dyDescent="0.25">
      <c r="A839" s="113" t="s">
        <v>691</v>
      </c>
      <c r="B839" s="2"/>
      <c r="C839" s="2" t="s">
        <v>113</v>
      </c>
      <c r="D839" s="2" t="s">
        <v>31</v>
      </c>
      <c r="E839" s="28" t="s">
        <v>374</v>
      </c>
      <c r="F839" s="2"/>
      <c r="G839" s="23">
        <f>SUM(G840+G845+G854+G877)+G850</f>
        <v>950124.50000000012</v>
      </c>
    </row>
    <row r="840" spans="1:7" x14ac:dyDescent="0.25">
      <c r="A840" s="113" t="s">
        <v>32</v>
      </c>
      <c r="B840" s="2"/>
      <c r="C840" s="2" t="s">
        <v>113</v>
      </c>
      <c r="D840" s="2" t="s">
        <v>31</v>
      </c>
      <c r="E840" s="28" t="s">
        <v>375</v>
      </c>
      <c r="F840" s="2"/>
      <c r="G840" s="23">
        <f>SUM(G841)</f>
        <v>5079</v>
      </c>
    </row>
    <row r="841" spans="1:7" x14ac:dyDescent="0.25">
      <c r="A841" s="113" t="s">
        <v>380</v>
      </c>
      <c r="B841" s="2"/>
      <c r="C841" s="2" t="s">
        <v>113</v>
      </c>
      <c r="D841" s="2" t="s">
        <v>31</v>
      </c>
      <c r="E841" s="28" t="s">
        <v>459</v>
      </c>
      <c r="F841" s="2"/>
      <c r="G841" s="23">
        <f>SUM(G842:G844)</f>
        <v>5079</v>
      </c>
    </row>
    <row r="842" spans="1:7" ht="31.5" x14ac:dyDescent="0.25">
      <c r="A842" s="113" t="s">
        <v>49</v>
      </c>
      <c r="B842" s="2"/>
      <c r="C842" s="2" t="s">
        <v>113</v>
      </c>
      <c r="D842" s="2" t="s">
        <v>31</v>
      </c>
      <c r="E842" s="28" t="s">
        <v>459</v>
      </c>
      <c r="F842" s="2" t="s">
        <v>90</v>
      </c>
      <c r="G842" s="23">
        <v>1033.5999999999999</v>
      </c>
    </row>
    <row r="843" spans="1:7" x14ac:dyDescent="0.25">
      <c r="A843" s="113" t="s">
        <v>39</v>
      </c>
      <c r="B843" s="2"/>
      <c r="C843" s="2" t="s">
        <v>113</v>
      </c>
      <c r="D843" s="2" t="s">
        <v>31</v>
      </c>
      <c r="E843" s="28" t="s">
        <v>459</v>
      </c>
      <c r="F843" s="2" t="s">
        <v>98</v>
      </c>
      <c r="G843" s="23">
        <v>30.7</v>
      </c>
    </row>
    <row r="844" spans="1:7" ht="31.5" x14ac:dyDescent="0.25">
      <c r="A844" s="113" t="s">
        <v>242</v>
      </c>
      <c r="B844" s="2"/>
      <c r="C844" s="2" t="s">
        <v>113</v>
      </c>
      <c r="D844" s="2" t="s">
        <v>31</v>
      </c>
      <c r="E844" s="28" t="s">
        <v>459</v>
      </c>
      <c r="F844" s="2" t="s">
        <v>122</v>
      </c>
      <c r="G844" s="23">
        <v>4014.7</v>
      </c>
    </row>
    <row r="845" spans="1:7" ht="47.25" x14ac:dyDescent="0.25">
      <c r="A845" s="113" t="s">
        <v>23</v>
      </c>
      <c r="B845" s="2"/>
      <c r="C845" s="2" t="s">
        <v>113</v>
      </c>
      <c r="D845" s="2" t="s">
        <v>31</v>
      </c>
      <c r="E845" s="58" t="s">
        <v>805</v>
      </c>
      <c r="F845" s="30"/>
      <c r="G845" s="23">
        <f>SUM(G846)+G848</f>
        <v>775140.4</v>
      </c>
    </row>
    <row r="846" spans="1:7" ht="47.25" x14ac:dyDescent="0.25">
      <c r="A846" s="113" t="s">
        <v>458</v>
      </c>
      <c r="B846" s="2"/>
      <c r="C846" s="2" t="s">
        <v>113</v>
      </c>
      <c r="D846" s="2" t="s">
        <v>31</v>
      </c>
      <c r="E846" s="58" t="s">
        <v>803</v>
      </c>
      <c r="F846" s="30"/>
      <c r="G846" s="23">
        <f>SUM(G847)</f>
        <v>513212.3</v>
      </c>
    </row>
    <row r="847" spans="1:7" ht="31.5" x14ac:dyDescent="0.25">
      <c r="A847" s="113" t="s">
        <v>242</v>
      </c>
      <c r="B847" s="2"/>
      <c r="C847" s="2" t="s">
        <v>113</v>
      </c>
      <c r="D847" s="2" t="s">
        <v>31</v>
      </c>
      <c r="E847" s="58" t="s">
        <v>803</v>
      </c>
      <c r="F847" s="2" t="s">
        <v>122</v>
      </c>
      <c r="G847" s="23">
        <v>513212.3</v>
      </c>
    </row>
    <row r="848" spans="1:7" x14ac:dyDescent="0.25">
      <c r="A848" s="113" t="s">
        <v>380</v>
      </c>
      <c r="B848" s="2"/>
      <c r="C848" s="2" t="s">
        <v>113</v>
      </c>
      <c r="D848" s="2" t="s">
        <v>31</v>
      </c>
      <c r="E848" s="28" t="s">
        <v>381</v>
      </c>
      <c r="F848" s="2"/>
      <c r="G848" s="23">
        <f>G849</f>
        <v>261928.1</v>
      </c>
    </row>
    <row r="849" spans="1:7" ht="31.5" x14ac:dyDescent="0.25">
      <c r="A849" s="113" t="s">
        <v>242</v>
      </c>
      <c r="B849" s="2"/>
      <c r="C849" s="2" t="s">
        <v>113</v>
      </c>
      <c r="D849" s="2" t="s">
        <v>31</v>
      </c>
      <c r="E849" s="28" t="s">
        <v>381</v>
      </c>
      <c r="F849" s="2" t="s">
        <v>122</v>
      </c>
      <c r="G849" s="23">
        <v>261928.1</v>
      </c>
    </row>
    <row r="850" spans="1:7" x14ac:dyDescent="0.25">
      <c r="A850" s="113" t="s">
        <v>151</v>
      </c>
      <c r="B850" s="2"/>
      <c r="C850" s="2" t="s">
        <v>113</v>
      </c>
      <c r="D850" s="2" t="s">
        <v>31</v>
      </c>
      <c r="E850" s="28" t="s">
        <v>414</v>
      </c>
      <c r="F850" s="2"/>
      <c r="G850" s="23">
        <f t="shared" ref="G850:G852" si="39">SUM(G851)</f>
        <v>9779.9</v>
      </c>
    </row>
    <row r="851" spans="1:7" x14ac:dyDescent="0.25">
      <c r="A851" s="113" t="s">
        <v>380</v>
      </c>
      <c r="B851" s="2"/>
      <c r="C851" s="2" t="s">
        <v>113</v>
      </c>
      <c r="D851" s="2" t="s">
        <v>31</v>
      </c>
      <c r="E851" s="28" t="s">
        <v>513</v>
      </c>
      <c r="F851" s="2"/>
      <c r="G851" s="23">
        <f t="shared" si="39"/>
        <v>9779.9</v>
      </c>
    </row>
    <row r="852" spans="1:7" x14ac:dyDescent="0.25">
      <c r="A852" s="113" t="s">
        <v>386</v>
      </c>
      <c r="B852" s="2"/>
      <c r="C852" s="2" t="s">
        <v>113</v>
      </c>
      <c r="D852" s="2" t="s">
        <v>31</v>
      </c>
      <c r="E852" s="28" t="s">
        <v>387</v>
      </c>
      <c r="F852" s="2"/>
      <c r="G852" s="23">
        <f t="shared" si="39"/>
        <v>9779.9</v>
      </c>
    </row>
    <row r="853" spans="1:7" ht="31.5" x14ac:dyDescent="0.25">
      <c r="A853" s="113" t="s">
        <v>242</v>
      </c>
      <c r="B853" s="2"/>
      <c r="C853" s="2" t="s">
        <v>113</v>
      </c>
      <c r="D853" s="2" t="s">
        <v>31</v>
      </c>
      <c r="E853" s="28" t="s">
        <v>387</v>
      </c>
      <c r="F853" s="2" t="s">
        <v>122</v>
      </c>
      <c r="G853" s="23">
        <v>9779.9</v>
      </c>
    </row>
    <row r="854" spans="1:7" ht="31.5" x14ac:dyDescent="0.25">
      <c r="A854" s="113" t="s">
        <v>42</v>
      </c>
      <c r="B854" s="2"/>
      <c r="C854" s="2" t="s">
        <v>113</v>
      </c>
      <c r="D854" s="2" t="s">
        <v>31</v>
      </c>
      <c r="E854" s="58" t="s">
        <v>388</v>
      </c>
      <c r="F854" s="2"/>
      <c r="G854" s="23">
        <f>SUM(G855+G858)</f>
        <v>146738.9</v>
      </c>
    </row>
    <row r="855" spans="1:7" ht="47.25" x14ac:dyDescent="0.25">
      <c r="A855" s="113" t="s">
        <v>458</v>
      </c>
      <c r="B855" s="2"/>
      <c r="C855" s="2" t="s">
        <v>113</v>
      </c>
      <c r="D855" s="2" t="s">
        <v>31</v>
      </c>
      <c r="E855" s="58" t="s">
        <v>804</v>
      </c>
      <c r="F855" s="2"/>
      <c r="G855" s="23">
        <f>SUM(G856:G857)</f>
        <v>85044</v>
      </c>
    </row>
    <row r="856" spans="1:7" ht="47.25" x14ac:dyDescent="0.25">
      <c r="A856" s="113" t="s">
        <v>48</v>
      </c>
      <c r="B856" s="2"/>
      <c r="C856" s="2" t="s">
        <v>113</v>
      </c>
      <c r="D856" s="2" t="s">
        <v>31</v>
      </c>
      <c r="E856" s="58" t="s">
        <v>804</v>
      </c>
      <c r="F856" s="2" t="s">
        <v>88</v>
      </c>
      <c r="G856" s="23">
        <v>83123</v>
      </c>
    </row>
    <row r="857" spans="1:7" ht="31.5" x14ac:dyDescent="0.25">
      <c r="A857" s="113" t="s">
        <v>49</v>
      </c>
      <c r="B857" s="2"/>
      <c r="C857" s="2" t="s">
        <v>113</v>
      </c>
      <c r="D857" s="2" t="s">
        <v>31</v>
      </c>
      <c r="E857" s="58" t="s">
        <v>804</v>
      </c>
      <c r="F857" s="2" t="s">
        <v>90</v>
      </c>
      <c r="G857" s="23">
        <v>1921</v>
      </c>
    </row>
    <row r="858" spans="1:7" x14ac:dyDescent="0.25">
      <c r="A858" s="113" t="s">
        <v>380</v>
      </c>
      <c r="B858" s="28"/>
      <c r="C858" s="2" t="s">
        <v>113</v>
      </c>
      <c r="D858" s="2" t="s">
        <v>31</v>
      </c>
      <c r="E858" s="28" t="s">
        <v>389</v>
      </c>
      <c r="F858" s="2"/>
      <c r="G858" s="23">
        <f>G859+G860+G861</f>
        <v>61694.9</v>
      </c>
    </row>
    <row r="859" spans="1:7" ht="47.25" x14ac:dyDescent="0.25">
      <c r="A859" s="25" t="s">
        <v>48</v>
      </c>
      <c r="B859" s="2"/>
      <c r="C859" s="2" t="s">
        <v>113</v>
      </c>
      <c r="D859" s="2" t="s">
        <v>31</v>
      </c>
      <c r="E859" s="28" t="s">
        <v>389</v>
      </c>
      <c r="F859" s="2" t="s">
        <v>88</v>
      </c>
      <c r="G859" s="23">
        <v>25969.9</v>
      </c>
    </row>
    <row r="860" spans="1:7" ht="31.5" x14ac:dyDescent="0.25">
      <c r="A860" s="113" t="s">
        <v>49</v>
      </c>
      <c r="B860" s="2"/>
      <c r="C860" s="2" t="s">
        <v>113</v>
      </c>
      <c r="D860" s="2" t="s">
        <v>31</v>
      </c>
      <c r="E860" s="28" t="s">
        <v>389</v>
      </c>
      <c r="F860" s="2" t="s">
        <v>90</v>
      </c>
      <c r="G860" s="23">
        <v>33713.5</v>
      </c>
    </row>
    <row r="861" spans="1:7" x14ac:dyDescent="0.25">
      <c r="A861" s="113" t="s">
        <v>19</v>
      </c>
      <c r="B861" s="2"/>
      <c r="C861" s="2" t="s">
        <v>113</v>
      </c>
      <c r="D861" s="2" t="s">
        <v>31</v>
      </c>
      <c r="E861" s="28" t="s">
        <v>389</v>
      </c>
      <c r="F861" s="2" t="s">
        <v>95</v>
      </c>
      <c r="G861" s="23">
        <v>2011.5</v>
      </c>
    </row>
    <row r="862" spans="1:7" ht="78.75" hidden="1" x14ac:dyDescent="0.25">
      <c r="A862" s="113" t="s">
        <v>593</v>
      </c>
      <c r="B862" s="2"/>
      <c r="C862" s="2" t="s">
        <v>113</v>
      </c>
      <c r="D862" s="2" t="s">
        <v>31</v>
      </c>
      <c r="E862" s="43" t="s">
        <v>594</v>
      </c>
      <c r="F862" s="2"/>
      <c r="G862" s="23">
        <f>G864+G863</f>
        <v>0</v>
      </c>
    </row>
    <row r="863" spans="1:7" ht="31.5" hidden="1" x14ac:dyDescent="0.25">
      <c r="A863" s="113" t="s">
        <v>49</v>
      </c>
      <c r="B863" s="2"/>
      <c r="C863" s="2" t="s">
        <v>113</v>
      </c>
      <c r="D863" s="2" t="s">
        <v>31</v>
      </c>
      <c r="E863" s="43" t="s">
        <v>594</v>
      </c>
      <c r="F863" s="2" t="s">
        <v>90</v>
      </c>
      <c r="G863" s="23"/>
    </row>
    <row r="864" spans="1:7" ht="31.5" hidden="1" x14ac:dyDescent="0.25">
      <c r="A864" s="113" t="s">
        <v>69</v>
      </c>
      <c r="B864" s="2"/>
      <c r="C864" s="2" t="s">
        <v>113</v>
      </c>
      <c r="D864" s="2" t="s">
        <v>31</v>
      </c>
      <c r="E864" s="43" t="s">
        <v>594</v>
      </c>
      <c r="F864" s="2" t="s">
        <v>122</v>
      </c>
      <c r="G864" s="23"/>
    </row>
    <row r="865" spans="1:7" ht="31.5" hidden="1" x14ac:dyDescent="0.25">
      <c r="A865" s="113" t="s">
        <v>376</v>
      </c>
      <c r="B865" s="2"/>
      <c r="C865" s="2" t="s">
        <v>113</v>
      </c>
      <c r="D865" s="2" t="s">
        <v>31</v>
      </c>
      <c r="E865" s="28" t="s">
        <v>377</v>
      </c>
      <c r="F865" s="2"/>
      <c r="G865" s="23">
        <f>G866</f>
        <v>0</v>
      </c>
    </row>
    <row r="866" spans="1:7" hidden="1" x14ac:dyDescent="0.25">
      <c r="A866" s="113" t="s">
        <v>39</v>
      </c>
      <c r="B866" s="2"/>
      <c r="C866" s="2" t="s">
        <v>113</v>
      </c>
      <c r="D866" s="2" t="s">
        <v>31</v>
      </c>
      <c r="E866" s="28" t="s">
        <v>377</v>
      </c>
      <c r="F866" s="2" t="s">
        <v>98</v>
      </c>
      <c r="G866" s="23"/>
    </row>
    <row r="867" spans="1:7" ht="94.5" hidden="1" x14ac:dyDescent="0.25">
      <c r="A867" s="113" t="s">
        <v>696</v>
      </c>
      <c r="B867" s="2"/>
      <c r="C867" s="2" t="s">
        <v>113</v>
      </c>
      <c r="D867" s="2" t="s">
        <v>31</v>
      </c>
      <c r="E867" s="18" t="s">
        <v>378</v>
      </c>
      <c r="F867" s="2"/>
      <c r="G867" s="23">
        <f>G868</f>
        <v>0</v>
      </c>
    </row>
    <row r="868" spans="1:7" ht="31.5" hidden="1" x14ac:dyDescent="0.25">
      <c r="A868" s="113" t="s">
        <v>69</v>
      </c>
      <c r="B868" s="2"/>
      <c r="C868" s="2" t="s">
        <v>113</v>
      </c>
      <c r="D868" s="2" t="s">
        <v>31</v>
      </c>
      <c r="E868" s="18" t="s">
        <v>378</v>
      </c>
      <c r="F868" s="2" t="s">
        <v>122</v>
      </c>
      <c r="G868" s="23"/>
    </row>
    <row r="869" spans="1:7" hidden="1" x14ac:dyDescent="0.25">
      <c r="A869" s="113" t="s">
        <v>151</v>
      </c>
      <c r="B869" s="2"/>
      <c r="C869" s="2" t="s">
        <v>113</v>
      </c>
      <c r="D869" s="2" t="s">
        <v>31</v>
      </c>
      <c r="E869" s="28" t="s">
        <v>414</v>
      </c>
      <c r="F869" s="2"/>
      <c r="G869" s="23">
        <f>SUM(G870)</f>
        <v>0</v>
      </c>
    </row>
    <row r="870" spans="1:7" hidden="1" x14ac:dyDescent="0.25">
      <c r="A870" s="113" t="s">
        <v>380</v>
      </c>
      <c r="B870" s="2"/>
      <c r="C870" s="2" t="s">
        <v>113</v>
      </c>
      <c r="D870" s="2" t="s">
        <v>31</v>
      </c>
      <c r="E870" s="28" t="s">
        <v>513</v>
      </c>
      <c r="F870" s="2"/>
      <c r="G870" s="23">
        <f>SUM(G871+G873+G875)</f>
        <v>0</v>
      </c>
    </row>
    <row r="871" spans="1:7" ht="31.5" hidden="1" x14ac:dyDescent="0.25">
      <c r="A871" s="113" t="s">
        <v>382</v>
      </c>
      <c r="B871" s="2"/>
      <c r="C871" s="2" t="s">
        <v>113</v>
      </c>
      <c r="D871" s="2" t="s">
        <v>31</v>
      </c>
      <c r="E871" s="28" t="s">
        <v>383</v>
      </c>
      <c r="F871" s="2"/>
      <c r="G871" s="23">
        <f>G872</f>
        <v>0</v>
      </c>
    </row>
    <row r="872" spans="1:7" ht="31.5" hidden="1" x14ac:dyDescent="0.25">
      <c r="A872" s="113" t="s">
        <v>69</v>
      </c>
      <c r="B872" s="2"/>
      <c r="C872" s="2" t="s">
        <v>113</v>
      </c>
      <c r="D872" s="2" t="s">
        <v>31</v>
      </c>
      <c r="E872" s="28" t="s">
        <v>383</v>
      </c>
      <c r="F872" s="2" t="s">
        <v>122</v>
      </c>
      <c r="G872" s="23"/>
    </row>
    <row r="873" spans="1:7" ht="31.5" hidden="1" x14ac:dyDescent="0.25">
      <c r="A873" s="113" t="s">
        <v>384</v>
      </c>
      <c r="B873" s="2"/>
      <c r="C873" s="2" t="s">
        <v>113</v>
      </c>
      <c r="D873" s="2" t="s">
        <v>31</v>
      </c>
      <c r="E873" s="28" t="s">
        <v>385</v>
      </c>
      <c r="F873" s="2"/>
      <c r="G873" s="23">
        <f>G874</f>
        <v>0</v>
      </c>
    </row>
    <row r="874" spans="1:7" ht="31.5" hidden="1" x14ac:dyDescent="0.25">
      <c r="A874" s="113" t="s">
        <v>69</v>
      </c>
      <c r="B874" s="2"/>
      <c r="C874" s="2" t="s">
        <v>113</v>
      </c>
      <c r="D874" s="2" t="s">
        <v>31</v>
      </c>
      <c r="E874" s="28" t="s">
        <v>385</v>
      </c>
      <c r="F874" s="2" t="s">
        <v>122</v>
      </c>
      <c r="G874" s="23"/>
    </row>
    <row r="875" spans="1:7" hidden="1" x14ac:dyDescent="0.25">
      <c r="A875" s="113" t="s">
        <v>386</v>
      </c>
      <c r="B875" s="2"/>
      <c r="C875" s="2" t="s">
        <v>113</v>
      </c>
      <c r="D875" s="2" t="s">
        <v>31</v>
      </c>
      <c r="E875" s="28" t="s">
        <v>387</v>
      </c>
      <c r="F875" s="2"/>
      <c r="G875" s="23">
        <f>G876</f>
        <v>0</v>
      </c>
    </row>
    <row r="876" spans="1:7" ht="31.5" hidden="1" x14ac:dyDescent="0.25">
      <c r="A876" s="113" t="s">
        <v>69</v>
      </c>
      <c r="B876" s="2"/>
      <c r="C876" s="2" t="s">
        <v>113</v>
      </c>
      <c r="D876" s="2" t="s">
        <v>31</v>
      </c>
      <c r="E876" s="28" t="s">
        <v>387</v>
      </c>
      <c r="F876" s="2" t="s">
        <v>122</v>
      </c>
      <c r="G876" s="23"/>
    </row>
    <row r="877" spans="1:7" ht="31.5" x14ac:dyDescent="0.25">
      <c r="A877" s="113" t="s">
        <v>692</v>
      </c>
      <c r="B877" s="2"/>
      <c r="C877" s="2" t="s">
        <v>113</v>
      </c>
      <c r="D877" s="2" t="s">
        <v>31</v>
      </c>
      <c r="E877" s="28" t="s">
        <v>390</v>
      </c>
      <c r="F877" s="2"/>
      <c r="G877" s="23">
        <f>G878</f>
        <v>13386.300000000001</v>
      </c>
    </row>
    <row r="878" spans="1:7" x14ac:dyDescent="0.25">
      <c r="A878" s="113" t="s">
        <v>32</v>
      </c>
      <c r="B878" s="2"/>
      <c r="C878" s="2" t="s">
        <v>113</v>
      </c>
      <c r="D878" s="2" t="s">
        <v>31</v>
      </c>
      <c r="E878" s="28" t="s">
        <v>391</v>
      </c>
      <c r="F878" s="2"/>
      <c r="G878" s="23">
        <f>SUM(G879:G880)</f>
        <v>13386.300000000001</v>
      </c>
    </row>
    <row r="879" spans="1:7" ht="31.5" x14ac:dyDescent="0.25">
      <c r="A879" s="113" t="s">
        <v>49</v>
      </c>
      <c r="B879" s="2"/>
      <c r="C879" s="2" t="s">
        <v>113</v>
      </c>
      <c r="D879" s="2" t="s">
        <v>31</v>
      </c>
      <c r="E879" s="28" t="s">
        <v>391</v>
      </c>
      <c r="F879" s="2" t="s">
        <v>90</v>
      </c>
      <c r="G879" s="23">
        <v>4768.1000000000004</v>
      </c>
    </row>
    <row r="880" spans="1:7" ht="31.5" x14ac:dyDescent="0.25">
      <c r="A880" s="113" t="s">
        <v>69</v>
      </c>
      <c r="B880" s="2"/>
      <c r="C880" s="2" t="s">
        <v>113</v>
      </c>
      <c r="D880" s="2" t="s">
        <v>31</v>
      </c>
      <c r="E880" s="28" t="s">
        <v>391</v>
      </c>
      <c r="F880" s="2" t="s">
        <v>122</v>
      </c>
      <c r="G880" s="23">
        <v>8618.2000000000007</v>
      </c>
    </row>
    <row r="881" spans="1:7" x14ac:dyDescent="0.25">
      <c r="A881" s="113" t="s">
        <v>179</v>
      </c>
      <c r="B881" s="2"/>
      <c r="C881" s="2" t="s">
        <v>113</v>
      </c>
      <c r="D881" s="2" t="s">
        <v>41</v>
      </c>
      <c r="E881" s="18"/>
      <c r="F881" s="2"/>
      <c r="G881" s="23">
        <f>SUM(G882+G891)</f>
        <v>1191872.0000000002</v>
      </c>
    </row>
    <row r="882" spans="1:7" ht="47.25" x14ac:dyDescent="0.25">
      <c r="A882" s="59" t="s">
        <v>599</v>
      </c>
      <c r="B882" s="60"/>
      <c r="C882" s="60" t="s">
        <v>113</v>
      </c>
      <c r="D882" s="60" t="s">
        <v>41</v>
      </c>
      <c r="E882" s="61" t="s">
        <v>581</v>
      </c>
      <c r="F882" s="60"/>
      <c r="G882" s="62">
        <f>G887+G883</f>
        <v>487.6</v>
      </c>
    </row>
    <row r="883" spans="1:7" x14ac:dyDescent="0.25">
      <c r="A883" s="113" t="s">
        <v>32</v>
      </c>
      <c r="B883" s="60"/>
      <c r="C883" s="60" t="s">
        <v>113</v>
      </c>
      <c r="D883" s="60" t="s">
        <v>41</v>
      </c>
      <c r="E883" s="61" t="s">
        <v>808</v>
      </c>
      <c r="F883" s="60"/>
      <c r="G883" s="62">
        <f>G884</f>
        <v>87.6</v>
      </c>
    </row>
    <row r="884" spans="1:7" x14ac:dyDescent="0.25">
      <c r="A884" s="113" t="s">
        <v>392</v>
      </c>
      <c r="B884" s="60"/>
      <c r="C884" s="60" t="s">
        <v>113</v>
      </c>
      <c r="D884" s="60" t="s">
        <v>41</v>
      </c>
      <c r="E884" s="61" t="s">
        <v>809</v>
      </c>
      <c r="F884" s="60"/>
      <c r="G884" s="62">
        <f>G885</f>
        <v>87.6</v>
      </c>
    </row>
    <row r="885" spans="1:7" ht="31.5" x14ac:dyDescent="0.25">
      <c r="A885" s="113" t="s">
        <v>49</v>
      </c>
      <c r="B885" s="60"/>
      <c r="C885" s="60" t="s">
        <v>113</v>
      </c>
      <c r="D885" s="60" t="s">
        <v>41</v>
      </c>
      <c r="E885" s="61" t="s">
        <v>809</v>
      </c>
      <c r="F885" s="60" t="s">
        <v>90</v>
      </c>
      <c r="G885" s="62">
        <v>87.6</v>
      </c>
    </row>
    <row r="886" spans="1:7" x14ac:dyDescent="0.25">
      <c r="A886" s="59" t="s">
        <v>151</v>
      </c>
      <c r="B886" s="60"/>
      <c r="C886" s="60" t="s">
        <v>113</v>
      </c>
      <c r="D886" s="60" t="s">
        <v>41</v>
      </c>
      <c r="E886" s="61" t="s">
        <v>672</v>
      </c>
      <c r="F886" s="60"/>
      <c r="G886" s="62">
        <f>SUM(G887)</f>
        <v>400</v>
      </c>
    </row>
    <row r="887" spans="1:7" x14ac:dyDescent="0.25">
      <c r="A887" s="59" t="s">
        <v>386</v>
      </c>
      <c r="B887" s="60"/>
      <c r="C887" s="60" t="s">
        <v>113</v>
      </c>
      <c r="D887" s="60" t="s">
        <v>41</v>
      </c>
      <c r="E887" s="61" t="s">
        <v>807</v>
      </c>
      <c r="F887" s="60"/>
      <c r="G887" s="62">
        <f>G888</f>
        <v>400</v>
      </c>
    </row>
    <row r="888" spans="1:7" x14ac:dyDescent="0.25">
      <c r="A888" s="59" t="s">
        <v>392</v>
      </c>
      <c r="B888" s="60"/>
      <c r="C888" s="60" t="s">
        <v>113</v>
      </c>
      <c r="D888" s="60" t="s">
        <v>41</v>
      </c>
      <c r="E888" s="61" t="s">
        <v>673</v>
      </c>
      <c r="F888" s="60"/>
      <c r="G888" s="62">
        <f>SUM(G889:G890)</f>
        <v>400</v>
      </c>
    </row>
    <row r="889" spans="1:7" ht="31.5" hidden="1" x14ac:dyDescent="0.25">
      <c r="A889" s="113" t="s">
        <v>49</v>
      </c>
      <c r="B889" s="60"/>
      <c r="C889" s="60" t="s">
        <v>113</v>
      </c>
      <c r="D889" s="60" t="s">
        <v>41</v>
      </c>
      <c r="E889" s="61" t="s">
        <v>673</v>
      </c>
      <c r="F889" s="60" t="s">
        <v>90</v>
      </c>
      <c r="G889" s="62">
        <v>0</v>
      </c>
    </row>
    <row r="890" spans="1:7" ht="31.5" x14ac:dyDescent="0.25">
      <c r="A890" s="59" t="s">
        <v>69</v>
      </c>
      <c r="B890" s="60"/>
      <c r="C890" s="60" t="s">
        <v>113</v>
      </c>
      <c r="D890" s="60" t="s">
        <v>41</v>
      </c>
      <c r="E890" s="61" t="s">
        <v>673</v>
      </c>
      <c r="F890" s="60" t="s">
        <v>122</v>
      </c>
      <c r="G890" s="62">
        <v>400</v>
      </c>
    </row>
    <row r="891" spans="1:7" ht="31.5" customHeight="1" x14ac:dyDescent="0.25">
      <c r="A891" s="113" t="s">
        <v>691</v>
      </c>
      <c r="B891" s="2"/>
      <c r="C891" s="2" t="s">
        <v>113</v>
      </c>
      <c r="D891" s="2" t="s">
        <v>41</v>
      </c>
      <c r="E891" s="28" t="s">
        <v>374</v>
      </c>
      <c r="F891" s="2"/>
      <c r="G891" s="23">
        <f>SUM(G892+G894+G897+G900+G907+G916+G933+G936)+G912</f>
        <v>1191384.4000000001</v>
      </c>
    </row>
    <row r="892" spans="1:7" ht="47.25" x14ac:dyDescent="0.25">
      <c r="A892" s="113" t="s">
        <v>460</v>
      </c>
      <c r="B892" s="2"/>
      <c r="C892" s="2" t="s">
        <v>113</v>
      </c>
      <c r="D892" s="2" t="s">
        <v>41</v>
      </c>
      <c r="E892" s="63" t="s">
        <v>810</v>
      </c>
      <c r="F892" s="2"/>
      <c r="G892" s="23">
        <f>G893</f>
        <v>261.60000000000002</v>
      </c>
    </row>
    <row r="893" spans="1:7" ht="31.5" x14ac:dyDescent="0.25">
      <c r="A893" s="113" t="s">
        <v>121</v>
      </c>
      <c r="B893" s="2"/>
      <c r="C893" s="2" t="s">
        <v>113</v>
      </c>
      <c r="D893" s="2" t="s">
        <v>41</v>
      </c>
      <c r="E893" s="63" t="s">
        <v>810</v>
      </c>
      <c r="F893" s="2" t="s">
        <v>122</v>
      </c>
      <c r="G893" s="23">
        <v>261.60000000000002</v>
      </c>
    </row>
    <row r="894" spans="1:7" ht="77.25" customHeight="1" x14ac:dyDescent="0.25">
      <c r="A894" s="113" t="s">
        <v>595</v>
      </c>
      <c r="B894" s="4"/>
      <c r="C894" s="2" t="s">
        <v>113</v>
      </c>
      <c r="D894" s="2" t="s">
        <v>41</v>
      </c>
      <c r="E894" s="63" t="s">
        <v>811</v>
      </c>
      <c r="F894" s="2"/>
      <c r="G894" s="23">
        <f>G895+G896</f>
        <v>535</v>
      </c>
    </row>
    <row r="895" spans="1:7" ht="31.5" x14ac:dyDescent="0.25">
      <c r="A895" s="113" t="s">
        <v>49</v>
      </c>
      <c r="B895" s="4"/>
      <c r="C895" s="2" t="s">
        <v>113</v>
      </c>
      <c r="D895" s="2" t="s">
        <v>41</v>
      </c>
      <c r="E895" s="63" t="s">
        <v>811</v>
      </c>
      <c r="F895" s="2" t="s">
        <v>90</v>
      </c>
      <c r="G895" s="23">
        <v>535</v>
      </c>
    </row>
    <row r="896" spans="1:7" ht="31.5" x14ac:dyDescent="0.25">
      <c r="A896" s="113" t="s">
        <v>242</v>
      </c>
      <c r="B896" s="4"/>
      <c r="C896" s="2" t="s">
        <v>113</v>
      </c>
      <c r="D896" s="2" t="s">
        <v>41</v>
      </c>
      <c r="E896" s="63" t="s">
        <v>811</v>
      </c>
      <c r="F896" s="2" t="s">
        <v>122</v>
      </c>
      <c r="G896" s="23">
        <v>0</v>
      </c>
    </row>
    <row r="897" spans="1:7" ht="47.25" x14ac:dyDescent="0.25">
      <c r="A897" s="113" t="s">
        <v>531</v>
      </c>
      <c r="B897" s="2"/>
      <c r="C897" s="2" t="s">
        <v>113</v>
      </c>
      <c r="D897" s="2" t="s">
        <v>41</v>
      </c>
      <c r="E897" s="43" t="s">
        <v>812</v>
      </c>
      <c r="F897" s="18"/>
      <c r="G897" s="23">
        <f>SUM(G898:G899)</f>
        <v>10832.7</v>
      </c>
    </row>
    <row r="898" spans="1:7" ht="31.5" x14ac:dyDescent="0.25">
      <c r="A898" s="113" t="s">
        <v>49</v>
      </c>
      <c r="B898" s="2"/>
      <c r="C898" s="2" t="s">
        <v>113</v>
      </c>
      <c r="D898" s="2" t="s">
        <v>41</v>
      </c>
      <c r="E898" s="43" t="s">
        <v>812</v>
      </c>
      <c r="F898" s="2" t="s">
        <v>90</v>
      </c>
      <c r="G898" s="23">
        <v>4541</v>
      </c>
    </row>
    <row r="899" spans="1:7" ht="31.5" x14ac:dyDescent="0.25">
      <c r="A899" s="113" t="s">
        <v>242</v>
      </c>
      <c r="B899" s="2"/>
      <c r="C899" s="2" t="s">
        <v>113</v>
      </c>
      <c r="D899" s="2" t="s">
        <v>41</v>
      </c>
      <c r="E899" s="43" t="s">
        <v>812</v>
      </c>
      <c r="F899" s="2" t="s">
        <v>122</v>
      </c>
      <c r="G899" s="23">
        <v>6291.7</v>
      </c>
    </row>
    <row r="900" spans="1:7" ht="18.75" customHeight="1" x14ac:dyDescent="0.25">
      <c r="A900" s="113" t="s">
        <v>32</v>
      </c>
      <c r="B900" s="2"/>
      <c r="C900" s="2" t="s">
        <v>113</v>
      </c>
      <c r="D900" s="2" t="s">
        <v>41</v>
      </c>
      <c r="E900" s="18" t="s">
        <v>375</v>
      </c>
      <c r="F900" s="18"/>
      <c r="G900" s="23">
        <f>SUM(G901)+G905</f>
        <v>3266.9999999999995</v>
      </c>
    </row>
    <row r="901" spans="1:7" ht="14.25" customHeight="1" x14ac:dyDescent="0.25">
      <c r="A901" s="113" t="s">
        <v>392</v>
      </c>
      <c r="B901" s="2"/>
      <c r="C901" s="2" t="s">
        <v>113</v>
      </c>
      <c r="D901" s="2" t="s">
        <v>41</v>
      </c>
      <c r="E901" s="43" t="s">
        <v>463</v>
      </c>
      <c r="F901" s="18"/>
      <c r="G901" s="23">
        <f>SUM(G902:G904)</f>
        <v>3264.7999999999997</v>
      </c>
    </row>
    <row r="902" spans="1:7" ht="31.5" x14ac:dyDescent="0.25">
      <c r="A902" s="113" t="s">
        <v>49</v>
      </c>
      <c r="B902" s="2"/>
      <c r="C902" s="2" t="s">
        <v>113</v>
      </c>
      <c r="D902" s="2" t="s">
        <v>41</v>
      </c>
      <c r="E902" s="43" t="s">
        <v>463</v>
      </c>
      <c r="F902" s="18">
        <v>200</v>
      </c>
      <c r="G902" s="23">
        <v>1858.6</v>
      </c>
    </row>
    <row r="903" spans="1:7" x14ac:dyDescent="0.25">
      <c r="A903" s="113" t="s">
        <v>39</v>
      </c>
      <c r="B903" s="2"/>
      <c r="C903" s="2" t="s">
        <v>113</v>
      </c>
      <c r="D903" s="2" t="s">
        <v>41</v>
      </c>
      <c r="E903" s="43" t="s">
        <v>463</v>
      </c>
      <c r="F903" s="18">
        <v>300</v>
      </c>
      <c r="G903" s="23">
        <v>170.6</v>
      </c>
    </row>
    <row r="904" spans="1:7" ht="31.5" x14ac:dyDescent="0.25">
      <c r="A904" s="113" t="s">
        <v>69</v>
      </c>
      <c r="B904" s="2"/>
      <c r="C904" s="2" t="s">
        <v>113</v>
      </c>
      <c r="D904" s="2" t="s">
        <v>41</v>
      </c>
      <c r="E904" s="43" t="s">
        <v>463</v>
      </c>
      <c r="F904" s="18">
        <v>600</v>
      </c>
      <c r="G904" s="23">
        <v>1235.5999999999999</v>
      </c>
    </row>
    <row r="905" spans="1:7" ht="31.5" x14ac:dyDescent="0.25">
      <c r="A905" s="113" t="s">
        <v>869</v>
      </c>
      <c r="B905" s="2"/>
      <c r="C905" s="2" t="s">
        <v>113</v>
      </c>
      <c r="D905" s="2" t="s">
        <v>41</v>
      </c>
      <c r="E905" s="43" t="s">
        <v>868</v>
      </c>
      <c r="F905" s="18"/>
      <c r="G905" s="23">
        <f>SUM(G906)</f>
        <v>2.2000000000000002</v>
      </c>
    </row>
    <row r="906" spans="1:7" ht="31.5" x14ac:dyDescent="0.25">
      <c r="A906" s="113" t="s">
        <v>49</v>
      </c>
      <c r="B906" s="2"/>
      <c r="C906" s="2" t="s">
        <v>113</v>
      </c>
      <c r="D906" s="2" t="s">
        <v>41</v>
      </c>
      <c r="E906" s="43" t="s">
        <v>868</v>
      </c>
      <c r="F906" s="18">
        <v>200</v>
      </c>
      <c r="G906" s="23">
        <v>2.2000000000000002</v>
      </c>
    </row>
    <row r="907" spans="1:7" ht="47.25" x14ac:dyDescent="0.25">
      <c r="A907" s="113" t="s">
        <v>23</v>
      </c>
      <c r="B907" s="2"/>
      <c r="C907" s="2" t="s">
        <v>113</v>
      </c>
      <c r="D907" s="2" t="s">
        <v>41</v>
      </c>
      <c r="E907" s="43" t="s">
        <v>379</v>
      </c>
      <c r="F907" s="2"/>
      <c r="G907" s="23">
        <f>G908+G910</f>
        <v>657795.5</v>
      </c>
    </row>
    <row r="908" spans="1:7" ht="63" x14ac:dyDescent="0.25">
      <c r="A908" s="113" t="s">
        <v>462</v>
      </c>
      <c r="B908" s="2"/>
      <c r="C908" s="2" t="s">
        <v>113</v>
      </c>
      <c r="D908" s="2" t="s">
        <v>41</v>
      </c>
      <c r="E908" s="63" t="s">
        <v>813</v>
      </c>
      <c r="F908" s="2"/>
      <c r="G908" s="23">
        <f>G909</f>
        <v>493747.1</v>
      </c>
    </row>
    <row r="909" spans="1:7" ht="31.5" x14ac:dyDescent="0.25">
      <c r="A909" s="113" t="s">
        <v>121</v>
      </c>
      <c r="B909" s="2"/>
      <c r="C909" s="2" t="s">
        <v>113</v>
      </c>
      <c r="D909" s="2" t="s">
        <v>41</v>
      </c>
      <c r="E909" s="63" t="s">
        <v>813</v>
      </c>
      <c r="F909" s="2" t="s">
        <v>122</v>
      </c>
      <c r="G909" s="23">
        <v>493747.1</v>
      </c>
    </row>
    <row r="910" spans="1:7" x14ac:dyDescent="0.25">
      <c r="A910" s="113" t="s">
        <v>392</v>
      </c>
      <c r="B910" s="2"/>
      <c r="C910" s="2" t="s">
        <v>113</v>
      </c>
      <c r="D910" s="2" t="s">
        <v>41</v>
      </c>
      <c r="E910" s="18" t="s">
        <v>393</v>
      </c>
      <c r="F910" s="2"/>
      <c r="G910" s="23">
        <f>G911</f>
        <v>164048.4</v>
      </c>
    </row>
    <row r="911" spans="1:7" ht="31.5" x14ac:dyDescent="0.25">
      <c r="A911" s="113" t="s">
        <v>242</v>
      </c>
      <c r="B911" s="2"/>
      <c r="C911" s="2" t="s">
        <v>113</v>
      </c>
      <c r="D911" s="2" t="s">
        <v>41</v>
      </c>
      <c r="E911" s="18" t="s">
        <v>393</v>
      </c>
      <c r="F911" s="2" t="s">
        <v>122</v>
      </c>
      <c r="G911" s="23">
        <v>164048.4</v>
      </c>
    </row>
    <row r="912" spans="1:7" x14ac:dyDescent="0.25">
      <c r="A912" s="113" t="s">
        <v>151</v>
      </c>
      <c r="B912" s="2"/>
      <c r="C912" s="2" t="s">
        <v>113</v>
      </c>
      <c r="D912" s="2" t="s">
        <v>41</v>
      </c>
      <c r="E912" s="18" t="s">
        <v>414</v>
      </c>
      <c r="F912" s="2"/>
      <c r="G912" s="23">
        <f t="shared" ref="G912:G914" si="40">SUM(G913)</f>
        <v>2541.1999999999998</v>
      </c>
    </row>
    <row r="913" spans="1:7" x14ac:dyDescent="0.25">
      <c r="A913" s="113" t="s">
        <v>392</v>
      </c>
      <c r="B913" s="2"/>
      <c r="C913" s="2" t="s">
        <v>113</v>
      </c>
      <c r="D913" s="2" t="s">
        <v>41</v>
      </c>
      <c r="E913" s="18" t="s">
        <v>854</v>
      </c>
      <c r="F913" s="2"/>
      <c r="G913" s="23">
        <f t="shared" si="40"/>
        <v>2541.1999999999998</v>
      </c>
    </row>
    <row r="914" spans="1:7" x14ac:dyDescent="0.25">
      <c r="A914" s="113" t="s">
        <v>386</v>
      </c>
      <c r="B914" s="2"/>
      <c r="C914" s="2" t="s">
        <v>113</v>
      </c>
      <c r="D914" s="2" t="s">
        <v>41</v>
      </c>
      <c r="E914" s="18" t="s">
        <v>855</v>
      </c>
      <c r="F914" s="2"/>
      <c r="G914" s="23">
        <f t="shared" si="40"/>
        <v>2541.1999999999998</v>
      </c>
    </row>
    <row r="915" spans="1:7" ht="31.5" x14ac:dyDescent="0.25">
      <c r="A915" s="113" t="s">
        <v>242</v>
      </c>
      <c r="B915" s="2"/>
      <c r="C915" s="2" t="s">
        <v>113</v>
      </c>
      <c r="D915" s="2" t="s">
        <v>41</v>
      </c>
      <c r="E915" s="18" t="s">
        <v>855</v>
      </c>
      <c r="F915" s="2" t="s">
        <v>122</v>
      </c>
      <c r="G915" s="23">
        <v>2541.1999999999998</v>
      </c>
    </row>
    <row r="916" spans="1:7" ht="31.5" x14ac:dyDescent="0.25">
      <c r="A916" s="113" t="s">
        <v>42</v>
      </c>
      <c r="B916" s="2"/>
      <c r="C916" s="2" t="s">
        <v>113</v>
      </c>
      <c r="D916" s="2" t="s">
        <v>41</v>
      </c>
      <c r="E916" s="43" t="s">
        <v>388</v>
      </c>
      <c r="F916" s="2"/>
      <c r="G916" s="23">
        <f>G917+G921+G924+G928</f>
        <v>506705.90000000008</v>
      </c>
    </row>
    <row r="917" spans="1:7" ht="78.75" x14ac:dyDescent="0.25">
      <c r="A917" s="113" t="s">
        <v>461</v>
      </c>
      <c r="B917" s="2"/>
      <c r="C917" s="2" t="s">
        <v>113</v>
      </c>
      <c r="D917" s="2" t="s">
        <v>41</v>
      </c>
      <c r="E917" s="63" t="s">
        <v>814</v>
      </c>
      <c r="F917" s="2"/>
      <c r="G917" s="23">
        <f>G918+G919+G920</f>
        <v>49982.7</v>
      </c>
    </row>
    <row r="918" spans="1:7" ht="47.25" x14ac:dyDescent="0.25">
      <c r="A918" s="25" t="s">
        <v>48</v>
      </c>
      <c r="B918" s="2"/>
      <c r="C918" s="2" t="s">
        <v>113</v>
      </c>
      <c r="D918" s="2" t="s">
        <v>41</v>
      </c>
      <c r="E918" s="63" t="s">
        <v>814</v>
      </c>
      <c r="F918" s="2" t="s">
        <v>88</v>
      </c>
      <c r="G918" s="23">
        <v>46642.400000000001</v>
      </c>
    </row>
    <row r="919" spans="1:7" ht="31.5" x14ac:dyDescent="0.25">
      <c r="A919" s="113" t="s">
        <v>49</v>
      </c>
      <c r="B919" s="2"/>
      <c r="C919" s="2" t="s">
        <v>113</v>
      </c>
      <c r="D919" s="2" t="s">
        <v>41</v>
      </c>
      <c r="E919" s="63" t="s">
        <v>814</v>
      </c>
      <c r="F919" s="2" t="s">
        <v>90</v>
      </c>
      <c r="G919" s="23">
        <v>3290.7</v>
      </c>
    </row>
    <row r="920" spans="1:7" x14ac:dyDescent="0.25">
      <c r="A920" s="113" t="s">
        <v>39</v>
      </c>
      <c r="B920" s="2"/>
      <c r="C920" s="2" t="s">
        <v>113</v>
      </c>
      <c r="D920" s="2" t="s">
        <v>41</v>
      </c>
      <c r="E920" s="63" t="s">
        <v>814</v>
      </c>
      <c r="F920" s="2" t="s">
        <v>98</v>
      </c>
      <c r="G920" s="23">
        <v>49.6</v>
      </c>
    </row>
    <row r="921" spans="1:7" ht="63" x14ac:dyDescent="0.25">
      <c r="A921" s="113" t="s">
        <v>462</v>
      </c>
      <c r="B921" s="2"/>
      <c r="C921" s="2" t="s">
        <v>113</v>
      </c>
      <c r="D921" s="2" t="s">
        <v>41</v>
      </c>
      <c r="E921" s="63" t="s">
        <v>815</v>
      </c>
      <c r="F921" s="2"/>
      <c r="G921" s="23">
        <f>G922+G923</f>
        <v>311835.40000000002</v>
      </c>
    </row>
    <row r="922" spans="1:7" ht="47.25" x14ac:dyDescent="0.25">
      <c r="A922" s="113" t="s">
        <v>48</v>
      </c>
      <c r="B922" s="2"/>
      <c r="C922" s="2" t="s">
        <v>113</v>
      </c>
      <c r="D922" s="2" t="s">
        <v>41</v>
      </c>
      <c r="E922" s="63" t="s">
        <v>815</v>
      </c>
      <c r="F922" s="2" t="s">
        <v>88</v>
      </c>
      <c r="G922" s="23">
        <v>308044.40000000002</v>
      </c>
    </row>
    <row r="923" spans="1:7" ht="31.5" x14ac:dyDescent="0.25">
      <c r="A923" s="113" t="s">
        <v>49</v>
      </c>
      <c r="B923" s="2"/>
      <c r="C923" s="2" t="s">
        <v>113</v>
      </c>
      <c r="D923" s="2" t="s">
        <v>41</v>
      </c>
      <c r="E923" s="63" t="s">
        <v>815</v>
      </c>
      <c r="F923" s="2" t="s">
        <v>90</v>
      </c>
      <c r="G923" s="23">
        <v>3791</v>
      </c>
    </row>
    <row r="924" spans="1:7" x14ac:dyDescent="0.25">
      <c r="A924" s="113" t="s">
        <v>392</v>
      </c>
      <c r="B924" s="2"/>
      <c r="C924" s="2" t="s">
        <v>113</v>
      </c>
      <c r="D924" s="2" t="s">
        <v>41</v>
      </c>
      <c r="E924" s="28" t="s">
        <v>394</v>
      </c>
      <c r="F924" s="28"/>
      <c r="G924" s="23">
        <f>G925+G926+G927</f>
        <v>133521.1</v>
      </c>
    </row>
    <row r="925" spans="1:7" ht="47.25" x14ac:dyDescent="0.25">
      <c r="A925" s="25" t="s">
        <v>48</v>
      </c>
      <c r="B925" s="2"/>
      <c r="C925" s="2" t="s">
        <v>113</v>
      </c>
      <c r="D925" s="2" t="s">
        <v>41</v>
      </c>
      <c r="E925" s="28" t="s">
        <v>394</v>
      </c>
      <c r="F925" s="2" t="s">
        <v>88</v>
      </c>
      <c r="G925" s="23">
        <v>69563.199999999997</v>
      </c>
    </row>
    <row r="926" spans="1:7" ht="31.5" x14ac:dyDescent="0.25">
      <c r="A926" s="113" t="s">
        <v>49</v>
      </c>
      <c r="B926" s="2"/>
      <c r="C926" s="2" t="s">
        <v>113</v>
      </c>
      <c r="D926" s="2" t="s">
        <v>41</v>
      </c>
      <c r="E926" s="28" t="s">
        <v>394</v>
      </c>
      <c r="F926" s="2" t="s">
        <v>90</v>
      </c>
      <c r="G926" s="23">
        <v>52421</v>
      </c>
    </row>
    <row r="927" spans="1:7" x14ac:dyDescent="0.25">
      <c r="A927" s="113" t="s">
        <v>19</v>
      </c>
      <c r="B927" s="2"/>
      <c r="C927" s="2" t="s">
        <v>113</v>
      </c>
      <c r="D927" s="2" t="s">
        <v>41</v>
      </c>
      <c r="E927" s="28" t="s">
        <v>394</v>
      </c>
      <c r="F927" s="2" t="s">
        <v>95</v>
      </c>
      <c r="G927" s="23">
        <v>11536.9</v>
      </c>
    </row>
    <row r="928" spans="1:7" ht="31.5" x14ac:dyDescent="0.25">
      <c r="A928" s="113" t="s">
        <v>869</v>
      </c>
      <c r="B928" s="2"/>
      <c r="C928" s="2" t="s">
        <v>113</v>
      </c>
      <c r="D928" s="2" t="s">
        <v>41</v>
      </c>
      <c r="E928" s="18" t="s">
        <v>395</v>
      </c>
      <c r="F928" s="18"/>
      <c r="G928" s="23">
        <f>G929+G930+G932+G931</f>
        <v>11366.699999999999</v>
      </c>
    </row>
    <row r="929" spans="1:7" ht="47.25" x14ac:dyDescent="0.25">
      <c r="A929" s="25" t="s">
        <v>48</v>
      </c>
      <c r="B929" s="2"/>
      <c r="C929" s="2" t="s">
        <v>113</v>
      </c>
      <c r="D929" s="2" t="s">
        <v>41</v>
      </c>
      <c r="E929" s="18" t="s">
        <v>395</v>
      </c>
      <c r="F929" s="18">
        <v>100</v>
      </c>
      <c r="G929" s="23">
        <v>5832.3</v>
      </c>
    </row>
    <row r="930" spans="1:7" ht="31.5" x14ac:dyDescent="0.25">
      <c r="A930" s="113" t="s">
        <v>49</v>
      </c>
      <c r="B930" s="2"/>
      <c r="C930" s="2" t="s">
        <v>113</v>
      </c>
      <c r="D930" s="2" t="s">
        <v>41</v>
      </c>
      <c r="E930" s="18" t="s">
        <v>395</v>
      </c>
      <c r="F930" s="18">
        <v>200</v>
      </c>
      <c r="G930" s="23">
        <v>4336.7</v>
      </c>
    </row>
    <row r="931" spans="1:7" x14ac:dyDescent="0.25">
      <c r="A931" s="113" t="s">
        <v>39</v>
      </c>
      <c r="B931" s="2"/>
      <c r="C931" s="2" t="s">
        <v>113</v>
      </c>
      <c r="D931" s="2" t="s">
        <v>41</v>
      </c>
      <c r="E931" s="18" t="s">
        <v>395</v>
      </c>
      <c r="F931" s="18">
        <v>300</v>
      </c>
      <c r="G931" s="23">
        <v>30.3</v>
      </c>
    </row>
    <row r="932" spans="1:7" x14ac:dyDescent="0.25">
      <c r="A932" s="113" t="s">
        <v>19</v>
      </c>
      <c r="B932" s="2"/>
      <c r="C932" s="2" t="s">
        <v>113</v>
      </c>
      <c r="D932" s="2" t="s">
        <v>41</v>
      </c>
      <c r="E932" s="18" t="s">
        <v>395</v>
      </c>
      <c r="F932" s="18">
        <v>800</v>
      </c>
      <c r="G932" s="23">
        <v>1167.4000000000001</v>
      </c>
    </row>
    <row r="933" spans="1:7" x14ac:dyDescent="0.25">
      <c r="A933" s="113" t="s">
        <v>816</v>
      </c>
      <c r="B933" s="2"/>
      <c r="C933" s="2" t="s">
        <v>113</v>
      </c>
      <c r="D933" s="2" t="s">
        <v>41</v>
      </c>
      <c r="E933" s="43" t="s">
        <v>817</v>
      </c>
      <c r="F933" s="2"/>
      <c r="G933" s="23">
        <f>G934</f>
        <v>803.4</v>
      </c>
    </row>
    <row r="934" spans="1:7" ht="31.5" x14ac:dyDescent="0.25">
      <c r="A934" s="113" t="s">
        <v>598</v>
      </c>
      <c r="B934" s="2"/>
      <c r="C934" s="2" t="s">
        <v>113</v>
      </c>
      <c r="D934" s="2" t="s">
        <v>41</v>
      </c>
      <c r="E934" s="43" t="s">
        <v>818</v>
      </c>
      <c r="F934" s="2"/>
      <c r="G934" s="23">
        <f>G935</f>
        <v>803.4</v>
      </c>
    </row>
    <row r="935" spans="1:7" ht="31.5" x14ac:dyDescent="0.25">
      <c r="A935" s="113" t="s">
        <v>69</v>
      </c>
      <c r="B935" s="2"/>
      <c r="C935" s="2" t="s">
        <v>113</v>
      </c>
      <c r="D935" s="2" t="s">
        <v>41</v>
      </c>
      <c r="E935" s="43" t="s">
        <v>818</v>
      </c>
      <c r="F935" s="2" t="s">
        <v>122</v>
      </c>
      <c r="G935" s="23">
        <v>803.4</v>
      </c>
    </row>
    <row r="936" spans="1:7" ht="31.5" x14ac:dyDescent="0.25">
      <c r="A936" s="113" t="s">
        <v>692</v>
      </c>
      <c r="B936" s="2"/>
      <c r="C936" s="2" t="s">
        <v>113</v>
      </c>
      <c r="D936" s="2" t="s">
        <v>41</v>
      </c>
      <c r="E936" s="28" t="s">
        <v>390</v>
      </c>
      <c r="F936" s="2"/>
      <c r="G936" s="23">
        <f>G937</f>
        <v>8642.0999999999985</v>
      </c>
    </row>
    <row r="937" spans="1:7" x14ac:dyDescent="0.25">
      <c r="A937" s="113" t="s">
        <v>32</v>
      </c>
      <c r="B937" s="2"/>
      <c r="C937" s="2" t="s">
        <v>113</v>
      </c>
      <c r="D937" s="2" t="s">
        <v>41</v>
      </c>
      <c r="E937" s="28" t="s">
        <v>391</v>
      </c>
      <c r="F937" s="2"/>
      <c r="G937" s="23">
        <f>SUM(G938:G939)</f>
        <v>8642.0999999999985</v>
      </c>
    </row>
    <row r="938" spans="1:7" ht="31.5" x14ac:dyDescent="0.25">
      <c r="A938" s="113" t="s">
        <v>49</v>
      </c>
      <c r="B938" s="2"/>
      <c r="C938" s="2" t="s">
        <v>113</v>
      </c>
      <c r="D938" s="2" t="s">
        <v>41</v>
      </c>
      <c r="E938" s="28" t="s">
        <v>391</v>
      </c>
      <c r="F938" s="2" t="s">
        <v>90</v>
      </c>
      <c r="G938" s="23">
        <v>5563.9</v>
      </c>
    </row>
    <row r="939" spans="1:7" ht="31.5" x14ac:dyDescent="0.25">
      <c r="A939" s="113" t="s">
        <v>242</v>
      </c>
      <c r="B939" s="2"/>
      <c r="C939" s="2" t="s">
        <v>113</v>
      </c>
      <c r="D939" s="2" t="s">
        <v>41</v>
      </c>
      <c r="E939" s="28" t="s">
        <v>391</v>
      </c>
      <c r="F939" s="2" t="s">
        <v>122</v>
      </c>
      <c r="G939" s="23">
        <v>3078.2</v>
      </c>
    </row>
    <row r="940" spans="1:7" x14ac:dyDescent="0.25">
      <c r="A940" s="113" t="s">
        <v>114</v>
      </c>
      <c r="B940" s="2"/>
      <c r="C940" s="2" t="s">
        <v>113</v>
      </c>
      <c r="D940" s="2" t="s">
        <v>51</v>
      </c>
      <c r="E940" s="2"/>
      <c r="F940" s="2"/>
      <c r="G940" s="23">
        <f>G941</f>
        <v>91476.6</v>
      </c>
    </row>
    <row r="941" spans="1:7" ht="31.5" x14ac:dyDescent="0.25">
      <c r="A941" s="113" t="s">
        <v>691</v>
      </c>
      <c r="B941" s="2"/>
      <c r="C941" s="2" t="s">
        <v>113</v>
      </c>
      <c r="D941" s="2" t="s">
        <v>51</v>
      </c>
      <c r="E941" s="63" t="s">
        <v>374</v>
      </c>
      <c r="F941" s="2"/>
      <c r="G941" s="23">
        <f>G947+G944+G942+G954+G950</f>
        <v>91476.6</v>
      </c>
    </row>
    <row r="942" spans="1:7" ht="94.5" x14ac:dyDescent="0.25">
      <c r="A942" s="113" t="s">
        <v>595</v>
      </c>
      <c r="B942" s="4"/>
      <c r="C942" s="2" t="s">
        <v>113</v>
      </c>
      <c r="D942" s="2" t="s">
        <v>51</v>
      </c>
      <c r="E942" s="63" t="s">
        <v>811</v>
      </c>
      <c r="F942" s="2"/>
      <c r="G942" s="23">
        <f>G943</f>
        <v>535.1</v>
      </c>
    </row>
    <row r="943" spans="1:7" ht="31.5" x14ac:dyDescent="0.25">
      <c r="A943" s="113" t="s">
        <v>242</v>
      </c>
      <c r="B943" s="4"/>
      <c r="C943" s="2" t="s">
        <v>113</v>
      </c>
      <c r="D943" s="2" t="s">
        <v>51</v>
      </c>
      <c r="E943" s="63" t="s">
        <v>811</v>
      </c>
      <c r="F943" s="2" t="s">
        <v>122</v>
      </c>
      <c r="G943" s="23">
        <v>535.1</v>
      </c>
    </row>
    <row r="944" spans="1:7" x14ac:dyDescent="0.25">
      <c r="A944" s="113" t="s">
        <v>32</v>
      </c>
      <c r="B944" s="2"/>
      <c r="C944" s="2" t="s">
        <v>113</v>
      </c>
      <c r="D944" s="2" t="s">
        <v>51</v>
      </c>
      <c r="E944" s="43" t="s">
        <v>375</v>
      </c>
      <c r="F944" s="2"/>
      <c r="G944" s="23">
        <f>G945</f>
        <v>2469.9</v>
      </c>
    </row>
    <row r="945" spans="1:7" x14ac:dyDescent="0.25">
      <c r="A945" s="113" t="s">
        <v>396</v>
      </c>
      <c r="B945" s="2"/>
      <c r="C945" s="2" t="s">
        <v>113</v>
      </c>
      <c r="D945" s="2" t="s">
        <v>51</v>
      </c>
      <c r="E945" s="63" t="s">
        <v>819</v>
      </c>
      <c r="F945" s="2"/>
      <c r="G945" s="23">
        <f>G946</f>
        <v>2469.9</v>
      </c>
    </row>
    <row r="946" spans="1:7" ht="31.5" x14ac:dyDescent="0.25">
      <c r="A946" s="113" t="s">
        <v>242</v>
      </c>
      <c r="B946" s="2"/>
      <c r="C946" s="2" t="s">
        <v>113</v>
      </c>
      <c r="D946" s="2" t="s">
        <v>51</v>
      </c>
      <c r="E946" s="63" t="s">
        <v>819</v>
      </c>
      <c r="F946" s="2" t="s">
        <v>122</v>
      </c>
      <c r="G946" s="23">
        <v>2469.9</v>
      </c>
    </row>
    <row r="947" spans="1:7" ht="47.25" x14ac:dyDescent="0.25">
      <c r="A947" s="113" t="s">
        <v>23</v>
      </c>
      <c r="B947" s="2"/>
      <c r="C947" s="2" t="s">
        <v>113</v>
      </c>
      <c r="D947" s="2" t="s">
        <v>51</v>
      </c>
      <c r="E947" s="43" t="s">
        <v>379</v>
      </c>
      <c r="F947" s="2"/>
      <c r="G947" s="23">
        <f>SUM(G948)</f>
        <v>80517.100000000006</v>
      </c>
    </row>
    <row r="948" spans="1:7" x14ac:dyDescent="0.25">
      <c r="A948" s="113" t="s">
        <v>396</v>
      </c>
      <c r="B948" s="2"/>
      <c r="C948" s="2" t="s">
        <v>113</v>
      </c>
      <c r="D948" s="2" t="s">
        <v>51</v>
      </c>
      <c r="E948" s="43" t="s">
        <v>397</v>
      </c>
      <c r="F948" s="2"/>
      <c r="G948" s="23">
        <f>G949</f>
        <v>80517.100000000006</v>
      </c>
    </row>
    <row r="949" spans="1:7" ht="31.5" x14ac:dyDescent="0.25">
      <c r="A949" s="113" t="s">
        <v>242</v>
      </c>
      <c r="B949" s="2"/>
      <c r="C949" s="2" t="s">
        <v>113</v>
      </c>
      <c r="D949" s="2" t="s">
        <v>51</v>
      </c>
      <c r="E949" s="43" t="s">
        <v>397</v>
      </c>
      <c r="F949" s="2" t="s">
        <v>122</v>
      </c>
      <c r="G949" s="23">
        <v>80517.100000000006</v>
      </c>
    </row>
    <row r="950" spans="1:7" x14ac:dyDescent="0.25">
      <c r="A950" s="113" t="s">
        <v>151</v>
      </c>
      <c r="B950" s="2"/>
      <c r="C950" s="2" t="s">
        <v>113</v>
      </c>
      <c r="D950" s="2" t="s">
        <v>51</v>
      </c>
      <c r="E950" s="43" t="s">
        <v>414</v>
      </c>
      <c r="F950" s="2"/>
      <c r="G950" s="23">
        <f t="shared" ref="G950:G952" si="41">SUM(G951)</f>
        <v>307.10000000000002</v>
      </c>
    </row>
    <row r="951" spans="1:7" x14ac:dyDescent="0.25">
      <c r="A951" s="113" t="s">
        <v>386</v>
      </c>
      <c r="B951" s="2"/>
      <c r="C951" s="2" t="s">
        <v>113</v>
      </c>
      <c r="D951" s="2" t="s">
        <v>51</v>
      </c>
      <c r="E951" s="43" t="s">
        <v>874</v>
      </c>
      <c r="F951" s="2"/>
      <c r="G951" s="23">
        <f t="shared" si="41"/>
        <v>307.10000000000002</v>
      </c>
    </row>
    <row r="952" spans="1:7" x14ac:dyDescent="0.25">
      <c r="A952" s="113" t="s">
        <v>396</v>
      </c>
      <c r="B952" s="2"/>
      <c r="C952" s="2" t="s">
        <v>113</v>
      </c>
      <c r="D952" s="2" t="s">
        <v>51</v>
      </c>
      <c r="E952" s="43" t="s">
        <v>873</v>
      </c>
      <c r="F952" s="2"/>
      <c r="G952" s="23">
        <f t="shared" si="41"/>
        <v>307.10000000000002</v>
      </c>
    </row>
    <row r="953" spans="1:7" ht="31.5" x14ac:dyDescent="0.25">
      <c r="A953" s="113" t="s">
        <v>242</v>
      </c>
      <c r="B953" s="2"/>
      <c r="C953" s="2" t="s">
        <v>113</v>
      </c>
      <c r="D953" s="2" t="s">
        <v>51</v>
      </c>
      <c r="E953" s="43" t="s">
        <v>873</v>
      </c>
      <c r="F953" s="2" t="s">
        <v>122</v>
      </c>
      <c r="G953" s="23">
        <v>307.10000000000002</v>
      </c>
    </row>
    <row r="954" spans="1:7" ht="31.5" x14ac:dyDescent="0.25">
      <c r="A954" s="113" t="s">
        <v>692</v>
      </c>
      <c r="B954" s="2"/>
      <c r="C954" s="2" t="s">
        <v>113</v>
      </c>
      <c r="D954" s="2" t="s">
        <v>51</v>
      </c>
      <c r="E954" s="28" t="s">
        <v>390</v>
      </c>
      <c r="F954" s="2"/>
      <c r="G954" s="23">
        <f>SUM(G955)</f>
        <v>7647.4</v>
      </c>
    </row>
    <row r="955" spans="1:7" x14ac:dyDescent="0.25">
      <c r="A955" s="113" t="s">
        <v>32</v>
      </c>
      <c r="B955" s="2"/>
      <c r="C955" s="2" t="s">
        <v>113</v>
      </c>
      <c r="D955" s="2" t="s">
        <v>51</v>
      </c>
      <c r="E955" s="28" t="s">
        <v>391</v>
      </c>
      <c r="F955" s="2"/>
      <c r="G955" s="23">
        <f>SUM(G956)</f>
        <v>7647.4</v>
      </c>
    </row>
    <row r="956" spans="1:7" ht="31.5" x14ac:dyDescent="0.25">
      <c r="A956" s="113" t="s">
        <v>242</v>
      </c>
      <c r="B956" s="2"/>
      <c r="C956" s="2" t="s">
        <v>113</v>
      </c>
      <c r="D956" s="2" t="s">
        <v>51</v>
      </c>
      <c r="E956" s="28" t="s">
        <v>391</v>
      </c>
      <c r="F956" s="2" t="s">
        <v>122</v>
      </c>
      <c r="G956" s="23">
        <v>7647.4</v>
      </c>
    </row>
    <row r="957" spans="1:7" x14ac:dyDescent="0.25">
      <c r="A957" s="113" t="s">
        <v>398</v>
      </c>
      <c r="B957" s="2"/>
      <c r="C957" s="2" t="s">
        <v>113</v>
      </c>
      <c r="D957" s="2" t="s">
        <v>113</v>
      </c>
      <c r="E957" s="2"/>
      <c r="F957" s="2"/>
      <c r="G957" s="23">
        <f>G958+G961+G964</f>
        <v>28881.599999999999</v>
      </c>
    </row>
    <row r="958" spans="1:7" ht="31.5" x14ac:dyDescent="0.25">
      <c r="A958" s="113" t="s">
        <v>693</v>
      </c>
      <c r="B958" s="114"/>
      <c r="C958" s="114" t="s">
        <v>113</v>
      </c>
      <c r="D958" s="114" t="s">
        <v>113</v>
      </c>
      <c r="E958" s="114" t="s">
        <v>237</v>
      </c>
      <c r="F958" s="114"/>
      <c r="G958" s="89">
        <f>G959</f>
        <v>78</v>
      </c>
    </row>
    <row r="959" spans="1:7" x14ac:dyDescent="0.25">
      <c r="A959" s="113" t="s">
        <v>32</v>
      </c>
      <c r="B959" s="114"/>
      <c r="C959" s="114" t="s">
        <v>113</v>
      </c>
      <c r="D959" s="114" t="s">
        <v>113</v>
      </c>
      <c r="E959" s="114" t="s">
        <v>399</v>
      </c>
      <c r="F959" s="114"/>
      <c r="G959" s="89">
        <f>SUM(G960)</f>
        <v>78</v>
      </c>
    </row>
    <row r="960" spans="1:7" ht="31.5" x14ac:dyDescent="0.25">
      <c r="A960" s="113" t="s">
        <v>49</v>
      </c>
      <c r="B960" s="114"/>
      <c r="C960" s="114" t="s">
        <v>113</v>
      </c>
      <c r="D960" s="114" t="s">
        <v>113</v>
      </c>
      <c r="E960" s="114" t="s">
        <v>399</v>
      </c>
      <c r="F960" s="114" t="s">
        <v>90</v>
      </c>
      <c r="G960" s="89">
        <v>78</v>
      </c>
    </row>
    <row r="961" spans="1:7" ht="47.25" x14ac:dyDescent="0.25">
      <c r="A961" s="113" t="s">
        <v>694</v>
      </c>
      <c r="B961" s="114"/>
      <c r="C961" s="114" t="s">
        <v>113</v>
      </c>
      <c r="D961" s="114" t="s">
        <v>113</v>
      </c>
      <c r="E961" s="114" t="s">
        <v>400</v>
      </c>
      <c r="F961" s="114"/>
      <c r="G961" s="89">
        <f>G962</f>
        <v>78.5</v>
      </c>
    </row>
    <row r="962" spans="1:7" x14ac:dyDescent="0.25">
      <c r="A962" s="113" t="s">
        <v>32</v>
      </c>
      <c r="B962" s="114"/>
      <c r="C962" s="114" t="s">
        <v>113</v>
      </c>
      <c r="D962" s="114" t="s">
        <v>113</v>
      </c>
      <c r="E962" s="114" t="s">
        <v>401</v>
      </c>
      <c r="F962" s="114"/>
      <c r="G962" s="89">
        <f>SUM(G963)</f>
        <v>78.5</v>
      </c>
    </row>
    <row r="963" spans="1:7" ht="31.5" x14ac:dyDescent="0.25">
      <c r="A963" s="113" t="s">
        <v>49</v>
      </c>
      <c r="B963" s="114"/>
      <c r="C963" s="114" t="s">
        <v>113</v>
      </c>
      <c r="D963" s="114" t="s">
        <v>113</v>
      </c>
      <c r="E963" s="114" t="s">
        <v>401</v>
      </c>
      <c r="F963" s="114" t="s">
        <v>90</v>
      </c>
      <c r="G963" s="89">
        <v>78.5</v>
      </c>
    </row>
    <row r="964" spans="1:7" ht="31.5" x14ac:dyDescent="0.25">
      <c r="A964" s="113" t="s">
        <v>691</v>
      </c>
      <c r="B964" s="114"/>
      <c r="C964" s="114" t="s">
        <v>113</v>
      </c>
      <c r="D964" s="114" t="s">
        <v>113</v>
      </c>
      <c r="E964" s="28" t="s">
        <v>374</v>
      </c>
      <c r="F964" s="114"/>
      <c r="G964" s="89">
        <f>G969+G974+G965</f>
        <v>28725.1</v>
      </c>
    </row>
    <row r="965" spans="1:7" x14ac:dyDescent="0.25">
      <c r="A965" s="113" t="s">
        <v>542</v>
      </c>
      <c r="B965" s="2"/>
      <c r="C965" s="2" t="s">
        <v>113</v>
      </c>
      <c r="D965" s="2" t="s">
        <v>113</v>
      </c>
      <c r="E965" s="2" t="s">
        <v>820</v>
      </c>
      <c r="F965" s="2"/>
      <c r="G965" s="23">
        <f>G966+G967+G968</f>
        <v>22835.599999999999</v>
      </c>
    </row>
    <row r="966" spans="1:7" ht="31.5" x14ac:dyDescent="0.25">
      <c r="A966" s="113" t="s">
        <v>49</v>
      </c>
      <c r="B966" s="2"/>
      <c r="C966" s="2" t="s">
        <v>113</v>
      </c>
      <c r="D966" s="2" t="s">
        <v>113</v>
      </c>
      <c r="E966" s="2" t="s">
        <v>820</v>
      </c>
      <c r="F966" s="114" t="s">
        <v>90</v>
      </c>
      <c r="G966" s="23">
        <v>2691.3</v>
      </c>
    </row>
    <row r="967" spans="1:7" ht="31.5" x14ac:dyDescent="0.25">
      <c r="A967" s="113" t="s">
        <v>242</v>
      </c>
      <c r="B967" s="2"/>
      <c r="C967" s="2" t="s">
        <v>113</v>
      </c>
      <c r="D967" s="2" t="s">
        <v>113</v>
      </c>
      <c r="E967" s="2" t="s">
        <v>820</v>
      </c>
      <c r="F967" s="114" t="s">
        <v>122</v>
      </c>
      <c r="G967" s="23">
        <v>6347.2</v>
      </c>
    </row>
    <row r="968" spans="1:7" x14ac:dyDescent="0.25">
      <c r="A968" s="113" t="s">
        <v>19</v>
      </c>
      <c r="B968" s="2"/>
      <c r="C968" s="2" t="s">
        <v>113</v>
      </c>
      <c r="D968" s="2" t="s">
        <v>113</v>
      </c>
      <c r="E968" s="2" t="s">
        <v>820</v>
      </c>
      <c r="F968" s="114" t="s">
        <v>95</v>
      </c>
      <c r="G968" s="23">
        <v>13797.1</v>
      </c>
    </row>
    <row r="969" spans="1:7" x14ac:dyDescent="0.25">
      <c r="A969" s="113" t="s">
        <v>32</v>
      </c>
      <c r="B969" s="114"/>
      <c r="C969" s="114" t="s">
        <v>113</v>
      </c>
      <c r="D969" s="114" t="s">
        <v>113</v>
      </c>
      <c r="E969" s="28" t="s">
        <v>375</v>
      </c>
      <c r="F969" s="114"/>
      <c r="G969" s="89">
        <f>SUM(G970)</f>
        <v>3026</v>
      </c>
    </row>
    <row r="970" spans="1:7" x14ac:dyDescent="0.25">
      <c r="A970" s="33" t="s">
        <v>402</v>
      </c>
      <c r="B970" s="2"/>
      <c r="C970" s="2" t="s">
        <v>113</v>
      </c>
      <c r="D970" s="2" t="s">
        <v>113</v>
      </c>
      <c r="E970" s="2" t="s">
        <v>403</v>
      </c>
      <c r="F970" s="114"/>
      <c r="G970" s="89">
        <f>SUM(G971:G973)</f>
        <v>3026</v>
      </c>
    </row>
    <row r="971" spans="1:7" ht="31.5" x14ac:dyDescent="0.25">
      <c r="A971" s="113" t="s">
        <v>49</v>
      </c>
      <c r="B971" s="114"/>
      <c r="C971" s="114" t="s">
        <v>113</v>
      </c>
      <c r="D971" s="114" t="s">
        <v>113</v>
      </c>
      <c r="E971" s="18" t="s">
        <v>403</v>
      </c>
      <c r="F971" s="114" t="s">
        <v>90</v>
      </c>
      <c r="G971" s="89">
        <v>994.7</v>
      </c>
    </row>
    <row r="972" spans="1:7" ht="31.5" x14ac:dyDescent="0.25">
      <c r="A972" s="113" t="s">
        <v>242</v>
      </c>
      <c r="B972" s="114"/>
      <c r="C972" s="2" t="s">
        <v>113</v>
      </c>
      <c r="D972" s="2" t="s">
        <v>113</v>
      </c>
      <c r="E972" s="18" t="s">
        <v>403</v>
      </c>
      <c r="F972" s="114" t="s">
        <v>122</v>
      </c>
      <c r="G972" s="89">
        <v>2007.7</v>
      </c>
    </row>
    <row r="973" spans="1:7" x14ac:dyDescent="0.25">
      <c r="A973" s="113" t="s">
        <v>19</v>
      </c>
      <c r="B973" s="114"/>
      <c r="C973" s="2" t="s">
        <v>113</v>
      </c>
      <c r="D973" s="2" t="s">
        <v>113</v>
      </c>
      <c r="E973" s="18" t="s">
        <v>403</v>
      </c>
      <c r="F973" s="114" t="s">
        <v>95</v>
      </c>
      <c r="G973" s="89">
        <v>23.6</v>
      </c>
    </row>
    <row r="974" spans="1:7" ht="31.5" x14ac:dyDescent="0.25">
      <c r="A974" s="113" t="s">
        <v>688</v>
      </c>
      <c r="B974" s="2"/>
      <c r="C974" s="2" t="s">
        <v>113</v>
      </c>
      <c r="D974" s="2" t="s">
        <v>113</v>
      </c>
      <c r="E974" s="2" t="s">
        <v>404</v>
      </c>
      <c r="F974" s="2"/>
      <c r="G974" s="23">
        <f>G975+G985+G988</f>
        <v>2863.5</v>
      </c>
    </row>
    <row r="975" spans="1:7" x14ac:dyDescent="0.25">
      <c r="A975" s="113" t="s">
        <v>32</v>
      </c>
      <c r="B975" s="2"/>
      <c r="C975" s="2" t="s">
        <v>113</v>
      </c>
      <c r="D975" s="2" t="s">
        <v>113</v>
      </c>
      <c r="E975" s="2" t="s">
        <v>405</v>
      </c>
      <c r="F975" s="2"/>
      <c r="G975" s="23">
        <f>G981+G976</f>
        <v>2346.7999999999997</v>
      </c>
    </row>
    <row r="976" spans="1:7" x14ac:dyDescent="0.25">
      <c r="A976" s="113" t="s">
        <v>596</v>
      </c>
      <c r="B976" s="2"/>
      <c r="C976" s="2" t="s">
        <v>113</v>
      </c>
      <c r="D976" s="2" t="s">
        <v>113</v>
      </c>
      <c r="E976" s="43" t="s">
        <v>597</v>
      </c>
      <c r="F976" s="2"/>
      <c r="G976" s="23">
        <f>G978+G979+G977+G980</f>
        <v>513.09999999999991</v>
      </c>
    </row>
    <row r="977" spans="1:7" ht="47.25" x14ac:dyDescent="0.25">
      <c r="A977" s="25" t="s">
        <v>48</v>
      </c>
      <c r="B977" s="2"/>
      <c r="C977" s="2" t="s">
        <v>113</v>
      </c>
      <c r="D977" s="2" t="s">
        <v>113</v>
      </c>
      <c r="E977" s="43" t="s">
        <v>597</v>
      </c>
      <c r="F977" s="2" t="s">
        <v>88</v>
      </c>
      <c r="G977" s="23">
        <v>0.9</v>
      </c>
    </row>
    <row r="978" spans="1:7" ht="31.5" x14ac:dyDescent="0.25">
      <c r="A978" s="113" t="s">
        <v>49</v>
      </c>
      <c r="B978" s="2"/>
      <c r="C978" s="2" t="s">
        <v>113</v>
      </c>
      <c r="D978" s="2" t="s">
        <v>113</v>
      </c>
      <c r="E978" s="43" t="s">
        <v>597</v>
      </c>
      <c r="F978" s="2" t="s">
        <v>90</v>
      </c>
      <c r="G978" s="23">
        <v>483.2</v>
      </c>
    </row>
    <row r="979" spans="1:7" x14ac:dyDescent="0.25">
      <c r="A979" s="113" t="s">
        <v>39</v>
      </c>
      <c r="B979" s="2"/>
      <c r="C979" s="2" t="s">
        <v>113</v>
      </c>
      <c r="D979" s="2" t="s">
        <v>113</v>
      </c>
      <c r="E979" s="43" t="s">
        <v>597</v>
      </c>
      <c r="F979" s="2" t="s">
        <v>98</v>
      </c>
      <c r="G979" s="23">
        <v>24</v>
      </c>
    </row>
    <row r="980" spans="1:7" ht="31.5" x14ac:dyDescent="0.25">
      <c r="A980" s="113" t="s">
        <v>242</v>
      </c>
      <c r="B980" s="2"/>
      <c r="C980" s="2" t="s">
        <v>113</v>
      </c>
      <c r="D980" s="2" t="s">
        <v>113</v>
      </c>
      <c r="E980" s="43" t="s">
        <v>597</v>
      </c>
      <c r="F980" s="2" t="s">
        <v>122</v>
      </c>
      <c r="G980" s="23">
        <v>5</v>
      </c>
    </row>
    <row r="981" spans="1:7" ht="31.5" x14ac:dyDescent="0.25">
      <c r="A981" s="113" t="s">
        <v>406</v>
      </c>
      <c r="B981" s="28"/>
      <c r="C981" s="2" t="s">
        <v>113</v>
      </c>
      <c r="D981" s="2" t="s">
        <v>113</v>
      </c>
      <c r="E981" s="2" t="s">
        <v>407</v>
      </c>
      <c r="F981" s="2"/>
      <c r="G981" s="23">
        <f>SUM(G982:G984)</f>
        <v>1833.6999999999998</v>
      </c>
    </row>
    <row r="982" spans="1:7" ht="47.25" x14ac:dyDescent="0.25">
      <c r="A982" s="25" t="s">
        <v>48</v>
      </c>
      <c r="B982" s="28"/>
      <c r="C982" s="2" t="s">
        <v>113</v>
      </c>
      <c r="D982" s="2" t="s">
        <v>113</v>
      </c>
      <c r="E982" s="2" t="s">
        <v>407</v>
      </c>
      <c r="F982" s="2" t="s">
        <v>88</v>
      </c>
      <c r="G982" s="23">
        <v>712.5</v>
      </c>
    </row>
    <row r="983" spans="1:7" ht="31.5" x14ac:dyDescent="0.25">
      <c r="A983" s="113" t="s">
        <v>49</v>
      </c>
      <c r="B983" s="28"/>
      <c r="C983" s="2" t="s">
        <v>113</v>
      </c>
      <c r="D983" s="2" t="s">
        <v>113</v>
      </c>
      <c r="E983" s="2" t="s">
        <v>407</v>
      </c>
      <c r="F983" s="2" t="s">
        <v>90</v>
      </c>
      <c r="G983" s="23">
        <v>180.3</v>
      </c>
    </row>
    <row r="984" spans="1:7" ht="31.5" x14ac:dyDescent="0.25">
      <c r="A984" s="113" t="s">
        <v>242</v>
      </c>
      <c r="B984" s="28"/>
      <c r="C984" s="2" t="s">
        <v>113</v>
      </c>
      <c r="D984" s="2" t="s">
        <v>113</v>
      </c>
      <c r="E984" s="2" t="s">
        <v>407</v>
      </c>
      <c r="F984" s="2" t="s">
        <v>122</v>
      </c>
      <c r="G984" s="23">
        <v>940.9</v>
      </c>
    </row>
    <row r="985" spans="1:7" ht="31.5" x14ac:dyDescent="0.25">
      <c r="A985" s="113" t="s">
        <v>42</v>
      </c>
      <c r="B985" s="2"/>
      <c r="C985" s="2" t="s">
        <v>113</v>
      </c>
      <c r="D985" s="2" t="s">
        <v>113</v>
      </c>
      <c r="E985" s="28" t="s">
        <v>408</v>
      </c>
      <c r="F985" s="2"/>
      <c r="G985" s="23">
        <f>SUM(G986)</f>
        <v>190.3</v>
      </c>
    </row>
    <row r="986" spans="1:7" x14ac:dyDescent="0.25">
      <c r="A986" s="113" t="s">
        <v>409</v>
      </c>
      <c r="B986" s="2"/>
      <c r="C986" s="2" t="s">
        <v>113</v>
      </c>
      <c r="D986" s="2" t="s">
        <v>113</v>
      </c>
      <c r="E986" s="28" t="s">
        <v>410</v>
      </c>
      <c r="F986" s="2"/>
      <c r="G986" s="23">
        <f>G987</f>
        <v>190.3</v>
      </c>
    </row>
    <row r="987" spans="1:7" ht="47.25" x14ac:dyDescent="0.25">
      <c r="A987" s="25" t="s">
        <v>48</v>
      </c>
      <c r="B987" s="2"/>
      <c r="C987" s="2" t="s">
        <v>113</v>
      </c>
      <c r="D987" s="2" t="s">
        <v>113</v>
      </c>
      <c r="E987" s="28" t="s">
        <v>410</v>
      </c>
      <c r="F987" s="2" t="s">
        <v>88</v>
      </c>
      <c r="G987" s="23">
        <v>190.3</v>
      </c>
    </row>
    <row r="988" spans="1:7" x14ac:dyDescent="0.25">
      <c r="A988" s="113" t="s">
        <v>821</v>
      </c>
      <c r="B988" s="2"/>
      <c r="C988" s="2" t="s">
        <v>113</v>
      </c>
      <c r="D988" s="2" t="s">
        <v>113</v>
      </c>
      <c r="E988" s="2" t="s">
        <v>822</v>
      </c>
      <c r="F988" s="2"/>
      <c r="G988" s="23">
        <f>G989</f>
        <v>326.39999999999998</v>
      </c>
    </row>
    <row r="989" spans="1:7" x14ac:dyDescent="0.25">
      <c r="A989" s="113" t="s">
        <v>596</v>
      </c>
      <c r="B989" s="2"/>
      <c r="C989" s="2" t="s">
        <v>113</v>
      </c>
      <c r="D989" s="2" t="s">
        <v>113</v>
      </c>
      <c r="E989" s="2" t="s">
        <v>823</v>
      </c>
      <c r="F989" s="2"/>
      <c r="G989" s="23">
        <f>G990+G991+G992</f>
        <v>326.39999999999998</v>
      </c>
    </row>
    <row r="990" spans="1:7" ht="47.25" hidden="1" x14ac:dyDescent="0.25">
      <c r="A990" s="25" t="s">
        <v>48</v>
      </c>
      <c r="B990" s="2"/>
      <c r="C990" s="2" t="s">
        <v>113</v>
      </c>
      <c r="D990" s="2" t="s">
        <v>113</v>
      </c>
      <c r="E990" s="2" t="s">
        <v>823</v>
      </c>
      <c r="F990" s="2" t="s">
        <v>88</v>
      </c>
      <c r="G990" s="23">
        <v>0</v>
      </c>
    </row>
    <row r="991" spans="1:7" ht="31.5" x14ac:dyDescent="0.25">
      <c r="A991" s="113" t="s">
        <v>49</v>
      </c>
      <c r="B991" s="2"/>
      <c r="C991" s="2" t="s">
        <v>113</v>
      </c>
      <c r="D991" s="2" t="s">
        <v>113</v>
      </c>
      <c r="E991" s="2" t="s">
        <v>823</v>
      </c>
      <c r="F991" s="2" t="s">
        <v>90</v>
      </c>
      <c r="G991" s="23">
        <v>276.39999999999998</v>
      </c>
    </row>
    <row r="992" spans="1:7" x14ac:dyDescent="0.25">
      <c r="A992" s="113" t="s">
        <v>39</v>
      </c>
      <c r="B992" s="2"/>
      <c r="C992" s="2" t="s">
        <v>113</v>
      </c>
      <c r="D992" s="2" t="s">
        <v>113</v>
      </c>
      <c r="E992" s="2" t="s">
        <v>823</v>
      </c>
      <c r="F992" s="2" t="s">
        <v>98</v>
      </c>
      <c r="G992" s="23">
        <v>50</v>
      </c>
    </row>
    <row r="993" spans="1:7" x14ac:dyDescent="0.25">
      <c r="A993" s="113" t="s">
        <v>181</v>
      </c>
      <c r="B993" s="28"/>
      <c r="C993" s="2" t="s">
        <v>113</v>
      </c>
      <c r="D993" s="2" t="s">
        <v>171</v>
      </c>
      <c r="E993" s="28"/>
      <c r="F993" s="28"/>
      <c r="G993" s="89">
        <f>G994</f>
        <v>59454</v>
      </c>
    </row>
    <row r="994" spans="1:7" ht="31.5" x14ac:dyDescent="0.25">
      <c r="A994" s="113" t="s">
        <v>691</v>
      </c>
      <c r="B994" s="114"/>
      <c r="C994" s="114" t="s">
        <v>113</v>
      </c>
      <c r="D994" s="114" t="s">
        <v>171</v>
      </c>
      <c r="E994" s="28" t="s">
        <v>374</v>
      </c>
      <c r="F994" s="28"/>
      <c r="G994" s="89">
        <f>G995+G997+G1001+G1008+G1011</f>
        <v>59454</v>
      </c>
    </row>
    <row r="995" spans="1:7" x14ac:dyDescent="0.25">
      <c r="A995" s="113" t="s">
        <v>543</v>
      </c>
      <c r="B995" s="2"/>
      <c r="C995" s="2" t="s">
        <v>113</v>
      </c>
      <c r="D995" s="2" t="s">
        <v>171</v>
      </c>
      <c r="E995" s="43" t="s">
        <v>824</v>
      </c>
      <c r="F995" s="18"/>
      <c r="G995" s="23">
        <f>SUM(G996:G996)</f>
        <v>1383.3</v>
      </c>
    </row>
    <row r="996" spans="1:7" ht="31.5" x14ac:dyDescent="0.25">
      <c r="A996" s="113" t="s">
        <v>49</v>
      </c>
      <c r="B996" s="2"/>
      <c r="C996" s="2" t="s">
        <v>113</v>
      </c>
      <c r="D996" s="2" t="s">
        <v>171</v>
      </c>
      <c r="E996" s="43" t="s">
        <v>824</v>
      </c>
      <c r="F996" s="18">
        <v>200</v>
      </c>
      <c r="G996" s="23">
        <v>1383.3</v>
      </c>
    </row>
    <row r="997" spans="1:7" x14ac:dyDescent="0.25">
      <c r="A997" s="113" t="s">
        <v>32</v>
      </c>
      <c r="B997" s="2"/>
      <c r="C997" s="2" t="s">
        <v>113</v>
      </c>
      <c r="D997" s="2" t="s">
        <v>171</v>
      </c>
      <c r="E997" s="43" t="s">
        <v>375</v>
      </c>
      <c r="F997" s="2"/>
      <c r="G997" s="23">
        <f>SUM(G998)</f>
        <v>1163.5</v>
      </c>
    </row>
    <row r="998" spans="1:7" x14ac:dyDescent="0.25">
      <c r="A998" s="33" t="s">
        <v>703</v>
      </c>
      <c r="B998" s="2"/>
      <c r="C998" s="2" t="s">
        <v>113</v>
      </c>
      <c r="D998" s="2" t="s">
        <v>171</v>
      </c>
      <c r="E998" s="43" t="s">
        <v>467</v>
      </c>
      <c r="F998" s="2"/>
      <c r="G998" s="23">
        <f>SUM(G999:G1000)</f>
        <v>1163.5</v>
      </c>
    </row>
    <row r="999" spans="1:7" ht="31.5" x14ac:dyDescent="0.25">
      <c r="A999" s="113" t="s">
        <v>49</v>
      </c>
      <c r="B999" s="2"/>
      <c r="C999" s="2" t="s">
        <v>113</v>
      </c>
      <c r="D999" s="2" t="s">
        <v>171</v>
      </c>
      <c r="E999" s="43" t="s">
        <v>467</v>
      </c>
      <c r="F999" s="2" t="s">
        <v>90</v>
      </c>
      <c r="G999" s="23">
        <v>1160.7</v>
      </c>
    </row>
    <row r="1000" spans="1:7" x14ac:dyDescent="0.25">
      <c r="A1000" s="113" t="s">
        <v>19</v>
      </c>
      <c r="B1000" s="2"/>
      <c r="C1000" s="2" t="s">
        <v>113</v>
      </c>
      <c r="D1000" s="2" t="s">
        <v>171</v>
      </c>
      <c r="E1000" s="43" t="s">
        <v>467</v>
      </c>
      <c r="F1000" s="2" t="s">
        <v>95</v>
      </c>
      <c r="G1000" s="23">
        <v>2.8</v>
      </c>
    </row>
    <row r="1001" spans="1:7" ht="31.5" x14ac:dyDescent="0.25">
      <c r="A1001" s="64" t="s">
        <v>42</v>
      </c>
      <c r="B1001" s="60"/>
      <c r="C1001" s="60" t="s">
        <v>113</v>
      </c>
      <c r="D1001" s="60" t="s">
        <v>171</v>
      </c>
      <c r="E1001" s="65" t="s">
        <v>388</v>
      </c>
      <c r="F1001" s="60"/>
      <c r="G1001" s="62">
        <f>G1002+G1005</f>
        <v>4532.2</v>
      </c>
    </row>
    <row r="1002" spans="1:7" ht="63" x14ac:dyDescent="0.25">
      <c r="A1002" s="113" t="s">
        <v>464</v>
      </c>
      <c r="B1002" s="2"/>
      <c r="C1002" s="2" t="s">
        <v>113</v>
      </c>
      <c r="D1002" s="2" t="s">
        <v>171</v>
      </c>
      <c r="E1002" s="43" t="s">
        <v>825</v>
      </c>
      <c r="F1002" s="2"/>
      <c r="G1002" s="89">
        <f>G1003+G1004</f>
        <v>3386.6</v>
      </c>
    </row>
    <row r="1003" spans="1:7" ht="47.25" x14ac:dyDescent="0.25">
      <c r="A1003" s="113" t="s">
        <v>48</v>
      </c>
      <c r="B1003" s="2"/>
      <c r="C1003" s="2" t="s">
        <v>113</v>
      </c>
      <c r="D1003" s="2" t="s">
        <v>171</v>
      </c>
      <c r="E1003" s="43" t="s">
        <v>825</v>
      </c>
      <c r="F1003" s="2" t="s">
        <v>88</v>
      </c>
      <c r="G1003" s="89">
        <v>3076.2</v>
      </c>
    </row>
    <row r="1004" spans="1:7" ht="31.5" x14ac:dyDescent="0.25">
      <c r="A1004" s="113" t="s">
        <v>49</v>
      </c>
      <c r="B1004" s="2"/>
      <c r="C1004" s="2" t="s">
        <v>113</v>
      </c>
      <c r="D1004" s="2" t="s">
        <v>171</v>
      </c>
      <c r="E1004" s="43" t="s">
        <v>825</v>
      </c>
      <c r="F1004" s="2" t="s">
        <v>90</v>
      </c>
      <c r="G1004" s="89">
        <v>310.39999999999998</v>
      </c>
    </row>
    <row r="1005" spans="1:7" x14ac:dyDescent="0.25">
      <c r="A1005" s="64" t="s">
        <v>826</v>
      </c>
      <c r="B1005" s="60"/>
      <c r="C1005" s="60" t="s">
        <v>113</v>
      </c>
      <c r="D1005" s="60" t="s">
        <v>171</v>
      </c>
      <c r="E1005" s="65" t="s">
        <v>674</v>
      </c>
      <c r="F1005" s="60"/>
      <c r="G1005" s="62">
        <f>G1006+G1007</f>
        <v>1145.5999999999999</v>
      </c>
    </row>
    <row r="1006" spans="1:7" ht="47.25" x14ac:dyDescent="0.25">
      <c r="A1006" s="64" t="s">
        <v>48</v>
      </c>
      <c r="B1006" s="60"/>
      <c r="C1006" s="60" t="s">
        <v>113</v>
      </c>
      <c r="D1006" s="60" t="s">
        <v>171</v>
      </c>
      <c r="E1006" s="65" t="s">
        <v>674</v>
      </c>
      <c r="F1006" s="60" t="s">
        <v>88</v>
      </c>
      <c r="G1006" s="62">
        <v>1005.4</v>
      </c>
    </row>
    <row r="1007" spans="1:7" ht="31.5" x14ac:dyDescent="0.25">
      <c r="A1007" s="59" t="s">
        <v>49</v>
      </c>
      <c r="B1007" s="60"/>
      <c r="C1007" s="60" t="s">
        <v>113</v>
      </c>
      <c r="D1007" s="60" t="s">
        <v>171</v>
      </c>
      <c r="E1007" s="65" t="s">
        <v>674</v>
      </c>
      <c r="F1007" s="60" t="s">
        <v>90</v>
      </c>
      <c r="G1007" s="62">
        <v>140.19999999999999</v>
      </c>
    </row>
    <row r="1008" spans="1:7" ht="31.5" x14ac:dyDescent="0.25">
      <c r="A1008" s="113" t="s">
        <v>692</v>
      </c>
      <c r="B1008" s="2"/>
      <c r="C1008" s="2" t="s">
        <v>113</v>
      </c>
      <c r="D1008" s="2" t="s">
        <v>171</v>
      </c>
      <c r="E1008" s="28" t="s">
        <v>390</v>
      </c>
      <c r="F1008" s="18"/>
      <c r="G1008" s="23">
        <f>SUM(G1009)</f>
        <v>398</v>
      </c>
    </row>
    <row r="1009" spans="1:7" x14ac:dyDescent="0.25">
      <c r="A1009" s="113" t="s">
        <v>32</v>
      </c>
      <c r="B1009" s="2"/>
      <c r="C1009" s="2" t="s">
        <v>113</v>
      </c>
      <c r="D1009" s="2" t="s">
        <v>171</v>
      </c>
      <c r="E1009" s="28" t="s">
        <v>391</v>
      </c>
      <c r="F1009" s="18"/>
      <c r="G1009" s="23">
        <f>SUM(G1010)</f>
        <v>398</v>
      </c>
    </row>
    <row r="1010" spans="1:7" ht="31.5" x14ac:dyDescent="0.25">
      <c r="A1010" s="113" t="s">
        <v>49</v>
      </c>
      <c r="B1010" s="2"/>
      <c r="C1010" s="2" t="s">
        <v>113</v>
      </c>
      <c r="D1010" s="2" t="s">
        <v>171</v>
      </c>
      <c r="E1010" s="28" t="s">
        <v>391</v>
      </c>
      <c r="F1010" s="18">
        <v>200</v>
      </c>
      <c r="G1010" s="23">
        <v>398</v>
      </c>
    </row>
    <row r="1011" spans="1:7" ht="31.5" x14ac:dyDescent="0.25">
      <c r="A1011" s="113" t="s">
        <v>702</v>
      </c>
      <c r="B1011" s="2"/>
      <c r="C1011" s="2" t="s">
        <v>113</v>
      </c>
      <c r="D1011" s="2" t="s">
        <v>171</v>
      </c>
      <c r="E1011" s="63" t="s">
        <v>411</v>
      </c>
      <c r="F1011" s="2"/>
      <c r="G1011" s="23">
        <f>SUM(G1021+G1012)</f>
        <v>51977</v>
      </c>
    </row>
    <row r="1012" spans="1:7" ht="31.5" x14ac:dyDescent="0.25">
      <c r="A1012" s="59" t="s">
        <v>77</v>
      </c>
      <c r="B1012" s="60"/>
      <c r="C1012" s="60" t="s">
        <v>113</v>
      </c>
      <c r="D1012" s="60" t="s">
        <v>171</v>
      </c>
      <c r="E1012" s="66" t="s">
        <v>675</v>
      </c>
      <c r="F1012" s="60"/>
      <c r="G1012" s="62">
        <f>G1013+G1018+G1016</f>
        <v>14113</v>
      </c>
    </row>
    <row r="1013" spans="1:7" x14ac:dyDescent="0.25">
      <c r="A1013" s="59" t="s">
        <v>79</v>
      </c>
      <c r="B1013" s="60"/>
      <c r="C1013" s="60" t="s">
        <v>113</v>
      </c>
      <c r="D1013" s="60" t="s">
        <v>171</v>
      </c>
      <c r="E1013" s="66" t="s">
        <v>676</v>
      </c>
      <c r="F1013" s="60"/>
      <c r="G1013" s="62">
        <f>+G1014+G1015</f>
        <v>13584.6</v>
      </c>
    </row>
    <row r="1014" spans="1:7" ht="47.25" x14ac:dyDescent="0.25">
      <c r="A1014" s="59" t="s">
        <v>48</v>
      </c>
      <c r="B1014" s="60"/>
      <c r="C1014" s="60" t="s">
        <v>113</v>
      </c>
      <c r="D1014" s="60" t="s">
        <v>171</v>
      </c>
      <c r="E1014" s="66" t="s">
        <v>676</v>
      </c>
      <c r="F1014" s="60" t="s">
        <v>88</v>
      </c>
      <c r="G1014" s="62">
        <v>13584.5</v>
      </c>
    </row>
    <row r="1015" spans="1:7" ht="31.5" x14ac:dyDescent="0.25">
      <c r="A1015" s="59" t="s">
        <v>49</v>
      </c>
      <c r="B1015" s="60"/>
      <c r="C1015" s="60" t="s">
        <v>113</v>
      </c>
      <c r="D1015" s="60" t="s">
        <v>171</v>
      </c>
      <c r="E1015" s="66" t="s">
        <v>676</v>
      </c>
      <c r="F1015" s="60" t="s">
        <v>90</v>
      </c>
      <c r="G1015" s="62">
        <v>0.1</v>
      </c>
    </row>
    <row r="1016" spans="1:7" ht="31.5" x14ac:dyDescent="0.25">
      <c r="A1016" s="59" t="s">
        <v>96</v>
      </c>
      <c r="B1016" s="60"/>
      <c r="C1016" s="60" t="s">
        <v>113</v>
      </c>
      <c r="D1016" s="60" t="s">
        <v>171</v>
      </c>
      <c r="E1016" s="66" t="s">
        <v>858</v>
      </c>
      <c r="F1016" s="60"/>
      <c r="G1016" s="62">
        <f>SUM(G1017)</f>
        <v>225.6</v>
      </c>
    </row>
    <row r="1017" spans="1:7" ht="31.5" x14ac:dyDescent="0.25">
      <c r="A1017" s="59" t="s">
        <v>49</v>
      </c>
      <c r="B1017" s="60"/>
      <c r="C1017" s="60" t="s">
        <v>113</v>
      </c>
      <c r="D1017" s="60" t="s">
        <v>171</v>
      </c>
      <c r="E1017" s="66" t="s">
        <v>858</v>
      </c>
      <c r="F1017" s="60" t="s">
        <v>90</v>
      </c>
      <c r="G1017" s="62">
        <v>225.6</v>
      </c>
    </row>
    <row r="1018" spans="1:7" ht="31.5" x14ac:dyDescent="0.25">
      <c r="A1018" s="59" t="s">
        <v>700</v>
      </c>
      <c r="B1018" s="60"/>
      <c r="C1018" s="60" t="s">
        <v>113</v>
      </c>
      <c r="D1018" s="60" t="s">
        <v>171</v>
      </c>
      <c r="E1018" s="66" t="s">
        <v>701</v>
      </c>
      <c r="F1018" s="60"/>
      <c r="G1018" s="62">
        <f>SUM(G1019:G1020)</f>
        <v>302.8</v>
      </c>
    </row>
    <row r="1019" spans="1:7" ht="31.5" x14ac:dyDescent="0.25">
      <c r="A1019" s="59" t="s">
        <v>49</v>
      </c>
      <c r="B1019" s="60"/>
      <c r="C1019" s="60" t="s">
        <v>113</v>
      </c>
      <c r="D1019" s="60" t="s">
        <v>171</v>
      </c>
      <c r="E1019" s="66" t="s">
        <v>701</v>
      </c>
      <c r="F1019" s="60" t="s">
        <v>90</v>
      </c>
      <c r="G1019" s="62">
        <v>269.8</v>
      </c>
    </row>
    <row r="1020" spans="1:7" x14ac:dyDescent="0.25">
      <c r="A1020" s="113" t="s">
        <v>19</v>
      </c>
      <c r="B1020" s="60"/>
      <c r="C1020" s="60" t="s">
        <v>113</v>
      </c>
      <c r="D1020" s="60" t="s">
        <v>171</v>
      </c>
      <c r="E1020" s="66" t="s">
        <v>701</v>
      </c>
      <c r="F1020" s="60" t="s">
        <v>95</v>
      </c>
      <c r="G1020" s="62">
        <v>33</v>
      </c>
    </row>
    <row r="1021" spans="1:7" ht="31.5" x14ac:dyDescent="0.25">
      <c r="A1021" s="113" t="s">
        <v>42</v>
      </c>
      <c r="B1021" s="2"/>
      <c r="C1021" s="2" t="s">
        <v>113</v>
      </c>
      <c r="D1021" s="2" t="s">
        <v>171</v>
      </c>
      <c r="E1021" s="18" t="s">
        <v>412</v>
      </c>
      <c r="F1021" s="2"/>
      <c r="G1021" s="23">
        <f>SUM(G1022)</f>
        <v>37864</v>
      </c>
    </row>
    <row r="1022" spans="1:7" x14ac:dyDescent="0.25">
      <c r="A1022" s="33" t="s">
        <v>703</v>
      </c>
      <c r="B1022" s="2"/>
      <c r="C1022" s="2" t="s">
        <v>113</v>
      </c>
      <c r="D1022" s="2" t="s">
        <v>171</v>
      </c>
      <c r="E1022" s="18" t="s">
        <v>413</v>
      </c>
      <c r="F1022" s="2"/>
      <c r="G1022" s="23">
        <f>G1023+G1024+G1025</f>
        <v>37864</v>
      </c>
    </row>
    <row r="1023" spans="1:7" ht="47.25" x14ac:dyDescent="0.25">
      <c r="A1023" s="25" t="s">
        <v>48</v>
      </c>
      <c r="B1023" s="2"/>
      <c r="C1023" s="2" t="s">
        <v>113</v>
      </c>
      <c r="D1023" s="2" t="s">
        <v>171</v>
      </c>
      <c r="E1023" s="18" t="s">
        <v>413</v>
      </c>
      <c r="F1023" s="2" t="s">
        <v>88</v>
      </c>
      <c r="G1023" s="23">
        <v>32830.5</v>
      </c>
    </row>
    <row r="1024" spans="1:7" ht="31.5" x14ac:dyDescent="0.25">
      <c r="A1024" s="113" t="s">
        <v>49</v>
      </c>
      <c r="B1024" s="2"/>
      <c r="C1024" s="2" t="s">
        <v>113</v>
      </c>
      <c r="D1024" s="2" t="s">
        <v>171</v>
      </c>
      <c r="E1024" s="18" t="s">
        <v>413</v>
      </c>
      <c r="F1024" s="2" t="s">
        <v>90</v>
      </c>
      <c r="G1024" s="23">
        <v>4782.6000000000004</v>
      </c>
    </row>
    <row r="1025" spans="1:7" x14ac:dyDescent="0.25">
      <c r="A1025" s="113" t="s">
        <v>19</v>
      </c>
      <c r="B1025" s="2"/>
      <c r="C1025" s="2" t="s">
        <v>113</v>
      </c>
      <c r="D1025" s="2" t="s">
        <v>171</v>
      </c>
      <c r="E1025" s="18" t="s">
        <v>413</v>
      </c>
      <c r="F1025" s="2" t="s">
        <v>95</v>
      </c>
      <c r="G1025" s="23">
        <v>250.9</v>
      </c>
    </row>
    <row r="1026" spans="1:7" x14ac:dyDescent="0.25">
      <c r="A1026" s="113" t="s">
        <v>27</v>
      </c>
      <c r="B1026" s="2"/>
      <c r="C1026" s="2" t="s">
        <v>28</v>
      </c>
      <c r="D1026" s="2" t="s">
        <v>29</v>
      </c>
      <c r="E1026" s="43"/>
      <c r="F1026" s="2"/>
      <c r="G1026" s="23">
        <f>SUM(G1027+G1036)</f>
        <v>68750</v>
      </c>
    </row>
    <row r="1027" spans="1:7" x14ac:dyDescent="0.25">
      <c r="A1027" s="113" t="s">
        <v>50</v>
      </c>
      <c r="B1027" s="2"/>
      <c r="C1027" s="2" t="s">
        <v>28</v>
      </c>
      <c r="D1027" s="2" t="s">
        <v>51</v>
      </c>
      <c r="E1027" s="43"/>
      <c r="F1027" s="2"/>
      <c r="G1027" s="23">
        <f>G1028+G1033</f>
        <v>27137</v>
      </c>
    </row>
    <row r="1028" spans="1:7" ht="31.5" x14ac:dyDescent="0.25">
      <c r="A1028" s="54" t="s">
        <v>638</v>
      </c>
      <c r="B1028" s="114"/>
      <c r="C1028" s="114" t="s">
        <v>28</v>
      </c>
      <c r="D1028" s="114" t="s">
        <v>51</v>
      </c>
      <c r="E1028" s="63" t="s">
        <v>421</v>
      </c>
      <c r="F1028" s="2"/>
      <c r="G1028" s="23">
        <f>G1029</f>
        <v>5113</v>
      </c>
    </row>
    <row r="1029" spans="1:7" ht="31.5" x14ac:dyDescent="0.25">
      <c r="A1029" s="67" t="s">
        <v>432</v>
      </c>
      <c r="B1029" s="114"/>
      <c r="C1029" s="114" t="s">
        <v>28</v>
      </c>
      <c r="D1029" s="114" t="s">
        <v>51</v>
      </c>
      <c r="E1029" s="63" t="s">
        <v>433</v>
      </c>
      <c r="F1029" s="2"/>
      <c r="G1029" s="23">
        <f>G1030</f>
        <v>5113</v>
      </c>
    </row>
    <row r="1030" spans="1:7" ht="47.25" x14ac:dyDescent="0.25">
      <c r="A1030" s="67" t="s">
        <v>444</v>
      </c>
      <c r="B1030" s="114"/>
      <c r="C1030" s="114" t="s">
        <v>28</v>
      </c>
      <c r="D1030" s="114" t="s">
        <v>51</v>
      </c>
      <c r="E1030" s="63" t="s">
        <v>748</v>
      </c>
      <c r="F1030" s="2"/>
      <c r="G1030" s="23">
        <f>G1031+G1032</f>
        <v>5113</v>
      </c>
    </row>
    <row r="1031" spans="1:7" x14ac:dyDescent="0.25">
      <c r="A1031" s="113" t="s">
        <v>39</v>
      </c>
      <c r="B1031" s="114"/>
      <c r="C1031" s="114" t="s">
        <v>28</v>
      </c>
      <c r="D1031" s="114" t="s">
        <v>51</v>
      </c>
      <c r="E1031" s="63" t="s">
        <v>748</v>
      </c>
      <c r="F1031" s="114" t="s">
        <v>98</v>
      </c>
      <c r="G1031" s="23">
        <v>4719.1000000000004</v>
      </c>
    </row>
    <row r="1032" spans="1:7" ht="31.5" x14ac:dyDescent="0.25">
      <c r="A1032" s="113" t="s">
        <v>121</v>
      </c>
      <c r="B1032" s="2"/>
      <c r="C1032" s="114" t="s">
        <v>28</v>
      </c>
      <c r="D1032" s="114" t="s">
        <v>51</v>
      </c>
      <c r="E1032" s="63" t="s">
        <v>748</v>
      </c>
      <c r="F1032" s="2" t="s">
        <v>122</v>
      </c>
      <c r="G1032" s="23">
        <v>393.9</v>
      </c>
    </row>
    <row r="1033" spans="1:7" ht="31.5" x14ac:dyDescent="0.25">
      <c r="A1033" s="113" t="s">
        <v>695</v>
      </c>
      <c r="B1033" s="2"/>
      <c r="C1033" s="2" t="s">
        <v>28</v>
      </c>
      <c r="D1033" s="2" t="s">
        <v>51</v>
      </c>
      <c r="E1033" s="63" t="s">
        <v>216</v>
      </c>
      <c r="F1033" s="2"/>
      <c r="G1033" s="89">
        <f>G1034</f>
        <v>22024</v>
      </c>
    </row>
    <row r="1034" spans="1:7" ht="47.25" x14ac:dyDescent="0.25">
      <c r="A1034" s="113" t="s">
        <v>465</v>
      </c>
      <c r="B1034" s="2"/>
      <c r="C1034" s="2" t="s">
        <v>28</v>
      </c>
      <c r="D1034" s="2" t="s">
        <v>51</v>
      </c>
      <c r="E1034" s="63" t="s">
        <v>827</v>
      </c>
      <c r="F1034" s="2"/>
      <c r="G1034" s="89">
        <f>G1035</f>
        <v>22024</v>
      </c>
    </row>
    <row r="1035" spans="1:7" x14ac:dyDescent="0.25">
      <c r="A1035" s="113" t="s">
        <v>39</v>
      </c>
      <c r="B1035" s="2"/>
      <c r="C1035" s="2" t="s">
        <v>28</v>
      </c>
      <c r="D1035" s="2" t="s">
        <v>51</v>
      </c>
      <c r="E1035" s="63" t="s">
        <v>827</v>
      </c>
      <c r="F1035" s="2" t="s">
        <v>98</v>
      </c>
      <c r="G1035" s="89">
        <v>22024</v>
      </c>
    </row>
    <row r="1036" spans="1:7" x14ac:dyDescent="0.25">
      <c r="A1036" s="113" t="s">
        <v>184</v>
      </c>
      <c r="B1036" s="28"/>
      <c r="C1036" s="2" t="s">
        <v>28</v>
      </c>
      <c r="D1036" s="2" t="s">
        <v>12</v>
      </c>
      <c r="E1036" s="63"/>
      <c r="F1036" s="28"/>
      <c r="G1036" s="89">
        <f>G1037+G1040</f>
        <v>41613</v>
      </c>
    </row>
    <row r="1037" spans="1:7" ht="31.5" x14ac:dyDescent="0.25">
      <c r="A1037" s="113" t="s">
        <v>690</v>
      </c>
      <c r="B1037" s="2"/>
      <c r="C1037" s="2" t="s">
        <v>28</v>
      </c>
      <c r="D1037" s="2" t="s">
        <v>12</v>
      </c>
      <c r="E1037" s="43" t="s">
        <v>457</v>
      </c>
      <c r="F1037" s="2"/>
      <c r="G1037" s="89">
        <f>G1038</f>
        <v>31318.3</v>
      </c>
    </row>
    <row r="1038" spans="1:7" ht="63" x14ac:dyDescent="0.25">
      <c r="A1038" s="113" t="s">
        <v>466</v>
      </c>
      <c r="B1038" s="2"/>
      <c r="C1038" s="2" t="s">
        <v>28</v>
      </c>
      <c r="D1038" s="2" t="s">
        <v>12</v>
      </c>
      <c r="E1038" s="63" t="s">
        <v>828</v>
      </c>
      <c r="F1038" s="2"/>
      <c r="G1038" s="89">
        <f>G1039</f>
        <v>31318.3</v>
      </c>
    </row>
    <row r="1039" spans="1:7" x14ac:dyDescent="0.25">
      <c r="A1039" s="113" t="s">
        <v>39</v>
      </c>
      <c r="B1039" s="114"/>
      <c r="C1039" s="2" t="s">
        <v>28</v>
      </c>
      <c r="D1039" s="2" t="s">
        <v>12</v>
      </c>
      <c r="E1039" s="63" t="s">
        <v>828</v>
      </c>
      <c r="F1039" s="2">
        <v>300</v>
      </c>
      <c r="G1039" s="89">
        <v>31318.3</v>
      </c>
    </row>
    <row r="1040" spans="1:7" ht="31.5" x14ac:dyDescent="0.25">
      <c r="A1040" s="113" t="s">
        <v>691</v>
      </c>
      <c r="B1040" s="28"/>
      <c r="C1040" s="2" t="s">
        <v>28</v>
      </c>
      <c r="D1040" s="2" t="s">
        <v>12</v>
      </c>
      <c r="E1040" s="28" t="s">
        <v>374</v>
      </c>
      <c r="F1040" s="28"/>
      <c r="G1040" s="89">
        <f>G1041</f>
        <v>10294.700000000001</v>
      </c>
    </row>
    <row r="1041" spans="1:7" ht="94.5" x14ac:dyDescent="0.25">
      <c r="A1041" s="113" t="s">
        <v>829</v>
      </c>
      <c r="B1041" s="2"/>
      <c r="C1041" s="2" t="s">
        <v>28</v>
      </c>
      <c r="D1041" s="2" t="s">
        <v>12</v>
      </c>
      <c r="E1041" s="28" t="s">
        <v>830</v>
      </c>
      <c r="F1041" s="2"/>
      <c r="G1041" s="23">
        <f>G1042</f>
        <v>10294.700000000001</v>
      </c>
    </row>
    <row r="1042" spans="1:7" x14ac:dyDescent="0.25">
      <c r="A1042" s="113" t="s">
        <v>39</v>
      </c>
      <c r="B1042" s="2"/>
      <c r="C1042" s="2" t="s">
        <v>28</v>
      </c>
      <c r="D1042" s="2" t="s">
        <v>12</v>
      </c>
      <c r="E1042" s="28" t="s">
        <v>830</v>
      </c>
      <c r="F1042" s="2" t="s">
        <v>98</v>
      </c>
      <c r="G1042" s="23">
        <v>10294.700000000001</v>
      </c>
    </row>
    <row r="1043" spans="1:7" hidden="1" x14ac:dyDescent="0.25">
      <c r="A1043" s="113" t="s">
        <v>74</v>
      </c>
      <c r="B1043" s="48"/>
      <c r="C1043" s="114" t="s">
        <v>28</v>
      </c>
      <c r="D1043" s="114" t="s">
        <v>75</v>
      </c>
      <c r="E1043" s="114"/>
      <c r="F1043" s="31"/>
      <c r="G1043" s="89">
        <f>G1044</f>
        <v>0</v>
      </c>
    </row>
    <row r="1044" spans="1:7" ht="31.5" hidden="1" x14ac:dyDescent="0.25">
      <c r="A1044" s="113" t="s">
        <v>629</v>
      </c>
      <c r="B1044" s="48"/>
      <c r="C1044" s="114" t="s">
        <v>28</v>
      </c>
      <c r="D1044" s="114" t="s">
        <v>75</v>
      </c>
      <c r="E1044" s="28" t="s">
        <v>15</v>
      </c>
      <c r="F1044" s="31"/>
      <c r="G1044" s="89">
        <f>G1045</f>
        <v>0</v>
      </c>
    </row>
    <row r="1045" spans="1:7" hidden="1" x14ac:dyDescent="0.25">
      <c r="A1045" s="113" t="s">
        <v>83</v>
      </c>
      <c r="B1045" s="48"/>
      <c r="C1045" s="114" t="s">
        <v>28</v>
      </c>
      <c r="D1045" s="114" t="s">
        <v>75</v>
      </c>
      <c r="E1045" s="28" t="s">
        <v>65</v>
      </c>
      <c r="F1045" s="28"/>
      <c r="G1045" s="89">
        <f>SUM(G1047)</f>
        <v>0</v>
      </c>
    </row>
    <row r="1046" spans="1:7" hidden="1" x14ac:dyDescent="0.25">
      <c r="A1046" s="113" t="s">
        <v>32</v>
      </c>
      <c r="B1046" s="48"/>
      <c r="C1046" s="114" t="s">
        <v>28</v>
      </c>
      <c r="D1046" s="114" t="s">
        <v>75</v>
      </c>
      <c r="E1046" s="28" t="s">
        <v>490</v>
      </c>
      <c r="F1046" s="28"/>
      <c r="G1046" s="89">
        <f>G1047</f>
        <v>0</v>
      </c>
    </row>
    <row r="1047" spans="1:7" hidden="1" x14ac:dyDescent="0.25">
      <c r="A1047" s="113" t="s">
        <v>34</v>
      </c>
      <c r="B1047" s="48"/>
      <c r="C1047" s="114" t="s">
        <v>28</v>
      </c>
      <c r="D1047" s="114" t="s">
        <v>75</v>
      </c>
      <c r="E1047" s="28" t="s">
        <v>491</v>
      </c>
      <c r="F1047" s="28"/>
      <c r="G1047" s="89">
        <f>G1048</f>
        <v>0</v>
      </c>
    </row>
    <row r="1048" spans="1:7" ht="31.5" hidden="1" x14ac:dyDescent="0.25">
      <c r="A1048" s="113" t="s">
        <v>121</v>
      </c>
      <c r="B1048" s="48"/>
      <c r="C1048" s="114" t="s">
        <v>28</v>
      </c>
      <c r="D1048" s="114" t="s">
        <v>75</v>
      </c>
      <c r="E1048" s="28" t="s">
        <v>491</v>
      </c>
      <c r="F1048" s="28">
        <v>600</v>
      </c>
      <c r="G1048" s="89"/>
    </row>
    <row r="1049" spans="1:7" x14ac:dyDescent="0.25">
      <c r="A1049" s="113" t="s">
        <v>273</v>
      </c>
      <c r="B1049" s="48"/>
      <c r="C1049" s="114" t="s">
        <v>168</v>
      </c>
      <c r="D1049" s="114"/>
      <c r="E1049" s="28"/>
      <c r="F1049" s="28"/>
      <c r="G1049" s="89">
        <f t="shared" ref="G1049:G1054" si="42">SUM(G1050)</f>
        <v>1805.6</v>
      </c>
    </row>
    <row r="1050" spans="1:7" x14ac:dyDescent="0.25">
      <c r="A1050" s="113" t="s">
        <v>188</v>
      </c>
      <c r="B1050" s="48"/>
      <c r="C1050" s="114" t="s">
        <v>168</v>
      </c>
      <c r="D1050" s="114" t="s">
        <v>167</v>
      </c>
      <c r="E1050" s="28"/>
      <c r="F1050" s="28"/>
      <c r="G1050" s="89">
        <f t="shared" si="42"/>
        <v>1805.6</v>
      </c>
    </row>
    <row r="1051" spans="1:7" ht="31.5" x14ac:dyDescent="0.25">
      <c r="A1051" s="113" t="s">
        <v>691</v>
      </c>
      <c r="B1051" s="48"/>
      <c r="C1051" s="114" t="s">
        <v>168</v>
      </c>
      <c r="D1051" s="114" t="s">
        <v>167</v>
      </c>
      <c r="E1051" s="28" t="s">
        <v>374</v>
      </c>
      <c r="F1051" s="28"/>
      <c r="G1051" s="89">
        <f t="shared" si="42"/>
        <v>1805.6</v>
      </c>
    </row>
    <row r="1052" spans="1:7" ht="31.5" x14ac:dyDescent="0.25">
      <c r="A1052" s="113" t="s">
        <v>702</v>
      </c>
      <c r="B1052" s="48"/>
      <c r="C1052" s="114" t="s">
        <v>168</v>
      </c>
      <c r="D1052" s="114" t="s">
        <v>167</v>
      </c>
      <c r="E1052" s="28" t="s">
        <v>411</v>
      </c>
      <c r="F1052" s="28"/>
      <c r="G1052" s="89">
        <f t="shared" si="42"/>
        <v>1805.6</v>
      </c>
    </row>
    <row r="1053" spans="1:7" ht="31.5" x14ac:dyDescent="0.25">
      <c r="A1053" s="113" t="s">
        <v>42</v>
      </c>
      <c r="B1053" s="48"/>
      <c r="C1053" s="114" t="s">
        <v>168</v>
      </c>
      <c r="D1053" s="114" t="s">
        <v>167</v>
      </c>
      <c r="E1053" s="28" t="s">
        <v>412</v>
      </c>
      <c r="F1053" s="28"/>
      <c r="G1053" s="89">
        <f t="shared" si="42"/>
        <v>1805.6</v>
      </c>
    </row>
    <row r="1054" spans="1:7" x14ac:dyDescent="0.25">
      <c r="A1054" s="113" t="s">
        <v>703</v>
      </c>
      <c r="B1054" s="48"/>
      <c r="C1054" s="114" t="s">
        <v>168</v>
      </c>
      <c r="D1054" s="114" t="s">
        <v>167</v>
      </c>
      <c r="E1054" s="28" t="s">
        <v>413</v>
      </c>
      <c r="F1054" s="28"/>
      <c r="G1054" s="89">
        <f t="shared" si="42"/>
        <v>1805.6</v>
      </c>
    </row>
    <row r="1055" spans="1:7" ht="47.25" x14ac:dyDescent="0.25">
      <c r="A1055" s="25" t="s">
        <v>48</v>
      </c>
      <c r="B1055" s="48"/>
      <c r="C1055" s="114" t="s">
        <v>168</v>
      </c>
      <c r="D1055" s="114" t="s">
        <v>167</v>
      </c>
      <c r="E1055" s="28" t="s">
        <v>413</v>
      </c>
      <c r="F1055" s="28">
        <v>100</v>
      </c>
      <c r="G1055" s="89">
        <v>1805.6</v>
      </c>
    </row>
    <row r="1056" spans="1:7" x14ac:dyDescent="0.25">
      <c r="A1056" s="52" t="s">
        <v>699</v>
      </c>
      <c r="B1056" s="20" t="s">
        <v>111</v>
      </c>
      <c r="C1056" s="20"/>
      <c r="D1056" s="20"/>
      <c r="E1056" s="20"/>
      <c r="F1056" s="20"/>
      <c r="G1056" s="26">
        <f>G1057+G1090+G1207</f>
        <v>262473.89999999997</v>
      </c>
    </row>
    <row r="1057" spans="1:7" x14ac:dyDescent="0.25">
      <c r="A1057" s="113" t="s">
        <v>112</v>
      </c>
      <c r="B1057" s="2"/>
      <c r="C1057" s="2" t="s">
        <v>113</v>
      </c>
      <c r="D1057" s="2"/>
      <c r="E1057" s="2"/>
      <c r="F1057" s="2"/>
      <c r="G1057" s="23">
        <f>G1058+G1084</f>
        <v>97058.3</v>
      </c>
    </row>
    <row r="1058" spans="1:7" x14ac:dyDescent="0.25">
      <c r="A1058" s="113" t="s">
        <v>114</v>
      </c>
      <c r="B1058" s="2"/>
      <c r="C1058" s="2" t="s">
        <v>113</v>
      </c>
      <c r="D1058" s="2" t="s">
        <v>51</v>
      </c>
      <c r="E1058" s="2"/>
      <c r="F1058" s="2"/>
      <c r="G1058" s="23">
        <f>G1059+G1065</f>
        <v>96808.5</v>
      </c>
    </row>
    <row r="1059" spans="1:7" ht="31.5" x14ac:dyDescent="0.25">
      <c r="A1059" s="113" t="s">
        <v>662</v>
      </c>
      <c r="B1059" s="2"/>
      <c r="C1059" s="2" t="s">
        <v>113</v>
      </c>
      <c r="D1059" s="2" t="s">
        <v>51</v>
      </c>
      <c r="E1059" s="2" t="s">
        <v>554</v>
      </c>
      <c r="F1059" s="2"/>
      <c r="G1059" s="23">
        <f t="shared" ref="G1059:G1063" si="43">G1060</f>
        <v>5606.2</v>
      </c>
    </row>
    <row r="1060" spans="1:7" ht="31.5" x14ac:dyDescent="0.25">
      <c r="A1060" s="68" t="s">
        <v>792</v>
      </c>
      <c r="B1060" s="2"/>
      <c r="C1060" s="2" t="s">
        <v>113</v>
      </c>
      <c r="D1060" s="2" t="s">
        <v>51</v>
      </c>
      <c r="E1060" s="2" t="s">
        <v>663</v>
      </c>
      <c r="F1060" s="2"/>
      <c r="G1060" s="23">
        <f t="shared" si="43"/>
        <v>5606.2</v>
      </c>
    </row>
    <row r="1061" spans="1:7" s="5" customFormat="1" x14ac:dyDescent="0.25">
      <c r="A1061" s="39" t="s">
        <v>793</v>
      </c>
      <c r="B1061" s="2"/>
      <c r="C1061" s="2" t="s">
        <v>113</v>
      </c>
      <c r="D1061" s="2" t="s">
        <v>51</v>
      </c>
      <c r="E1061" s="2" t="s">
        <v>794</v>
      </c>
      <c r="F1061" s="2"/>
      <c r="G1061" s="23">
        <f t="shared" si="43"/>
        <v>5606.2</v>
      </c>
    </row>
    <row r="1062" spans="1:7" s="5" customFormat="1" x14ac:dyDescent="0.25">
      <c r="A1062" s="87" t="s">
        <v>795</v>
      </c>
      <c r="B1062" s="2"/>
      <c r="C1062" s="2" t="s">
        <v>113</v>
      </c>
      <c r="D1062" s="2" t="s">
        <v>51</v>
      </c>
      <c r="E1062" s="2" t="s">
        <v>796</v>
      </c>
      <c r="F1062" s="2"/>
      <c r="G1062" s="23">
        <f t="shared" si="43"/>
        <v>5606.2</v>
      </c>
    </row>
    <row r="1063" spans="1:7" s="5" customFormat="1" ht="47.25" x14ac:dyDescent="0.25">
      <c r="A1063" s="39" t="s">
        <v>802</v>
      </c>
      <c r="B1063" s="2"/>
      <c r="C1063" s="2" t="s">
        <v>113</v>
      </c>
      <c r="D1063" s="2" t="s">
        <v>51</v>
      </c>
      <c r="E1063" s="2" t="s">
        <v>797</v>
      </c>
      <c r="F1063" s="2"/>
      <c r="G1063" s="23">
        <f t="shared" si="43"/>
        <v>5606.2</v>
      </c>
    </row>
    <row r="1064" spans="1:7" ht="31.5" x14ac:dyDescent="0.25">
      <c r="A1064" s="113" t="s">
        <v>121</v>
      </c>
      <c r="B1064" s="2"/>
      <c r="C1064" s="2" t="s">
        <v>113</v>
      </c>
      <c r="D1064" s="2" t="s">
        <v>51</v>
      </c>
      <c r="E1064" s="2" t="s">
        <v>797</v>
      </c>
      <c r="F1064" s="2" t="s">
        <v>122</v>
      </c>
      <c r="G1064" s="23">
        <v>5606.2</v>
      </c>
    </row>
    <row r="1065" spans="1:7" x14ac:dyDescent="0.25">
      <c r="A1065" s="113" t="s">
        <v>664</v>
      </c>
      <c r="B1065" s="2"/>
      <c r="C1065" s="2" t="s">
        <v>113</v>
      </c>
      <c r="D1065" s="2" t="s">
        <v>51</v>
      </c>
      <c r="E1065" s="2" t="s">
        <v>115</v>
      </c>
      <c r="F1065" s="2"/>
      <c r="G1065" s="23">
        <f>SUM(G1066)+G1070</f>
        <v>91202.3</v>
      </c>
    </row>
    <row r="1066" spans="1:7" x14ac:dyDescent="0.25">
      <c r="A1066" s="113" t="s">
        <v>116</v>
      </c>
      <c r="B1066" s="2"/>
      <c r="C1066" s="2" t="s">
        <v>113</v>
      </c>
      <c r="D1066" s="2" t="s">
        <v>51</v>
      </c>
      <c r="E1066" s="2" t="s">
        <v>117</v>
      </c>
      <c r="F1066" s="2"/>
      <c r="G1066" s="23">
        <f t="shared" ref="G1066:G1068" si="44">G1067</f>
        <v>88551.2</v>
      </c>
    </row>
    <row r="1067" spans="1:7" ht="47.25" x14ac:dyDescent="0.25">
      <c r="A1067" s="113" t="s">
        <v>23</v>
      </c>
      <c r="B1067" s="2"/>
      <c r="C1067" s="2" t="s">
        <v>113</v>
      </c>
      <c r="D1067" s="2" t="s">
        <v>51</v>
      </c>
      <c r="E1067" s="2" t="s">
        <v>118</v>
      </c>
      <c r="F1067" s="2"/>
      <c r="G1067" s="23">
        <f t="shared" si="44"/>
        <v>88551.2</v>
      </c>
    </row>
    <row r="1068" spans="1:7" x14ac:dyDescent="0.25">
      <c r="A1068" s="113" t="s">
        <v>119</v>
      </c>
      <c r="B1068" s="2"/>
      <c r="C1068" s="2" t="s">
        <v>113</v>
      </c>
      <c r="D1068" s="2" t="s">
        <v>51</v>
      </c>
      <c r="E1068" s="2" t="s">
        <v>120</v>
      </c>
      <c r="F1068" s="2"/>
      <c r="G1068" s="23">
        <f t="shared" si="44"/>
        <v>88551.2</v>
      </c>
    </row>
    <row r="1069" spans="1:7" ht="31.5" x14ac:dyDescent="0.25">
      <c r="A1069" s="113" t="s">
        <v>121</v>
      </c>
      <c r="B1069" s="2"/>
      <c r="C1069" s="2" t="s">
        <v>113</v>
      </c>
      <c r="D1069" s="2" t="s">
        <v>51</v>
      </c>
      <c r="E1069" s="2" t="s">
        <v>120</v>
      </c>
      <c r="F1069" s="2" t="s">
        <v>122</v>
      </c>
      <c r="G1069" s="23">
        <v>88551.2</v>
      </c>
    </row>
    <row r="1070" spans="1:7" ht="31.5" x14ac:dyDescent="0.25">
      <c r="A1070" s="113" t="s">
        <v>156</v>
      </c>
      <c r="B1070" s="3"/>
      <c r="C1070" s="2" t="s">
        <v>113</v>
      </c>
      <c r="D1070" s="2" t="s">
        <v>51</v>
      </c>
      <c r="E1070" s="2" t="s">
        <v>157</v>
      </c>
      <c r="F1070" s="4"/>
      <c r="G1070" s="23">
        <f>G1071+G1081</f>
        <v>2651.1000000000004</v>
      </c>
    </row>
    <row r="1071" spans="1:7" x14ac:dyDescent="0.25">
      <c r="A1071" s="113" t="s">
        <v>151</v>
      </c>
      <c r="B1071" s="3"/>
      <c r="C1071" s="2" t="s">
        <v>113</v>
      </c>
      <c r="D1071" s="2" t="s">
        <v>51</v>
      </c>
      <c r="E1071" s="2" t="s">
        <v>158</v>
      </c>
      <c r="F1071" s="4"/>
      <c r="G1071" s="23">
        <f>SUM(G1072+G1075+G1078)</f>
        <v>2651.1000000000004</v>
      </c>
    </row>
    <row r="1072" spans="1:7" x14ac:dyDescent="0.25">
      <c r="A1072" s="113" t="s">
        <v>484</v>
      </c>
      <c r="B1072" s="3"/>
      <c r="C1072" s="2" t="s">
        <v>113</v>
      </c>
      <c r="D1072" s="2" t="s">
        <v>51</v>
      </c>
      <c r="E1072" s="2" t="s">
        <v>485</v>
      </c>
      <c r="F1072" s="2"/>
      <c r="G1072" s="23">
        <f>G1073</f>
        <v>1719.4</v>
      </c>
    </row>
    <row r="1073" spans="1:7" x14ac:dyDescent="0.25">
      <c r="A1073" s="113" t="s">
        <v>119</v>
      </c>
      <c r="B1073" s="3"/>
      <c r="C1073" s="2" t="s">
        <v>113</v>
      </c>
      <c r="D1073" s="2" t="s">
        <v>51</v>
      </c>
      <c r="E1073" s="2" t="s">
        <v>486</v>
      </c>
      <c r="F1073" s="2"/>
      <c r="G1073" s="23">
        <f>G1074</f>
        <v>1719.4</v>
      </c>
    </row>
    <row r="1074" spans="1:7" ht="31.5" x14ac:dyDescent="0.25">
      <c r="A1074" s="113" t="s">
        <v>121</v>
      </c>
      <c r="B1074" s="3"/>
      <c r="C1074" s="2" t="s">
        <v>113</v>
      </c>
      <c r="D1074" s="2" t="s">
        <v>51</v>
      </c>
      <c r="E1074" s="2" t="s">
        <v>486</v>
      </c>
      <c r="F1074" s="2" t="s">
        <v>122</v>
      </c>
      <c r="G1074" s="23">
        <v>1719.4</v>
      </c>
    </row>
    <row r="1075" spans="1:7" ht="31.5" x14ac:dyDescent="0.25">
      <c r="A1075" s="113" t="s">
        <v>283</v>
      </c>
      <c r="B1075" s="3"/>
      <c r="C1075" s="2" t="s">
        <v>113</v>
      </c>
      <c r="D1075" s="2" t="s">
        <v>51</v>
      </c>
      <c r="E1075" s="2" t="s">
        <v>506</v>
      </c>
      <c r="F1075" s="2"/>
      <c r="G1075" s="23">
        <f>SUM(G1077)</f>
        <v>400</v>
      </c>
    </row>
    <row r="1076" spans="1:7" x14ac:dyDescent="0.25">
      <c r="A1076" s="113" t="s">
        <v>119</v>
      </c>
      <c r="B1076" s="3"/>
      <c r="C1076" s="2" t="s">
        <v>113</v>
      </c>
      <c r="D1076" s="2" t="s">
        <v>51</v>
      </c>
      <c r="E1076" s="2" t="s">
        <v>507</v>
      </c>
      <c r="F1076" s="2"/>
      <c r="G1076" s="23">
        <f>SUM(G1077)</f>
        <v>400</v>
      </c>
    </row>
    <row r="1077" spans="1:7" ht="31.5" x14ac:dyDescent="0.25">
      <c r="A1077" s="113" t="s">
        <v>121</v>
      </c>
      <c r="B1077" s="3"/>
      <c r="C1077" s="2" t="s">
        <v>113</v>
      </c>
      <c r="D1077" s="2" t="s">
        <v>51</v>
      </c>
      <c r="E1077" s="2" t="s">
        <v>507</v>
      </c>
      <c r="F1077" s="2" t="s">
        <v>122</v>
      </c>
      <c r="G1077" s="23">
        <v>400</v>
      </c>
    </row>
    <row r="1078" spans="1:7" x14ac:dyDescent="0.25">
      <c r="A1078" s="113" t="s">
        <v>386</v>
      </c>
      <c r="B1078" s="3"/>
      <c r="C1078" s="2" t="s">
        <v>113</v>
      </c>
      <c r="D1078" s="2" t="s">
        <v>51</v>
      </c>
      <c r="E1078" s="2" t="s">
        <v>487</v>
      </c>
      <c r="F1078" s="2"/>
      <c r="G1078" s="23">
        <f>SUM(G1079)</f>
        <v>531.70000000000005</v>
      </c>
    </row>
    <row r="1079" spans="1:7" x14ac:dyDescent="0.25">
      <c r="A1079" s="113" t="s">
        <v>119</v>
      </c>
      <c r="B1079" s="3"/>
      <c r="C1079" s="2" t="s">
        <v>113</v>
      </c>
      <c r="D1079" s="2" t="s">
        <v>51</v>
      </c>
      <c r="E1079" s="2" t="s">
        <v>488</v>
      </c>
      <c r="F1079" s="2"/>
      <c r="G1079" s="23">
        <f>G1080</f>
        <v>531.70000000000005</v>
      </c>
    </row>
    <row r="1080" spans="1:7" ht="31.5" x14ac:dyDescent="0.25">
      <c r="A1080" s="113" t="s">
        <v>121</v>
      </c>
      <c r="B1080" s="3"/>
      <c r="C1080" s="2" t="s">
        <v>113</v>
      </c>
      <c r="D1080" s="2" t="s">
        <v>51</v>
      </c>
      <c r="E1080" s="2" t="s">
        <v>488</v>
      </c>
      <c r="F1080" s="2" t="s">
        <v>122</v>
      </c>
      <c r="G1080" s="23">
        <v>531.70000000000005</v>
      </c>
    </row>
    <row r="1081" spans="1:7" hidden="1" x14ac:dyDescent="0.25">
      <c r="A1081" s="113" t="s">
        <v>793</v>
      </c>
      <c r="B1081" s="3"/>
      <c r="C1081" s="2" t="s">
        <v>113</v>
      </c>
      <c r="D1081" s="2" t="s">
        <v>51</v>
      </c>
      <c r="E1081" s="2" t="s">
        <v>798</v>
      </c>
      <c r="F1081" s="2"/>
      <c r="G1081" s="23">
        <f>G1082</f>
        <v>0</v>
      </c>
    </row>
    <row r="1082" spans="1:7" ht="63" hidden="1" x14ac:dyDescent="0.25">
      <c r="A1082" s="113" t="s">
        <v>848</v>
      </c>
      <c r="B1082" s="3"/>
      <c r="C1082" s="2" t="s">
        <v>113</v>
      </c>
      <c r="D1082" s="2" t="s">
        <v>51</v>
      </c>
      <c r="E1082" s="2" t="s">
        <v>799</v>
      </c>
      <c r="F1082" s="2"/>
      <c r="G1082" s="23">
        <f>G1083</f>
        <v>0</v>
      </c>
    </row>
    <row r="1083" spans="1:7" ht="31.5" hidden="1" x14ac:dyDescent="0.25">
      <c r="A1083" s="113" t="s">
        <v>121</v>
      </c>
      <c r="B1083" s="3"/>
      <c r="C1083" s="2" t="s">
        <v>113</v>
      </c>
      <c r="D1083" s="2" t="s">
        <v>51</v>
      </c>
      <c r="E1083" s="2" t="s">
        <v>799</v>
      </c>
      <c r="F1083" s="2" t="s">
        <v>122</v>
      </c>
      <c r="G1083" s="23"/>
    </row>
    <row r="1084" spans="1:7" x14ac:dyDescent="0.25">
      <c r="A1084" s="113" t="s">
        <v>398</v>
      </c>
      <c r="B1084" s="2"/>
      <c r="C1084" s="2" t="s">
        <v>113</v>
      </c>
      <c r="D1084" s="2" t="s">
        <v>113</v>
      </c>
      <c r="E1084" s="28"/>
      <c r="F1084" s="28"/>
      <c r="G1084" s="23">
        <f t="shared" ref="G1084:G1088" si="45">SUM(G1085)</f>
        <v>249.8</v>
      </c>
    </row>
    <row r="1085" spans="1:7" ht="31.5" x14ac:dyDescent="0.25">
      <c r="A1085" s="113" t="s">
        <v>687</v>
      </c>
      <c r="B1085" s="114"/>
      <c r="C1085" s="114" t="s">
        <v>113</v>
      </c>
      <c r="D1085" s="114" t="s">
        <v>113</v>
      </c>
      <c r="E1085" s="28" t="s">
        <v>374</v>
      </c>
      <c r="F1085" s="28"/>
      <c r="G1085" s="23">
        <f t="shared" si="45"/>
        <v>249.8</v>
      </c>
    </row>
    <row r="1086" spans="1:7" ht="31.5" x14ac:dyDescent="0.25">
      <c r="A1086" s="113" t="s">
        <v>688</v>
      </c>
      <c r="B1086" s="2"/>
      <c r="C1086" s="2" t="s">
        <v>113</v>
      </c>
      <c r="D1086" s="2" t="s">
        <v>113</v>
      </c>
      <c r="E1086" s="2" t="s">
        <v>404</v>
      </c>
      <c r="F1086" s="2"/>
      <c r="G1086" s="23">
        <f t="shared" si="45"/>
        <v>249.8</v>
      </c>
    </row>
    <row r="1087" spans="1:7" x14ac:dyDescent="0.25">
      <c r="A1087" s="113" t="s">
        <v>32</v>
      </c>
      <c r="B1087" s="2"/>
      <c r="C1087" s="2" t="s">
        <v>113</v>
      </c>
      <c r="D1087" s="2" t="s">
        <v>113</v>
      </c>
      <c r="E1087" s="2" t="s">
        <v>405</v>
      </c>
      <c r="F1087" s="2"/>
      <c r="G1087" s="23">
        <f t="shared" si="45"/>
        <v>249.8</v>
      </c>
    </row>
    <row r="1088" spans="1:7" ht="21" customHeight="1" x14ac:dyDescent="0.25">
      <c r="A1088" s="113" t="s">
        <v>406</v>
      </c>
      <c r="B1088" s="28"/>
      <c r="C1088" s="2" t="s">
        <v>113</v>
      </c>
      <c r="D1088" s="2" t="s">
        <v>113</v>
      </c>
      <c r="E1088" s="2" t="s">
        <v>407</v>
      </c>
      <c r="F1088" s="2"/>
      <c r="G1088" s="23">
        <f t="shared" si="45"/>
        <v>249.8</v>
      </c>
    </row>
    <row r="1089" spans="1:7" ht="31.5" x14ac:dyDescent="0.25">
      <c r="A1089" s="113" t="s">
        <v>242</v>
      </c>
      <c r="B1089" s="2"/>
      <c r="C1089" s="2" t="s">
        <v>113</v>
      </c>
      <c r="D1089" s="2" t="s">
        <v>113</v>
      </c>
      <c r="E1089" s="2" t="s">
        <v>407</v>
      </c>
      <c r="F1089" s="18">
        <v>600</v>
      </c>
      <c r="G1089" s="23">
        <v>249.8</v>
      </c>
    </row>
    <row r="1090" spans="1:7" x14ac:dyDescent="0.25">
      <c r="A1090" s="113" t="s">
        <v>123</v>
      </c>
      <c r="B1090" s="2"/>
      <c r="C1090" s="2" t="s">
        <v>14</v>
      </c>
      <c r="D1090" s="2"/>
      <c r="E1090" s="2"/>
      <c r="F1090" s="2"/>
      <c r="G1090" s="23">
        <f>SUM(G1091+G1161)</f>
        <v>164973</v>
      </c>
    </row>
    <row r="1091" spans="1:7" x14ac:dyDescent="0.25">
      <c r="A1091" s="113" t="s">
        <v>124</v>
      </c>
      <c r="B1091" s="2"/>
      <c r="C1091" s="2" t="s">
        <v>14</v>
      </c>
      <c r="D1091" s="2" t="s">
        <v>31</v>
      </c>
      <c r="E1091" s="2"/>
      <c r="F1091" s="2"/>
      <c r="G1091" s="23">
        <f>G1100+G1092+G1156</f>
        <v>130513.99999999999</v>
      </c>
    </row>
    <row r="1092" spans="1:7" ht="31.5" x14ac:dyDescent="0.25">
      <c r="A1092" s="113" t="s">
        <v>670</v>
      </c>
      <c r="B1092" s="2"/>
      <c r="C1092" s="2" t="s">
        <v>14</v>
      </c>
      <c r="D1092" s="2" t="s">
        <v>31</v>
      </c>
      <c r="E1092" s="2" t="s">
        <v>554</v>
      </c>
      <c r="F1092" s="2"/>
      <c r="G1092" s="23">
        <f>G1093</f>
        <v>154</v>
      </c>
    </row>
    <row r="1093" spans="1:7" x14ac:dyDescent="0.25">
      <c r="A1093" s="113" t="s">
        <v>671</v>
      </c>
      <c r="B1093" s="2"/>
      <c r="C1093" s="2" t="s">
        <v>14</v>
      </c>
      <c r="D1093" s="2" t="s">
        <v>31</v>
      </c>
      <c r="E1093" s="2" t="s">
        <v>555</v>
      </c>
      <c r="F1093" s="2"/>
      <c r="G1093" s="23">
        <f t="shared" ref="G1093:G1095" si="46">SUM(G1094)</f>
        <v>154</v>
      </c>
    </row>
    <row r="1094" spans="1:7" x14ac:dyDescent="0.25">
      <c r="A1094" s="113" t="s">
        <v>795</v>
      </c>
      <c r="B1094" s="2"/>
      <c r="C1094" s="2" t="s">
        <v>14</v>
      </c>
      <c r="D1094" s="2" t="s">
        <v>31</v>
      </c>
      <c r="E1094" s="2" t="s">
        <v>800</v>
      </c>
      <c r="F1094" s="2"/>
      <c r="G1094" s="23">
        <f t="shared" si="46"/>
        <v>154</v>
      </c>
    </row>
    <row r="1095" spans="1:7" x14ac:dyDescent="0.25">
      <c r="A1095" s="113" t="s">
        <v>708</v>
      </c>
      <c r="B1095" s="2"/>
      <c r="C1095" s="2" t="s">
        <v>14</v>
      </c>
      <c r="D1095" s="2" t="s">
        <v>31</v>
      </c>
      <c r="E1095" s="2" t="s">
        <v>801</v>
      </c>
      <c r="F1095" s="2"/>
      <c r="G1095" s="23">
        <f t="shared" si="46"/>
        <v>154</v>
      </c>
    </row>
    <row r="1096" spans="1:7" ht="28.5" customHeight="1" x14ac:dyDescent="0.25">
      <c r="A1096" s="113" t="s">
        <v>49</v>
      </c>
      <c r="B1096" s="2"/>
      <c r="C1096" s="2" t="s">
        <v>14</v>
      </c>
      <c r="D1096" s="2" t="s">
        <v>31</v>
      </c>
      <c r="E1096" s="2" t="s">
        <v>801</v>
      </c>
      <c r="F1096" s="2" t="s">
        <v>90</v>
      </c>
      <c r="G1096" s="23">
        <v>154</v>
      </c>
    </row>
    <row r="1097" spans="1:7" hidden="1" x14ac:dyDescent="0.25">
      <c r="A1097" s="113" t="s">
        <v>550</v>
      </c>
      <c r="B1097" s="2"/>
      <c r="C1097" s="2" t="s">
        <v>14</v>
      </c>
      <c r="D1097" s="2" t="s">
        <v>31</v>
      </c>
      <c r="E1097" s="2" t="s">
        <v>551</v>
      </c>
      <c r="F1097" s="2"/>
      <c r="G1097" s="23">
        <f>G1098</f>
        <v>0</v>
      </c>
    </row>
    <row r="1098" spans="1:7" hidden="1" x14ac:dyDescent="0.25">
      <c r="A1098" s="113" t="s">
        <v>552</v>
      </c>
      <c r="B1098" s="2"/>
      <c r="C1098" s="2" t="s">
        <v>14</v>
      </c>
      <c r="D1098" s="2" t="s">
        <v>31</v>
      </c>
      <c r="E1098" s="2" t="s">
        <v>553</v>
      </c>
      <c r="F1098" s="2"/>
      <c r="G1098" s="23">
        <f>G1099</f>
        <v>0</v>
      </c>
    </row>
    <row r="1099" spans="1:7" ht="47.25" hidden="1" x14ac:dyDescent="0.25">
      <c r="A1099" s="113" t="s">
        <v>48</v>
      </c>
      <c r="B1099" s="2"/>
      <c r="C1099" s="2" t="s">
        <v>14</v>
      </c>
      <c r="D1099" s="2" t="s">
        <v>31</v>
      </c>
      <c r="E1099" s="2" t="s">
        <v>553</v>
      </c>
      <c r="F1099" s="2" t="s">
        <v>88</v>
      </c>
      <c r="G1099" s="23"/>
    </row>
    <row r="1100" spans="1:7" x14ac:dyDescent="0.25">
      <c r="A1100" s="113" t="s">
        <v>664</v>
      </c>
      <c r="B1100" s="2"/>
      <c r="C1100" s="2" t="s">
        <v>14</v>
      </c>
      <c r="D1100" s="2" t="s">
        <v>31</v>
      </c>
      <c r="E1100" s="2" t="s">
        <v>115</v>
      </c>
      <c r="F1100" s="2"/>
      <c r="G1100" s="23">
        <f>G1101+G1114+G1120+G1124+G1135</f>
        <v>130059.99999999999</v>
      </c>
    </row>
    <row r="1101" spans="1:7" x14ac:dyDescent="0.25">
      <c r="A1101" s="113" t="s">
        <v>125</v>
      </c>
      <c r="B1101" s="2"/>
      <c r="C1101" s="2" t="s">
        <v>14</v>
      </c>
      <c r="D1101" s="2" t="s">
        <v>31</v>
      </c>
      <c r="E1101" s="2" t="s">
        <v>126</v>
      </c>
      <c r="F1101" s="2"/>
      <c r="G1101" s="23">
        <f>G1102+G1109+G1105</f>
        <v>62336.599999999991</v>
      </c>
    </row>
    <row r="1102" spans="1:7" ht="47.25" x14ac:dyDescent="0.25">
      <c r="A1102" s="113" t="s">
        <v>23</v>
      </c>
      <c r="B1102" s="2"/>
      <c r="C1102" s="2" t="s">
        <v>14</v>
      </c>
      <c r="D1102" s="2" t="s">
        <v>31</v>
      </c>
      <c r="E1102" s="2" t="s">
        <v>127</v>
      </c>
      <c r="F1102" s="2"/>
      <c r="G1102" s="23">
        <f>G1103</f>
        <v>37242.5</v>
      </c>
    </row>
    <row r="1103" spans="1:7" x14ac:dyDescent="0.25">
      <c r="A1103" s="113" t="s">
        <v>128</v>
      </c>
      <c r="B1103" s="2"/>
      <c r="C1103" s="2" t="s">
        <v>14</v>
      </c>
      <c r="D1103" s="2" t="s">
        <v>31</v>
      </c>
      <c r="E1103" s="2" t="s">
        <v>129</v>
      </c>
      <c r="F1103" s="2"/>
      <c r="G1103" s="23">
        <f>G1104</f>
        <v>37242.5</v>
      </c>
    </row>
    <row r="1104" spans="1:7" ht="31.5" x14ac:dyDescent="0.25">
      <c r="A1104" s="113" t="s">
        <v>121</v>
      </c>
      <c r="B1104" s="2"/>
      <c r="C1104" s="2" t="s">
        <v>14</v>
      </c>
      <c r="D1104" s="2" t="s">
        <v>31</v>
      </c>
      <c r="E1104" s="2" t="s">
        <v>129</v>
      </c>
      <c r="F1104" s="2" t="s">
        <v>122</v>
      </c>
      <c r="G1104" s="23">
        <v>37242.5</v>
      </c>
    </row>
    <row r="1105" spans="1:7" x14ac:dyDescent="0.25">
      <c r="A1105" s="113" t="s">
        <v>151</v>
      </c>
      <c r="B1105" s="2"/>
      <c r="C1105" s="2" t="s">
        <v>14</v>
      </c>
      <c r="D1105" s="2" t="s">
        <v>31</v>
      </c>
      <c r="E1105" s="2" t="s">
        <v>835</v>
      </c>
      <c r="F1105" s="2"/>
      <c r="G1105" s="23">
        <f t="shared" ref="G1105:G1107" si="47">SUM(G1106)</f>
        <v>67.7</v>
      </c>
    </row>
    <row r="1106" spans="1:7" x14ac:dyDescent="0.25">
      <c r="A1106" s="113" t="s">
        <v>128</v>
      </c>
      <c r="B1106" s="2"/>
      <c r="C1106" s="2" t="s">
        <v>14</v>
      </c>
      <c r="D1106" s="2" t="s">
        <v>31</v>
      </c>
      <c r="E1106" s="2" t="s">
        <v>836</v>
      </c>
      <c r="F1106" s="2"/>
      <c r="G1106" s="23">
        <f t="shared" si="47"/>
        <v>67.7</v>
      </c>
    </row>
    <row r="1107" spans="1:7" x14ac:dyDescent="0.25">
      <c r="A1107" s="113" t="s">
        <v>386</v>
      </c>
      <c r="B1107" s="2"/>
      <c r="C1107" s="2" t="s">
        <v>14</v>
      </c>
      <c r="D1107" s="2" t="s">
        <v>31</v>
      </c>
      <c r="E1107" s="2" t="s">
        <v>837</v>
      </c>
      <c r="F1107" s="2"/>
      <c r="G1107" s="23">
        <f t="shared" si="47"/>
        <v>67.7</v>
      </c>
    </row>
    <row r="1108" spans="1:7" ht="31.5" x14ac:dyDescent="0.25">
      <c r="A1108" s="113" t="s">
        <v>121</v>
      </c>
      <c r="B1108" s="2"/>
      <c r="C1108" s="2" t="s">
        <v>14</v>
      </c>
      <c r="D1108" s="2" t="s">
        <v>31</v>
      </c>
      <c r="E1108" s="2" t="s">
        <v>837</v>
      </c>
      <c r="F1108" s="2" t="s">
        <v>122</v>
      </c>
      <c r="G1108" s="23">
        <v>67.7</v>
      </c>
    </row>
    <row r="1109" spans="1:7" ht="31.5" x14ac:dyDescent="0.25">
      <c r="A1109" s="113" t="s">
        <v>42</v>
      </c>
      <c r="B1109" s="2"/>
      <c r="C1109" s="2" t="s">
        <v>14</v>
      </c>
      <c r="D1109" s="2" t="s">
        <v>31</v>
      </c>
      <c r="E1109" s="2" t="s">
        <v>130</v>
      </c>
      <c r="F1109" s="2"/>
      <c r="G1109" s="23">
        <f>G1110</f>
        <v>25026.399999999998</v>
      </c>
    </row>
    <row r="1110" spans="1:7" x14ac:dyDescent="0.25">
      <c r="A1110" s="113" t="s">
        <v>128</v>
      </c>
      <c r="B1110" s="2"/>
      <c r="C1110" s="2" t="s">
        <v>14</v>
      </c>
      <c r="D1110" s="2" t="s">
        <v>31</v>
      </c>
      <c r="E1110" s="2" t="s">
        <v>131</v>
      </c>
      <c r="F1110" s="2"/>
      <c r="G1110" s="23">
        <f>G1111+G1112+G1113</f>
        <v>25026.399999999998</v>
      </c>
    </row>
    <row r="1111" spans="1:7" ht="47.25" x14ac:dyDescent="0.25">
      <c r="A1111" s="113" t="s">
        <v>48</v>
      </c>
      <c r="B1111" s="2"/>
      <c r="C1111" s="2" t="s">
        <v>14</v>
      </c>
      <c r="D1111" s="2" t="s">
        <v>31</v>
      </c>
      <c r="E1111" s="2" t="s">
        <v>131</v>
      </c>
      <c r="F1111" s="2" t="s">
        <v>88</v>
      </c>
      <c r="G1111" s="23">
        <v>19681.099999999999</v>
      </c>
    </row>
    <row r="1112" spans="1:7" ht="31.5" x14ac:dyDescent="0.25">
      <c r="A1112" s="113" t="s">
        <v>49</v>
      </c>
      <c r="B1112" s="2"/>
      <c r="C1112" s="2" t="s">
        <v>14</v>
      </c>
      <c r="D1112" s="2" t="s">
        <v>31</v>
      </c>
      <c r="E1112" s="2" t="s">
        <v>131</v>
      </c>
      <c r="F1112" s="2" t="s">
        <v>90</v>
      </c>
      <c r="G1112" s="89">
        <v>4963.8</v>
      </c>
    </row>
    <row r="1113" spans="1:7" x14ac:dyDescent="0.25">
      <c r="A1113" s="113" t="s">
        <v>19</v>
      </c>
      <c r="B1113" s="2"/>
      <c r="C1113" s="2" t="s">
        <v>14</v>
      </c>
      <c r="D1113" s="2" t="s">
        <v>31</v>
      </c>
      <c r="E1113" s="2" t="s">
        <v>131</v>
      </c>
      <c r="F1113" s="2" t="s">
        <v>95</v>
      </c>
      <c r="G1113" s="23">
        <v>381.5</v>
      </c>
    </row>
    <row r="1114" spans="1:7" x14ac:dyDescent="0.25">
      <c r="A1114" s="113" t="s">
        <v>133</v>
      </c>
      <c r="B1114" s="2"/>
      <c r="C1114" s="2" t="s">
        <v>14</v>
      </c>
      <c r="D1114" s="2" t="s">
        <v>31</v>
      </c>
      <c r="E1114" s="2" t="s">
        <v>134</v>
      </c>
      <c r="F1114" s="2"/>
      <c r="G1114" s="23">
        <f>G1115</f>
        <v>51882.5</v>
      </c>
    </row>
    <row r="1115" spans="1:7" ht="31.5" x14ac:dyDescent="0.25">
      <c r="A1115" s="113" t="s">
        <v>42</v>
      </c>
      <c r="B1115" s="2"/>
      <c r="C1115" s="2" t="s">
        <v>14</v>
      </c>
      <c r="D1115" s="2" t="s">
        <v>31</v>
      </c>
      <c r="E1115" s="2" t="s">
        <v>135</v>
      </c>
      <c r="F1115" s="2"/>
      <c r="G1115" s="23">
        <f>G1116</f>
        <v>51882.5</v>
      </c>
    </row>
    <row r="1116" spans="1:7" x14ac:dyDescent="0.25">
      <c r="A1116" s="113" t="s">
        <v>136</v>
      </c>
      <c r="B1116" s="2"/>
      <c r="C1116" s="2" t="s">
        <v>14</v>
      </c>
      <c r="D1116" s="2" t="s">
        <v>31</v>
      </c>
      <c r="E1116" s="2" t="s">
        <v>137</v>
      </c>
      <c r="F1116" s="2"/>
      <c r="G1116" s="23">
        <f>G1117+G1118+G1119</f>
        <v>51882.5</v>
      </c>
    </row>
    <row r="1117" spans="1:7" ht="47.25" x14ac:dyDescent="0.25">
      <c r="A1117" s="113" t="s">
        <v>48</v>
      </c>
      <c r="B1117" s="2"/>
      <c r="C1117" s="2" t="s">
        <v>14</v>
      </c>
      <c r="D1117" s="2" t="s">
        <v>31</v>
      </c>
      <c r="E1117" s="2" t="s">
        <v>137</v>
      </c>
      <c r="F1117" s="2" t="s">
        <v>88</v>
      </c>
      <c r="G1117" s="23">
        <v>45033.599999999999</v>
      </c>
    </row>
    <row r="1118" spans="1:7" ht="31.5" x14ac:dyDescent="0.25">
      <c r="A1118" s="113" t="s">
        <v>49</v>
      </c>
      <c r="B1118" s="2"/>
      <c r="C1118" s="2" t="s">
        <v>14</v>
      </c>
      <c r="D1118" s="2" t="s">
        <v>31</v>
      </c>
      <c r="E1118" s="2" t="s">
        <v>137</v>
      </c>
      <c r="F1118" s="2" t="s">
        <v>90</v>
      </c>
      <c r="G1118" s="89">
        <v>6370.9</v>
      </c>
    </row>
    <row r="1119" spans="1:7" x14ac:dyDescent="0.25">
      <c r="A1119" s="113" t="s">
        <v>19</v>
      </c>
      <c r="B1119" s="2"/>
      <c r="C1119" s="2" t="s">
        <v>14</v>
      </c>
      <c r="D1119" s="2" t="s">
        <v>31</v>
      </c>
      <c r="E1119" s="2" t="s">
        <v>137</v>
      </c>
      <c r="F1119" s="2" t="s">
        <v>95</v>
      </c>
      <c r="G1119" s="23">
        <v>478</v>
      </c>
    </row>
    <row r="1120" spans="1:7" x14ac:dyDescent="0.25">
      <c r="A1120" s="113" t="s">
        <v>138</v>
      </c>
      <c r="B1120" s="2"/>
      <c r="C1120" s="2" t="s">
        <v>14</v>
      </c>
      <c r="D1120" s="2" t="s">
        <v>31</v>
      </c>
      <c r="E1120" s="2" t="s">
        <v>139</v>
      </c>
      <c r="F1120" s="2"/>
      <c r="G1120" s="23">
        <f t="shared" ref="G1120:G1122" si="48">G1121</f>
        <v>9782.9</v>
      </c>
    </row>
    <row r="1121" spans="1:7" ht="47.25" x14ac:dyDescent="0.25">
      <c r="A1121" s="113" t="s">
        <v>23</v>
      </c>
      <c r="B1121" s="2"/>
      <c r="C1121" s="2" t="s">
        <v>14</v>
      </c>
      <c r="D1121" s="2" t="s">
        <v>31</v>
      </c>
      <c r="E1121" s="2" t="s">
        <v>140</v>
      </c>
      <c r="F1121" s="2"/>
      <c r="G1121" s="23">
        <f t="shared" si="48"/>
        <v>9782.9</v>
      </c>
    </row>
    <row r="1122" spans="1:7" x14ac:dyDescent="0.25">
      <c r="A1122" s="113" t="s">
        <v>141</v>
      </c>
      <c r="B1122" s="2"/>
      <c r="C1122" s="2" t="s">
        <v>14</v>
      </c>
      <c r="D1122" s="2" t="s">
        <v>31</v>
      </c>
      <c r="E1122" s="2" t="s">
        <v>142</v>
      </c>
      <c r="F1122" s="2"/>
      <c r="G1122" s="23">
        <f t="shared" si="48"/>
        <v>9782.9</v>
      </c>
    </row>
    <row r="1123" spans="1:7" ht="31.5" x14ac:dyDescent="0.25">
      <c r="A1123" s="113" t="s">
        <v>121</v>
      </c>
      <c r="B1123" s="2"/>
      <c r="C1123" s="2" t="s">
        <v>14</v>
      </c>
      <c r="D1123" s="2" t="s">
        <v>31</v>
      </c>
      <c r="E1123" s="2" t="s">
        <v>142</v>
      </c>
      <c r="F1123" s="2" t="s">
        <v>122</v>
      </c>
      <c r="G1123" s="23">
        <v>9782.9</v>
      </c>
    </row>
    <row r="1124" spans="1:7" ht="31.5" x14ac:dyDescent="0.25">
      <c r="A1124" s="113" t="s">
        <v>149</v>
      </c>
      <c r="B1124" s="4"/>
      <c r="C1124" s="2" t="s">
        <v>14</v>
      </c>
      <c r="D1124" s="2" t="s">
        <v>31</v>
      </c>
      <c r="E1124" s="2" t="s">
        <v>150</v>
      </c>
      <c r="F1124" s="2"/>
      <c r="G1124" s="23">
        <f>SUM(G1129+G1125)</f>
        <v>2257.5</v>
      </c>
    </row>
    <row r="1125" spans="1:7" x14ac:dyDescent="0.25">
      <c r="A1125" s="113" t="s">
        <v>32</v>
      </c>
      <c r="B1125" s="3"/>
      <c r="C1125" s="2" t="s">
        <v>14</v>
      </c>
      <c r="D1125" s="2" t="s">
        <v>31</v>
      </c>
      <c r="E1125" s="2" t="s">
        <v>475</v>
      </c>
      <c r="F1125" s="4"/>
      <c r="G1125" s="23">
        <f t="shared" ref="G1125:G1127" si="49">G1126</f>
        <v>98.4</v>
      </c>
    </row>
    <row r="1126" spans="1:7" x14ac:dyDescent="0.25">
      <c r="A1126" s="113" t="s">
        <v>153</v>
      </c>
      <c r="B1126" s="3"/>
      <c r="C1126" s="2" t="s">
        <v>14</v>
      </c>
      <c r="D1126" s="2" t="s">
        <v>31</v>
      </c>
      <c r="E1126" s="2" t="s">
        <v>665</v>
      </c>
      <c r="F1126" s="4"/>
      <c r="G1126" s="23">
        <f t="shared" si="49"/>
        <v>98.4</v>
      </c>
    </row>
    <row r="1127" spans="1:7" x14ac:dyDescent="0.25">
      <c r="A1127" s="113" t="s">
        <v>128</v>
      </c>
      <c r="B1127" s="3"/>
      <c r="C1127" s="2" t="s">
        <v>14</v>
      </c>
      <c r="D1127" s="2" t="s">
        <v>31</v>
      </c>
      <c r="E1127" s="2" t="s">
        <v>476</v>
      </c>
      <c r="F1127" s="2"/>
      <c r="G1127" s="23">
        <f t="shared" si="49"/>
        <v>98.4</v>
      </c>
    </row>
    <row r="1128" spans="1:7" ht="31.5" x14ac:dyDescent="0.25">
      <c r="A1128" s="113" t="s">
        <v>49</v>
      </c>
      <c r="B1128" s="3"/>
      <c r="C1128" s="2" t="s">
        <v>14</v>
      </c>
      <c r="D1128" s="2" t="s">
        <v>31</v>
      </c>
      <c r="E1128" s="2" t="s">
        <v>476</v>
      </c>
      <c r="F1128" s="2" t="s">
        <v>90</v>
      </c>
      <c r="G1128" s="23">
        <v>98.4</v>
      </c>
    </row>
    <row r="1129" spans="1:7" x14ac:dyDescent="0.25">
      <c r="A1129" s="113" t="s">
        <v>151</v>
      </c>
      <c r="B1129" s="4"/>
      <c r="C1129" s="2" t="s">
        <v>14</v>
      </c>
      <c r="D1129" s="2" t="s">
        <v>31</v>
      </c>
      <c r="E1129" s="2" t="s">
        <v>152</v>
      </c>
      <c r="F1129" s="2"/>
      <c r="G1129" s="23">
        <f>SUM(G1130)+G1133</f>
        <v>2159.1</v>
      </c>
    </row>
    <row r="1130" spans="1:7" ht="31.5" x14ac:dyDescent="0.25">
      <c r="A1130" s="113" t="s">
        <v>849</v>
      </c>
      <c r="B1130" s="4"/>
      <c r="C1130" s="2" t="s">
        <v>14</v>
      </c>
      <c r="D1130" s="2" t="s">
        <v>31</v>
      </c>
      <c r="E1130" s="2" t="s">
        <v>838</v>
      </c>
      <c r="F1130" s="2"/>
      <c r="G1130" s="23">
        <f>SUM(G1131)</f>
        <v>2114.1</v>
      </c>
    </row>
    <row r="1131" spans="1:7" x14ac:dyDescent="0.25">
      <c r="A1131" s="113" t="s">
        <v>141</v>
      </c>
      <c r="B1131" s="4"/>
      <c r="C1131" s="2" t="s">
        <v>14</v>
      </c>
      <c r="D1131" s="2" t="s">
        <v>31</v>
      </c>
      <c r="E1131" s="2" t="s">
        <v>839</v>
      </c>
      <c r="F1131" s="2"/>
      <c r="G1131" s="23">
        <f>SUM(G1132)</f>
        <v>2114.1</v>
      </c>
    </row>
    <row r="1132" spans="1:7" ht="28.5" customHeight="1" x14ac:dyDescent="0.25">
      <c r="A1132" s="113" t="s">
        <v>242</v>
      </c>
      <c r="B1132" s="4"/>
      <c r="C1132" s="2" t="s">
        <v>14</v>
      </c>
      <c r="D1132" s="2" t="s">
        <v>31</v>
      </c>
      <c r="E1132" s="2" t="s">
        <v>839</v>
      </c>
      <c r="F1132" s="2" t="s">
        <v>122</v>
      </c>
      <c r="G1132" s="23">
        <v>2114.1</v>
      </c>
    </row>
    <row r="1133" spans="1:7" x14ac:dyDescent="0.25">
      <c r="A1133" s="113" t="s">
        <v>386</v>
      </c>
      <c r="B1133" s="4"/>
      <c r="C1133" s="2" t="s">
        <v>14</v>
      </c>
      <c r="D1133" s="2" t="s">
        <v>31</v>
      </c>
      <c r="E1133" s="2" t="s">
        <v>474</v>
      </c>
      <c r="F1133" s="2"/>
      <c r="G1133" s="23">
        <f>SUM(G1134)</f>
        <v>45</v>
      </c>
    </row>
    <row r="1134" spans="1:7" ht="31.5" x14ac:dyDescent="0.25">
      <c r="A1134" s="113" t="s">
        <v>69</v>
      </c>
      <c r="B1134" s="4"/>
      <c r="C1134" s="2" t="s">
        <v>14</v>
      </c>
      <c r="D1134" s="2" t="s">
        <v>31</v>
      </c>
      <c r="E1134" s="2" t="s">
        <v>474</v>
      </c>
      <c r="F1134" s="2" t="s">
        <v>122</v>
      </c>
      <c r="G1134" s="23">
        <v>45</v>
      </c>
    </row>
    <row r="1135" spans="1:7" ht="31.5" x14ac:dyDescent="0.25">
      <c r="A1135" s="113" t="s">
        <v>156</v>
      </c>
      <c r="B1135" s="4"/>
      <c r="C1135" s="2" t="s">
        <v>14</v>
      </c>
      <c r="D1135" s="2" t="s">
        <v>31</v>
      </c>
      <c r="E1135" s="2" t="s">
        <v>157</v>
      </c>
      <c r="F1135" s="2"/>
      <c r="G1135" s="23">
        <f>SUM(G1136)+G1144</f>
        <v>3800.5</v>
      </c>
    </row>
    <row r="1136" spans="1:7" x14ac:dyDescent="0.25">
      <c r="A1136" s="113" t="s">
        <v>32</v>
      </c>
      <c r="B1136" s="4"/>
      <c r="C1136" s="2" t="s">
        <v>14</v>
      </c>
      <c r="D1136" s="2" t="s">
        <v>31</v>
      </c>
      <c r="E1136" s="2" t="s">
        <v>479</v>
      </c>
      <c r="F1136" s="2"/>
      <c r="G1136" s="23">
        <f>SUM(G1137)</f>
        <v>3624.1</v>
      </c>
    </row>
    <row r="1137" spans="1:7" x14ac:dyDescent="0.25">
      <c r="A1137" s="113" t="s">
        <v>153</v>
      </c>
      <c r="B1137" s="4"/>
      <c r="C1137" s="2" t="s">
        <v>14</v>
      </c>
      <c r="D1137" s="2" t="s">
        <v>31</v>
      </c>
      <c r="E1137" s="2" t="s">
        <v>480</v>
      </c>
      <c r="F1137" s="2"/>
      <c r="G1137" s="23">
        <f>SUM(G1140+G1138+G1142)</f>
        <v>3624.1</v>
      </c>
    </row>
    <row r="1138" spans="1:7" x14ac:dyDescent="0.25">
      <c r="A1138" s="113" t="s">
        <v>128</v>
      </c>
      <c r="B1138" s="3"/>
      <c r="C1138" s="2" t="s">
        <v>14</v>
      </c>
      <c r="D1138" s="2" t="s">
        <v>31</v>
      </c>
      <c r="E1138" s="2" t="s">
        <v>481</v>
      </c>
      <c r="F1138" s="2"/>
      <c r="G1138" s="23">
        <f>G1139</f>
        <v>3003.4</v>
      </c>
    </row>
    <row r="1139" spans="1:7" ht="31.5" x14ac:dyDescent="0.25">
      <c r="A1139" s="113" t="s">
        <v>49</v>
      </c>
      <c r="B1139" s="3"/>
      <c r="C1139" s="2" t="s">
        <v>14</v>
      </c>
      <c r="D1139" s="2" t="s">
        <v>31</v>
      </c>
      <c r="E1139" s="2" t="s">
        <v>481</v>
      </c>
      <c r="F1139" s="2" t="s">
        <v>90</v>
      </c>
      <c r="G1139" s="23">
        <v>3003.4</v>
      </c>
    </row>
    <row r="1140" spans="1:7" x14ac:dyDescent="0.25">
      <c r="A1140" s="113" t="s">
        <v>136</v>
      </c>
      <c r="B1140" s="4"/>
      <c r="C1140" s="2" t="s">
        <v>14</v>
      </c>
      <c r="D1140" s="2" t="s">
        <v>31</v>
      </c>
      <c r="E1140" s="2" t="s">
        <v>482</v>
      </c>
      <c r="F1140" s="2"/>
      <c r="G1140" s="23">
        <f>SUM(G1141)</f>
        <v>518.1</v>
      </c>
    </row>
    <row r="1141" spans="1:7" ht="31.5" x14ac:dyDescent="0.25">
      <c r="A1141" s="113" t="s">
        <v>49</v>
      </c>
      <c r="B1141" s="4"/>
      <c r="C1141" s="2" t="s">
        <v>14</v>
      </c>
      <c r="D1141" s="2" t="s">
        <v>31</v>
      </c>
      <c r="E1141" s="2" t="s">
        <v>482</v>
      </c>
      <c r="F1141" s="2" t="s">
        <v>90</v>
      </c>
      <c r="G1141" s="23">
        <v>518.1</v>
      </c>
    </row>
    <row r="1142" spans="1:7" x14ac:dyDescent="0.25">
      <c r="A1142" s="24" t="s">
        <v>666</v>
      </c>
      <c r="B1142" s="3"/>
      <c r="C1142" s="2" t="s">
        <v>14</v>
      </c>
      <c r="D1142" s="2" t="s">
        <v>31</v>
      </c>
      <c r="E1142" s="2" t="s">
        <v>483</v>
      </c>
      <c r="F1142" s="2"/>
      <c r="G1142" s="23">
        <f>G1143</f>
        <v>102.6</v>
      </c>
    </row>
    <row r="1143" spans="1:7" ht="31.5" x14ac:dyDescent="0.25">
      <c r="A1143" s="113" t="s">
        <v>49</v>
      </c>
      <c r="B1143" s="3"/>
      <c r="C1143" s="2" t="s">
        <v>14</v>
      </c>
      <c r="D1143" s="2" t="s">
        <v>31</v>
      </c>
      <c r="E1143" s="2" t="s">
        <v>483</v>
      </c>
      <c r="F1143" s="2" t="s">
        <v>90</v>
      </c>
      <c r="G1143" s="23">
        <v>102.6</v>
      </c>
    </row>
    <row r="1144" spans="1:7" x14ac:dyDescent="0.25">
      <c r="A1144" s="113" t="s">
        <v>151</v>
      </c>
      <c r="B1144" s="4"/>
      <c r="C1144" s="2" t="s">
        <v>14</v>
      </c>
      <c r="D1144" s="2" t="s">
        <v>31</v>
      </c>
      <c r="E1144" s="2" t="s">
        <v>158</v>
      </c>
      <c r="F1144" s="2"/>
      <c r="G1144" s="23">
        <f>G1145+G1148+G1151</f>
        <v>176.39999999999998</v>
      </c>
    </row>
    <row r="1145" spans="1:7" x14ac:dyDescent="0.25">
      <c r="A1145" s="113" t="s">
        <v>484</v>
      </c>
      <c r="B1145" s="4"/>
      <c r="C1145" s="2" t="s">
        <v>14</v>
      </c>
      <c r="D1145" s="2" t="s">
        <v>31</v>
      </c>
      <c r="E1145" s="2" t="s">
        <v>485</v>
      </c>
      <c r="F1145" s="2"/>
      <c r="G1145" s="23">
        <f>G1146</f>
        <v>43.5</v>
      </c>
    </row>
    <row r="1146" spans="1:7" x14ac:dyDescent="0.25">
      <c r="A1146" s="113" t="s">
        <v>128</v>
      </c>
      <c r="B1146" s="4"/>
      <c r="C1146" s="2" t="s">
        <v>14</v>
      </c>
      <c r="D1146" s="2" t="s">
        <v>31</v>
      </c>
      <c r="E1146" s="2" t="s">
        <v>505</v>
      </c>
      <c r="F1146" s="2"/>
      <c r="G1146" s="23">
        <f>G1147</f>
        <v>43.5</v>
      </c>
    </row>
    <row r="1147" spans="1:7" ht="27" customHeight="1" x14ac:dyDescent="0.25">
      <c r="A1147" s="113" t="s">
        <v>121</v>
      </c>
      <c r="B1147" s="4"/>
      <c r="C1147" s="2" t="s">
        <v>14</v>
      </c>
      <c r="D1147" s="2" t="s">
        <v>31</v>
      </c>
      <c r="E1147" s="2" t="s">
        <v>505</v>
      </c>
      <c r="F1147" s="2" t="s">
        <v>122</v>
      </c>
      <c r="G1147" s="23">
        <v>43.5</v>
      </c>
    </row>
    <row r="1148" spans="1:7" ht="31.5" x14ac:dyDescent="0.25">
      <c r="A1148" s="113" t="s">
        <v>283</v>
      </c>
      <c r="B1148" s="4"/>
      <c r="C1148" s="2" t="s">
        <v>14</v>
      </c>
      <c r="D1148" s="2" t="s">
        <v>31</v>
      </c>
      <c r="E1148" s="2" t="s">
        <v>506</v>
      </c>
      <c r="F1148" s="2"/>
      <c r="G1148" s="23">
        <f>G1149</f>
        <v>8.8000000000000007</v>
      </c>
    </row>
    <row r="1149" spans="1:7" x14ac:dyDescent="0.25">
      <c r="A1149" s="113" t="s">
        <v>141</v>
      </c>
      <c r="B1149" s="4"/>
      <c r="C1149" s="2" t="s">
        <v>14</v>
      </c>
      <c r="D1149" s="2" t="s">
        <v>31</v>
      </c>
      <c r="E1149" s="2" t="s">
        <v>875</v>
      </c>
      <c r="F1149" s="2"/>
      <c r="G1149" s="23">
        <f>G1150</f>
        <v>8.8000000000000007</v>
      </c>
    </row>
    <row r="1150" spans="1:7" ht="31.5" x14ac:dyDescent="0.25">
      <c r="A1150" s="113" t="s">
        <v>121</v>
      </c>
      <c r="B1150" s="4"/>
      <c r="C1150" s="2" t="s">
        <v>14</v>
      </c>
      <c r="D1150" s="2" t="s">
        <v>31</v>
      </c>
      <c r="E1150" s="2" t="s">
        <v>875</v>
      </c>
      <c r="F1150" s="2" t="s">
        <v>122</v>
      </c>
      <c r="G1150" s="23">
        <v>8.8000000000000007</v>
      </c>
    </row>
    <row r="1151" spans="1:7" ht="14.25" customHeight="1" x14ac:dyDescent="0.25">
      <c r="A1151" s="113" t="s">
        <v>386</v>
      </c>
      <c r="B1151" s="4"/>
      <c r="C1151" s="2" t="s">
        <v>14</v>
      </c>
      <c r="D1151" s="2" t="s">
        <v>31</v>
      </c>
      <c r="E1151" s="2" t="s">
        <v>487</v>
      </c>
      <c r="F1151" s="2"/>
      <c r="G1151" s="23">
        <f>G1152+G1154</f>
        <v>124.1</v>
      </c>
    </row>
    <row r="1152" spans="1:7" x14ac:dyDescent="0.25">
      <c r="A1152" s="113" t="s">
        <v>128</v>
      </c>
      <c r="B1152" s="4"/>
      <c r="C1152" s="2" t="s">
        <v>14</v>
      </c>
      <c r="D1152" s="2" t="s">
        <v>31</v>
      </c>
      <c r="E1152" s="2" t="s">
        <v>556</v>
      </c>
      <c r="F1152" s="2"/>
      <c r="G1152" s="23">
        <f>G1153</f>
        <v>113.1</v>
      </c>
    </row>
    <row r="1153" spans="1:7" ht="31.5" x14ac:dyDescent="0.25">
      <c r="A1153" s="113" t="s">
        <v>121</v>
      </c>
      <c r="B1153" s="4"/>
      <c r="C1153" s="2" t="s">
        <v>14</v>
      </c>
      <c r="D1153" s="2" t="s">
        <v>31</v>
      </c>
      <c r="E1153" s="2" t="s">
        <v>556</v>
      </c>
      <c r="F1153" s="2" t="s">
        <v>122</v>
      </c>
      <c r="G1153" s="23">
        <v>113.1</v>
      </c>
    </row>
    <row r="1154" spans="1:7" x14ac:dyDescent="0.25">
      <c r="A1154" s="113" t="s">
        <v>141</v>
      </c>
      <c r="B1154" s="4"/>
      <c r="C1154" s="2" t="s">
        <v>14</v>
      </c>
      <c r="D1154" s="2" t="s">
        <v>31</v>
      </c>
      <c r="E1154" s="2" t="s">
        <v>864</v>
      </c>
      <c r="F1154" s="2"/>
      <c r="G1154" s="23">
        <f>G1155</f>
        <v>11</v>
      </c>
    </row>
    <row r="1155" spans="1:7" ht="31.5" x14ac:dyDescent="0.25">
      <c r="A1155" s="113" t="s">
        <v>121</v>
      </c>
      <c r="B1155" s="4"/>
      <c r="C1155" s="2" t="s">
        <v>14</v>
      </c>
      <c r="D1155" s="2" t="s">
        <v>31</v>
      </c>
      <c r="E1155" s="2" t="s">
        <v>864</v>
      </c>
      <c r="F1155" s="2" t="s">
        <v>122</v>
      </c>
      <c r="G1155" s="23">
        <v>11</v>
      </c>
    </row>
    <row r="1156" spans="1:7" ht="31.5" x14ac:dyDescent="0.25">
      <c r="A1156" s="113" t="s">
        <v>629</v>
      </c>
      <c r="B1156" s="49"/>
      <c r="C1156" s="50" t="s">
        <v>14</v>
      </c>
      <c r="D1156" s="50" t="s">
        <v>31</v>
      </c>
      <c r="E1156" s="51" t="s">
        <v>15</v>
      </c>
      <c r="F1156" s="51"/>
      <c r="G1156" s="89">
        <f t="shared" ref="G1156:G1159" si="50">G1157</f>
        <v>300</v>
      </c>
    </row>
    <row r="1157" spans="1:7" x14ac:dyDescent="0.25">
      <c r="A1157" s="113" t="s">
        <v>83</v>
      </c>
      <c r="B1157" s="49"/>
      <c r="C1157" s="50" t="s">
        <v>14</v>
      </c>
      <c r="D1157" s="50" t="s">
        <v>31</v>
      </c>
      <c r="E1157" s="51" t="s">
        <v>65</v>
      </c>
      <c r="F1157" s="51"/>
      <c r="G1157" s="89">
        <f t="shared" si="50"/>
        <v>300</v>
      </c>
    </row>
    <row r="1158" spans="1:7" x14ac:dyDescent="0.25">
      <c r="A1158" s="113" t="s">
        <v>32</v>
      </c>
      <c r="B1158" s="49"/>
      <c r="C1158" s="50" t="s">
        <v>14</v>
      </c>
      <c r="D1158" s="50" t="s">
        <v>31</v>
      </c>
      <c r="E1158" s="51" t="s">
        <v>490</v>
      </c>
      <c r="F1158" s="51"/>
      <c r="G1158" s="89">
        <f t="shared" si="50"/>
        <v>300</v>
      </c>
    </row>
    <row r="1159" spans="1:7" x14ac:dyDescent="0.25">
      <c r="A1159" s="113" t="s">
        <v>34</v>
      </c>
      <c r="B1159" s="49"/>
      <c r="C1159" s="50" t="s">
        <v>14</v>
      </c>
      <c r="D1159" s="50" t="s">
        <v>31</v>
      </c>
      <c r="E1159" s="51" t="s">
        <v>491</v>
      </c>
      <c r="F1159" s="51"/>
      <c r="G1159" s="89">
        <f t="shared" si="50"/>
        <v>300</v>
      </c>
    </row>
    <row r="1160" spans="1:7" ht="31.5" x14ac:dyDescent="0.25">
      <c r="A1160" s="113" t="s">
        <v>121</v>
      </c>
      <c r="B1160" s="49"/>
      <c r="C1160" s="50" t="s">
        <v>14</v>
      </c>
      <c r="D1160" s="50" t="s">
        <v>31</v>
      </c>
      <c r="E1160" s="51" t="s">
        <v>491</v>
      </c>
      <c r="F1160" s="51">
        <v>600</v>
      </c>
      <c r="G1160" s="89">
        <v>300</v>
      </c>
    </row>
    <row r="1161" spans="1:7" x14ac:dyDescent="0.25">
      <c r="A1161" s="24" t="s">
        <v>143</v>
      </c>
      <c r="B1161" s="4"/>
      <c r="C1161" s="2" t="s">
        <v>14</v>
      </c>
      <c r="D1161" s="2" t="s">
        <v>12</v>
      </c>
      <c r="E1161" s="2"/>
      <c r="F1161" s="4"/>
      <c r="G1161" s="23">
        <f>G1162</f>
        <v>34459</v>
      </c>
    </row>
    <row r="1162" spans="1:7" x14ac:dyDescent="0.25">
      <c r="A1162" s="113" t="s">
        <v>664</v>
      </c>
      <c r="B1162" s="4"/>
      <c r="C1162" s="2" t="s">
        <v>14</v>
      </c>
      <c r="D1162" s="2" t="s">
        <v>12</v>
      </c>
      <c r="E1162" s="2" t="s">
        <v>115</v>
      </c>
      <c r="F1162" s="4"/>
      <c r="G1162" s="23">
        <f>G1163+G1171+G1184+G1195</f>
        <v>34459</v>
      </c>
    </row>
    <row r="1163" spans="1:7" ht="31.5" hidden="1" x14ac:dyDescent="0.25">
      <c r="A1163" s="113" t="s">
        <v>149</v>
      </c>
      <c r="B1163" s="4"/>
      <c r="C1163" s="2" t="s">
        <v>14</v>
      </c>
      <c r="D1163" s="2" t="s">
        <v>12</v>
      </c>
      <c r="E1163" s="2" t="s">
        <v>150</v>
      </c>
      <c r="F1163" s="4"/>
      <c r="G1163" s="23">
        <f>G1167+G1164</f>
        <v>0</v>
      </c>
    </row>
    <row r="1164" spans="1:7" hidden="1" x14ac:dyDescent="0.25">
      <c r="A1164" s="113" t="s">
        <v>32</v>
      </c>
      <c r="B1164" s="4"/>
      <c r="C1164" s="2" t="s">
        <v>14</v>
      </c>
      <c r="D1164" s="2" t="s">
        <v>12</v>
      </c>
      <c r="E1164" s="2" t="s">
        <v>475</v>
      </c>
      <c r="F1164" s="4"/>
      <c r="G1164" s="23">
        <f>G1165</f>
        <v>0</v>
      </c>
    </row>
    <row r="1165" spans="1:7" hidden="1" x14ac:dyDescent="0.25">
      <c r="A1165" s="113" t="s">
        <v>128</v>
      </c>
      <c r="B1165" s="4"/>
      <c r="C1165" s="2" t="s">
        <v>14</v>
      </c>
      <c r="D1165" s="2" t="s">
        <v>12</v>
      </c>
      <c r="E1165" s="2" t="s">
        <v>476</v>
      </c>
      <c r="F1165" s="4"/>
      <c r="G1165" s="23">
        <f>G1166</f>
        <v>0</v>
      </c>
    </row>
    <row r="1166" spans="1:7" ht="31.5" hidden="1" x14ac:dyDescent="0.25">
      <c r="A1166" s="113" t="s">
        <v>49</v>
      </c>
      <c r="B1166" s="4"/>
      <c r="C1166" s="2" t="s">
        <v>14</v>
      </c>
      <c r="D1166" s="2" t="s">
        <v>12</v>
      </c>
      <c r="E1166" s="2" t="s">
        <v>476</v>
      </c>
      <c r="F1166" s="2" t="s">
        <v>90</v>
      </c>
      <c r="G1166" s="23"/>
    </row>
    <row r="1167" spans="1:7" hidden="1" x14ac:dyDescent="0.25">
      <c r="A1167" s="113" t="s">
        <v>151</v>
      </c>
      <c r="B1167" s="4"/>
      <c r="C1167" s="2" t="s">
        <v>14</v>
      </c>
      <c r="D1167" s="2" t="s">
        <v>12</v>
      </c>
      <c r="E1167" s="2" t="s">
        <v>152</v>
      </c>
      <c r="F1167" s="2"/>
      <c r="G1167" s="23">
        <f t="shared" ref="G1167:G1169" si="51">G1168</f>
        <v>0</v>
      </c>
    </row>
    <row r="1168" spans="1:7" hidden="1" x14ac:dyDescent="0.25">
      <c r="A1168" s="113" t="s">
        <v>141</v>
      </c>
      <c r="B1168" s="4"/>
      <c r="C1168" s="2" t="s">
        <v>14</v>
      </c>
      <c r="D1168" s="2" t="s">
        <v>12</v>
      </c>
      <c r="E1168" s="2" t="s">
        <v>473</v>
      </c>
      <c r="F1168" s="2"/>
      <c r="G1168" s="23">
        <f t="shared" si="51"/>
        <v>0</v>
      </c>
    </row>
    <row r="1169" spans="1:7" hidden="1" x14ac:dyDescent="0.25">
      <c r="A1169" s="113" t="s">
        <v>386</v>
      </c>
      <c r="B1169" s="4"/>
      <c r="C1169" s="2" t="s">
        <v>14</v>
      </c>
      <c r="D1169" s="2" t="s">
        <v>12</v>
      </c>
      <c r="E1169" s="2" t="s">
        <v>474</v>
      </c>
      <c r="F1169" s="2"/>
      <c r="G1169" s="23">
        <f t="shared" si="51"/>
        <v>0</v>
      </c>
    </row>
    <row r="1170" spans="1:7" ht="31.5" hidden="1" x14ac:dyDescent="0.25">
      <c r="A1170" s="113" t="s">
        <v>69</v>
      </c>
      <c r="B1170" s="4"/>
      <c r="C1170" s="2" t="s">
        <v>14</v>
      </c>
      <c r="D1170" s="2" t="s">
        <v>12</v>
      </c>
      <c r="E1170" s="2" t="s">
        <v>474</v>
      </c>
      <c r="F1170" s="2" t="s">
        <v>122</v>
      </c>
      <c r="G1170" s="23"/>
    </row>
    <row r="1171" spans="1:7" x14ac:dyDescent="0.25">
      <c r="A1171" s="113" t="s">
        <v>154</v>
      </c>
      <c r="B1171" s="4"/>
      <c r="C1171" s="2" t="s">
        <v>14</v>
      </c>
      <c r="D1171" s="2" t="s">
        <v>12</v>
      </c>
      <c r="E1171" s="2" t="s">
        <v>155</v>
      </c>
      <c r="F1171" s="2"/>
      <c r="G1171" s="23">
        <f>G1172+G1177</f>
        <v>3142.1</v>
      </c>
    </row>
    <row r="1172" spans="1:7" x14ac:dyDescent="0.25">
      <c r="A1172" s="113" t="s">
        <v>32</v>
      </c>
      <c r="B1172" s="4"/>
      <c r="C1172" s="2" t="s">
        <v>14</v>
      </c>
      <c r="D1172" s="2" t="s">
        <v>12</v>
      </c>
      <c r="E1172" s="2" t="s">
        <v>477</v>
      </c>
      <c r="F1172" s="2"/>
      <c r="G1172" s="23">
        <f>G1173</f>
        <v>2818.1</v>
      </c>
    </row>
    <row r="1173" spans="1:7" s="69" customFormat="1" ht="14.25" customHeight="1" x14ac:dyDescent="0.25">
      <c r="A1173" s="113" t="s">
        <v>153</v>
      </c>
      <c r="B1173" s="4"/>
      <c r="C1173" s="2" t="s">
        <v>14</v>
      </c>
      <c r="D1173" s="2" t="s">
        <v>12</v>
      </c>
      <c r="E1173" s="2" t="s">
        <v>478</v>
      </c>
      <c r="F1173" s="2"/>
      <c r="G1173" s="23">
        <f>G1174+G1175+G1176</f>
        <v>2818.1</v>
      </c>
    </row>
    <row r="1174" spans="1:7" ht="18.75" hidden="1" customHeight="1" x14ac:dyDescent="0.25">
      <c r="A1174" s="113" t="s">
        <v>132</v>
      </c>
      <c r="B1174" s="4"/>
      <c r="C1174" s="2" t="s">
        <v>14</v>
      </c>
      <c r="D1174" s="2" t="s">
        <v>12</v>
      </c>
      <c r="E1174" s="2" t="s">
        <v>478</v>
      </c>
      <c r="F1174" s="2" t="s">
        <v>88</v>
      </c>
      <c r="G1174" s="23"/>
    </row>
    <row r="1175" spans="1:7" ht="30.75" customHeight="1" x14ac:dyDescent="0.25">
      <c r="A1175" s="113" t="s">
        <v>49</v>
      </c>
      <c r="B1175" s="4"/>
      <c r="C1175" s="2" t="s">
        <v>14</v>
      </c>
      <c r="D1175" s="2" t="s">
        <v>12</v>
      </c>
      <c r="E1175" s="2" t="s">
        <v>478</v>
      </c>
      <c r="F1175" s="2" t="s">
        <v>90</v>
      </c>
      <c r="G1175" s="23">
        <v>2718.1</v>
      </c>
    </row>
    <row r="1176" spans="1:7" x14ac:dyDescent="0.25">
      <c r="A1176" s="113" t="s">
        <v>39</v>
      </c>
      <c r="B1176" s="4"/>
      <c r="C1176" s="2" t="s">
        <v>14</v>
      </c>
      <c r="D1176" s="2" t="s">
        <v>12</v>
      </c>
      <c r="E1176" s="2" t="s">
        <v>478</v>
      </c>
      <c r="F1176" s="2" t="s">
        <v>98</v>
      </c>
      <c r="G1176" s="23">
        <v>100</v>
      </c>
    </row>
    <row r="1177" spans="1:7" x14ac:dyDescent="0.25">
      <c r="A1177" s="113" t="s">
        <v>151</v>
      </c>
      <c r="B1177" s="2"/>
      <c r="C1177" s="2" t="s">
        <v>14</v>
      </c>
      <c r="D1177" s="2" t="s">
        <v>12</v>
      </c>
      <c r="E1177" s="2" t="s">
        <v>705</v>
      </c>
      <c r="F1177" s="4"/>
      <c r="G1177" s="23">
        <f>G1178+G1181</f>
        <v>324</v>
      </c>
    </row>
    <row r="1178" spans="1:7" x14ac:dyDescent="0.25">
      <c r="A1178" s="113" t="s">
        <v>128</v>
      </c>
      <c r="B1178" s="3"/>
      <c r="C1178" s="2" t="s">
        <v>14</v>
      </c>
      <c r="D1178" s="2" t="s">
        <v>12</v>
      </c>
      <c r="E1178" s="2" t="s">
        <v>706</v>
      </c>
      <c r="F1178" s="4"/>
      <c r="G1178" s="23">
        <f>G1179</f>
        <v>171</v>
      </c>
    </row>
    <row r="1179" spans="1:7" x14ac:dyDescent="0.25">
      <c r="A1179" s="113" t="s">
        <v>386</v>
      </c>
      <c r="B1179" s="3"/>
      <c r="C1179" s="2" t="s">
        <v>14</v>
      </c>
      <c r="D1179" s="2" t="s">
        <v>12</v>
      </c>
      <c r="E1179" s="2" t="s">
        <v>707</v>
      </c>
      <c r="F1179" s="4"/>
      <c r="G1179" s="23">
        <f>G1180</f>
        <v>171</v>
      </c>
    </row>
    <row r="1180" spans="1:7" ht="31.5" x14ac:dyDescent="0.25">
      <c r="A1180" s="113" t="s">
        <v>121</v>
      </c>
      <c r="B1180" s="3"/>
      <c r="C1180" s="2" t="s">
        <v>14</v>
      </c>
      <c r="D1180" s="2" t="s">
        <v>12</v>
      </c>
      <c r="E1180" s="2" t="s">
        <v>707</v>
      </c>
      <c r="F1180" s="2" t="s">
        <v>122</v>
      </c>
      <c r="G1180" s="23">
        <v>171</v>
      </c>
    </row>
    <row r="1181" spans="1:7" x14ac:dyDescent="0.25">
      <c r="A1181" s="113" t="s">
        <v>850</v>
      </c>
      <c r="B1181" s="3"/>
      <c r="C1181" s="2" t="s">
        <v>14</v>
      </c>
      <c r="D1181" s="2" t="s">
        <v>12</v>
      </c>
      <c r="E1181" s="2" t="s">
        <v>852</v>
      </c>
      <c r="F1181" s="2"/>
      <c r="G1181" s="23">
        <f>SUM(G1182)</f>
        <v>153</v>
      </c>
    </row>
    <row r="1182" spans="1:7" x14ac:dyDescent="0.25">
      <c r="A1182" s="113" t="s">
        <v>386</v>
      </c>
      <c r="B1182" s="3"/>
      <c r="C1182" s="2" t="s">
        <v>14</v>
      </c>
      <c r="D1182" s="2" t="s">
        <v>12</v>
      </c>
      <c r="E1182" s="2" t="s">
        <v>851</v>
      </c>
      <c r="F1182" s="2"/>
      <c r="G1182" s="23">
        <f>SUM(G1183)</f>
        <v>153</v>
      </c>
    </row>
    <row r="1183" spans="1:7" ht="31.5" x14ac:dyDescent="0.25">
      <c r="A1183" s="113" t="s">
        <v>121</v>
      </c>
      <c r="B1183" s="3"/>
      <c r="C1183" s="2" t="s">
        <v>14</v>
      </c>
      <c r="D1183" s="2" t="s">
        <v>12</v>
      </c>
      <c r="E1183" s="2" t="s">
        <v>851</v>
      </c>
      <c r="F1183" s="2" t="s">
        <v>122</v>
      </c>
      <c r="G1183" s="23">
        <v>153</v>
      </c>
    </row>
    <row r="1184" spans="1:7" ht="31.5" hidden="1" x14ac:dyDescent="0.25">
      <c r="A1184" s="113" t="s">
        <v>156</v>
      </c>
      <c r="B1184" s="4"/>
      <c r="C1184" s="2" t="s">
        <v>14</v>
      </c>
      <c r="D1184" s="2" t="s">
        <v>12</v>
      </c>
      <c r="E1184" s="2" t="s">
        <v>157</v>
      </c>
      <c r="F1184" s="4"/>
      <c r="G1184" s="23">
        <f>SUM(G1185)</f>
        <v>0</v>
      </c>
    </row>
    <row r="1185" spans="1:7" hidden="1" x14ac:dyDescent="0.25">
      <c r="A1185" s="113" t="s">
        <v>151</v>
      </c>
      <c r="B1185" s="4"/>
      <c r="C1185" s="2" t="s">
        <v>14</v>
      </c>
      <c r="D1185" s="2" t="s">
        <v>12</v>
      </c>
      <c r="E1185" s="2" t="s">
        <v>158</v>
      </c>
      <c r="F1185" s="4"/>
      <c r="G1185" s="23">
        <f>SUM(G1186+G1189+G1192)</f>
        <v>0</v>
      </c>
    </row>
    <row r="1186" spans="1:7" hidden="1" x14ac:dyDescent="0.25">
      <c r="A1186" s="113" t="s">
        <v>484</v>
      </c>
      <c r="B1186" s="4"/>
      <c r="C1186" s="2" t="s">
        <v>14</v>
      </c>
      <c r="D1186" s="2" t="s">
        <v>12</v>
      </c>
      <c r="E1186" s="2" t="s">
        <v>485</v>
      </c>
      <c r="F1186" s="2"/>
      <c r="G1186" s="23">
        <f>G1187</f>
        <v>0</v>
      </c>
    </row>
    <row r="1187" spans="1:7" hidden="1" x14ac:dyDescent="0.25">
      <c r="A1187" s="113" t="s">
        <v>119</v>
      </c>
      <c r="B1187" s="4"/>
      <c r="C1187" s="2" t="s">
        <v>14</v>
      </c>
      <c r="D1187" s="2" t="s">
        <v>12</v>
      </c>
      <c r="E1187" s="2" t="s">
        <v>486</v>
      </c>
      <c r="F1187" s="2"/>
      <c r="G1187" s="23">
        <f>G1188</f>
        <v>0</v>
      </c>
    </row>
    <row r="1188" spans="1:7" ht="31.5" hidden="1" x14ac:dyDescent="0.25">
      <c r="A1188" s="113" t="s">
        <v>121</v>
      </c>
      <c r="B1188" s="4"/>
      <c r="C1188" s="2" t="s">
        <v>14</v>
      </c>
      <c r="D1188" s="2" t="s">
        <v>12</v>
      </c>
      <c r="E1188" s="2" t="s">
        <v>486</v>
      </c>
      <c r="F1188" s="2" t="s">
        <v>122</v>
      </c>
      <c r="G1188" s="23"/>
    </row>
    <row r="1189" spans="1:7" ht="31.5" hidden="1" x14ac:dyDescent="0.25">
      <c r="A1189" s="113" t="s">
        <v>283</v>
      </c>
      <c r="B1189" s="4"/>
      <c r="C1189" s="2" t="s">
        <v>14</v>
      </c>
      <c r="D1189" s="2" t="s">
        <v>12</v>
      </c>
      <c r="E1189" s="2" t="s">
        <v>506</v>
      </c>
      <c r="F1189" s="2"/>
      <c r="G1189" s="23">
        <f>G1190</f>
        <v>0</v>
      </c>
    </row>
    <row r="1190" spans="1:7" hidden="1" x14ac:dyDescent="0.25">
      <c r="A1190" s="113" t="s">
        <v>119</v>
      </c>
      <c r="B1190" s="4"/>
      <c r="C1190" s="2" t="s">
        <v>14</v>
      </c>
      <c r="D1190" s="2" t="s">
        <v>12</v>
      </c>
      <c r="E1190" s="2" t="s">
        <v>507</v>
      </c>
      <c r="F1190" s="2"/>
      <c r="G1190" s="23">
        <f>G1191</f>
        <v>0</v>
      </c>
    </row>
    <row r="1191" spans="1:7" ht="30.75" hidden="1" customHeight="1" x14ac:dyDescent="0.25">
      <c r="A1191" s="113" t="s">
        <v>121</v>
      </c>
      <c r="B1191" s="4"/>
      <c r="C1191" s="2" t="s">
        <v>14</v>
      </c>
      <c r="D1191" s="2" t="s">
        <v>12</v>
      </c>
      <c r="E1191" s="2" t="s">
        <v>507</v>
      </c>
      <c r="F1191" s="2" t="s">
        <v>122</v>
      </c>
      <c r="G1191" s="23"/>
    </row>
    <row r="1192" spans="1:7" ht="30.75" hidden="1" customHeight="1" x14ac:dyDescent="0.25">
      <c r="A1192" s="113" t="s">
        <v>386</v>
      </c>
      <c r="B1192" s="4"/>
      <c r="C1192" s="2" t="s">
        <v>14</v>
      </c>
      <c r="D1192" s="2" t="s">
        <v>12</v>
      </c>
      <c r="E1192" s="2" t="s">
        <v>487</v>
      </c>
      <c r="F1192" s="2"/>
      <c r="G1192" s="23">
        <f>G1193</f>
        <v>0</v>
      </c>
    </row>
    <row r="1193" spans="1:7" ht="30.75" hidden="1" customHeight="1" x14ac:dyDescent="0.25">
      <c r="A1193" s="113" t="s">
        <v>119</v>
      </c>
      <c r="B1193" s="4"/>
      <c r="C1193" s="2" t="s">
        <v>14</v>
      </c>
      <c r="D1193" s="2" t="s">
        <v>12</v>
      </c>
      <c r="E1193" s="2" t="s">
        <v>488</v>
      </c>
      <c r="F1193" s="2"/>
      <c r="G1193" s="23">
        <f>G1194</f>
        <v>0</v>
      </c>
    </row>
    <row r="1194" spans="1:7" ht="31.5" hidden="1" x14ac:dyDescent="0.25">
      <c r="A1194" s="113" t="s">
        <v>121</v>
      </c>
      <c r="B1194" s="4"/>
      <c r="C1194" s="2" t="s">
        <v>14</v>
      </c>
      <c r="D1194" s="2" t="s">
        <v>12</v>
      </c>
      <c r="E1194" s="2" t="s">
        <v>488</v>
      </c>
      <c r="F1194" s="2" t="s">
        <v>122</v>
      </c>
      <c r="G1194" s="23"/>
    </row>
    <row r="1195" spans="1:7" ht="31.5" x14ac:dyDescent="0.25">
      <c r="A1195" s="24" t="s">
        <v>832</v>
      </c>
      <c r="B1195" s="4"/>
      <c r="C1195" s="2" t="s">
        <v>14</v>
      </c>
      <c r="D1195" s="2" t="s">
        <v>12</v>
      </c>
      <c r="E1195" s="2" t="s">
        <v>146</v>
      </c>
      <c r="F1195" s="2"/>
      <c r="G1195" s="23">
        <f>G1196+G1202</f>
        <v>31316.9</v>
      </c>
    </row>
    <row r="1196" spans="1:7" ht="31.5" x14ac:dyDescent="0.25">
      <c r="A1196" s="59" t="s">
        <v>77</v>
      </c>
      <c r="B1196" s="60"/>
      <c r="C1196" s="60" t="s">
        <v>14</v>
      </c>
      <c r="D1196" s="60" t="s">
        <v>12</v>
      </c>
      <c r="E1196" s="66" t="s">
        <v>667</v>
      </c>
      <c r="F1196" s="60"/>
      <c r="G1196" s="62">
        <f>G1197+G1200</f>
        <v>3229.8</v>
      </c>
    </row>
    <row r="1197" spans="1:7" x14ac:dyDescent="0.25">
      <c r="A1197" s="59" t="s">
        <v>79</v>
      </c>
      <c r="B1197" s="60"/>
      <c r="C1197" s="60" t="s">
        <v>14</v>
      </c>
      <c r="D1197" s="60" t="s">
        <v>12</v>
      </c>
      <c r="E1197" s="66" t="s">
        <v>668</v>
      </c>
      <c r="F1197" s="60"/>
      <c r="G1197" s="62">
        <f>+G1198+G1199</f>
        <v>3200</v>
      </c>
    </row>
    <row r="1198" spans="1:7" ht="47.25" x14ac:dyDescent="0.25">
      <c r="A1198" s="59" t="s">
        <v>48</v>
      </c>
      <c r="B1198" s="60"/>
      <c r="C1198" s="60" t="s">
        <v>14</v>
      </c>
      <c r="D1198" s="60" t="s">
        <v>12</v>
      </c>
      <c r="E1198" s="66" t="s">
        <v>668</v>
      </c>
      <c r="F1198" s="60" t="s">
        <v>88</v>
      </c>
      <c r="G1198" s="62">
        <v>3200</v>
      </c>
    </row>
    <row r="1199" spans="1:7" ht="31.5" x14ac:dyDescent="0.25">
      <c r="A1199" s="59" t="s">
        <v>49</v>
      </c>
      <c r="B1199" s="60"/>
      <c r="C1199" s="60" t="s">
        <v>14</v>
      </c>
      <c r="D1199" s="60" t="s">
        <v>12</v>
      </c>
      <c r="E1199" s="66" t="s">
        <v>668</v>
      </c>
      <c r="F1199" s="60" t="s">
        <v>90</v>
      </c>
      <c r="G1199" s="62">
        <v>0</v>
      </c>
    </row>
    <row r="1200" spans="1:7" ht="28.5" customHeight="1" x14ac:dyDescent="0.25">
      <c r="A1200" s="113" t="s">
        <v>97</v>
      </c>
      <c r="B1200" s="60"/>
      <c r="C1200" s="60" t="s">
        <v>14</v>
      </c>
      <c r="D1200" s="60" t="s">
        <v>12</v>
      </c>
      <c r="E1200" s="66" t="s">
        <v>840</v>
      </c>
      <c r="F1200" s="60"/>
      <c r="G1200" s="62">
        <f>SUM(G1201)</f>
        <v>29.8</v>
      </c>
    </row>
    <row r="1201" spans="1:8" ht="31.5" x14ac:dyDescent="0.25">
      <c r="A1201" s="59" t="s">
        <v>49</v>
      </c>
      <c r="B1201" s="60"/>
      <c r="C1201" s="60" t="s">
        <v>14</v>
      </c>
      <c r="D1201" s="60" t="s">
        <v>12</v>
      </c>
      <c r="E1201" s="66" t="s">
        <v>840</v>
      </c>
      <c r="F1201" s="60" t="s">
        <v>90</v>
      </c>
      <c r="G1201" s="62">
        <v>29.8</v>
      </c>
    </row>
    <row r="1202" spans="1:8" ht="31.5" x14ac:dyDescent="0.25">
      <c r="A1202" s="113" t="s">
        <v>42</v>
      </c>
      <c r="B1202" s="3"/>
      <c r="C1202" s="2" t="s">
        <v>14</v>
      </c>
      <c r="D1202" s="2" t="s">
        <v>12</v>
      </c>
      <c r="E1202" s="2" t="s">
        <v>147</v>
      </c>
      <c r="F1202" s="2"/>
      <c r="G1202" s="23">
        <f>G1203</f>
        <v>28087.100000000002</v>
      </c>
    </row>
    <row r="1203" spans="1:8" x14ac:dyDescent="0.25">
      <c r="A1203" s="24" t="s">
        <v>709</v>
      </c>
      <c r="B1203" s="3"/>
      <c r="C1203" s="2" t="s">
        <v>14</v>
      </c>
      <c r="D1203" s="2" t="s">
        <v>12</v>
      </c>
      <c r="E1203" s="2" t="s">
        <v>148</v>
      </c>
      <c r="F1203" s="2"/>
      <c r="G1203" s="23">
        <f>G1204+G1205+G1206</f>
        <v>28087.100000000002</v>
      </c>
    </row>
    <row r="1204" spans="1:8" ht="47.25" x14ac:dyDescent="0.25">
      <c r="A1204" s="113" t="s">
        <v>48</v>
      </c>
      <c r="B1204" s="4"/>
      <c r="C1204" s="2" t="s">
        <v>14</v>
      </c>
      <c r="D1204" s="2" t="s">
        <v>12</v>
      </c>
      <c r="E1204" s="2" t="s">
        <v>148</v>
      </c>
      <c r="F1204" s="2" t="s">
        <v>88</v>
      </c>
      <c r="G1204" s="23">
        <v>26580.2</v>
      </c>
    </row>
    <row r="1205" spans="1:8" s="22" customFormat="1" ht="31.5" x14ac:dyDescent="0.25">
      <c r="A1205" s="113" t="s">
        <v>49</v>
      </c>
      <c r="B1205" s="4"/>
      <c r="C1205" s="2" t="s">
        <v>14</v>
      </c>
      <c r="D1205" s="2" t="s">
        <v>12</v>
      </c>
      <c r="E1205" s="2" t="s">
        <v>148</v>
      </c>
      <c r="F1205" s="2" t="s">
        <v>90</v>
      </c>
      <c r="G1205" s="23">
        <v>1486.5</v>
      </c>
    </row>
    <row r="1206" spans="1:8" x14ac:dyDescent="0.25">
      <c r="A1206" s="113" t="s">
        <v>19</v>
      </c>
      <c r="B1206" s="4"/>
      <c r="C1206" s="2" t="s">
        <v>14</v>
      </c>
      <c r="D1206" s="2" t="s">
        <v>12</v>
      </c>
      <c r="E1206" s="2" t="s">
        <v>148</v>
      </c>
      <c r="F1206" s="2" t="s">
        <v>95</v>
      </c>
      <c r="G1206" s="23">
        <v>20.399999999999999</v>
      </c>
    </row>
    <row r="1207" spans="1:8" x14ac:dyDescent="0.25">
      <c r="A1207" s="113" t="s">
        <v>27</v>
      </c>
      <c r="B1207" s="114"/>
      <c r="C1207" s="114" t="s">
        <v>28</v>
      </c>
      <c r="D1207" s="114" t="s">
        <v>29</v>
      </c>
      <c r="E1207" s="28"/>
      <c r="F1207" s="28"/>
      <c r="G1207" s="89">
        <f>SUM(G1208)</f>
        <v>442.6</v>
      </c>
    </row>
    <row r="1208" spans="1:8" x14ac:dyDescent="0.25">
      <c r="A1208" s="113" t="s">
        <v>50</v>
      </c>
      <c r="B1208" s="2"/>
      <c r="C1208" s="2" t="s">
        <v>28</v>
      </c>
      <c r="D1208" s="2" t="s">
        <v>51</v>
      </c>
      <c r="E1208" s="43"/>
      <c r="F1208" s="2"/>
      <c r="G1208" s="23">
        <f>G1209</f>
        <v>442.6</v>
      </c>
    </row>
    <row r="1209" spans="1:8" ht="31.5" x14ac:dyDescent="0.25">
      <c r="A1209" s="113" t="s">
        <v>669</v>
      </c>
      <c r="B1209" s="48"/>
      <c r="C1209" s="114" t="s">
        <v>28</v>
      </c>
      <c r="D1209" s="114" t="s">
        <v>51</v>
      </c>
      <c r="E1209" s="114" t="s">
        <v>421</v>
      </c>
      <c r="F1209" s="31"/>
      <c r="G1209" s="53">
        <f>G1210</f>
        <v>442.6</v>
      </c>
    </row>
    <row r="1210" spans="1:8" ht="31.5" x14ac:dyDescent="0.25">
      <c r="A1210" s="113" t="s">
        <v>432</v>
      </c>
      <c r="B1210" s="48"/>
      <c r="C1210" s="114" t="s">
        <v>28</v>
      </c>
      <c r="D1210" s="114" t="s">
        <v>51</v>
      </c>
      <c r="E1210" s="114" t="s">
        <v>433</v>
      </c>
      <c r="F1210" s="31"/>
      <c r="G1210" s="53">
        <f>SUM(G1211)</f>
        <v>442.6</v>
      </c>
    </row>
    <row r="1211" spans="1:8" ht="47.25" x14ac:dyDescent="0.25">
      <c r="A1211" s="113" t="s">
        <v>444</v>
      </c>
      <c r="B1211" s="48"/>
      <c r="C1211" s="32" t="s">
        <v>28</v>
      </c>
      <c r="D1211" s="32" t="s">
        <v>51</v>
      </c>
      <c r="E1211" s="32" t="s">
        <v>748</v>
      </c>
      <c r="F1211" s="31"/>
      <c r="G1211" s="53">
        <f>G1212</f>
        <v>442.6</v>
      </c>
    </row>
    <row r="1212" spans="1:8" x14ac:dyDescent="0.25">
      <c r="A1212" s="113" t="s">
        <v>39</v>
      </c>
      <c r="B1212" s="48"/>
      <c r="C1212" s="114" t="s">
        <v>28</v>
      </c>
      <c r="D1212" s="114" t="s">
        <v>51</v>
      </c>
      <c r="E1212" s="32" t="s">
        <v>748</v>
      </c>
      <c r="F1212" s="31">
        <v>300</v>
      </c>
      <c r="G1212" s="53">
        <v>442.6</v>
      </c>
    </row>
    <row r="1213" spans="1:8" x14ac:dyDescent="0.25">
      <c r="A1213" s="70" t="s">
        <v>190</v>
      </c>
      <c r="B1213" s="71"/>
      <c r="C1213" s="72"/>
      <c r="D1213" s="72"/>
      <c r="E1213" s="72"/>
      <c r="F1213" s="72"/>
      <c r="G1213" s="47">
        <f>SUM(G10+G32+G53+G498+G534+G1056+G727)+G836</f>
        <v>4983501.6000000006</v>
      </c>
      <c r="H1213" s="115"/>
    </row>
    <row r="1214" spans="1:8" x14ac:dyDescent="0.25">
      <c r="G1214" s="90"/>
    </row>
    <row r="1215" spans="1:8" x14ac:dyDescent="0.25">
      <c r="G1215" s="88"/>
    </row>
    <row r="1216" spans="1:8" x14ac:dyDescent="0.25">
      <c r="G1216" s="88"/>
    </row>
    <row r="1217" spans="7:7" x14ac:dyDescent="0.25">
      <c r="G1217" s="88"/>
    </row>
    <row r="1218" spans="7:7" x14ac:dyDescent="0.25">
      <c r="G1218" s="88"/>
    </row>
  </sheetData>
  <mergeCells count="4">
    <mergeCell ref="A8:A9"/>
    <mergeCell ref="B8:F8"/>
    <mergeCell ref="A6:G6"/>
    <mergeCell ref="G8:G9"/>
  </mergeCells>
  <pageMargins left="0.59055118110236227" right="0.39370078740157483" top="0.39370078740157483" bottom="0.39370078740157483" header="0.39370078740157483" footer="0.39370078740157483"/>
  <pageSetup paperSize="9" scale="6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2"/>
  <sheetViews>
    <sheetView topLeftCell="A40" workbookViewId="0">
      <selection activeCell="H60" sqref="H60"/>
    </sheetView>
  </sheetViews>
  <sheetFormatPr defaultRowHeight="15.75" x14ac:dyDescent="0.25"/>
  <cols>
    <col min="1" max="1" width="55.5703125" style="74" customWidth="1"/>
    <col min="2" max="2" width="14.42578125" style="75" customWidth="1"/>
    <col min="3" max="3" width="14.7109375" style="75" customWidth="1"/>
    <col min="4" max="4" width="16.28515625" style="8" customWidth="1"/>
    <col min="5" max="5" width="9.140625" style="8"/>
    <col min="6" max="16384" width="9.140625" style="75"/>
  </cols>
  <sheetData>
    <row r="1" spans="1:5" x14ac:dyDescent="0.25">
      <c r="C1" s="76" t="s">
        <v>1237</v>
      </c>
    </row>
    <row r="2" spans="1:5" ht="0.75" customHeight="1" x14ac:dyDescent="0.25">
      <c r="C2" s="77" t="s">
        <v>0</v>
      </c>
    </row>
    <row r="3" spans="1:5" x14ac:dyDescent="0.25">
      <c r="C3" s="77" t="s">
        <v>1</v>
      </c>
    </row>
    <row r="4" spans="1:5" x14ac:dyDescent="0.25">
      <c r="C4" s="77" t="s">
        <v>2</v>
      </c>
    </row>
    <row r="5" spans="1:5" x14ac:dyDescent="0.25">
      <c r="C5" s="16" t="s">
        <v>885</v>
      </c>
    </row>
    <row r="6" spans="1:5" ht="46.5" customHeight="1" x14ac:dyDescent="0.25">
      <c r="A6" s="150" t="s">
        <v>926</v>
      </c>
      <c r="B6" s="151"/>
      <c r="C6" s="151"/>
      <c r="D6" s="137"/>
    </row>
    <row r="7" spans="1:5" x14ac:dyDescent="0.25">
      <c r="D7" s="15" t="s">
        <v>678</v>
      </c>
    </row>
    <row r="8" spans="1:5" ht="31.5" x14ac:dyDescent="0.25">
      <c r="A8" s="78" t="s">
        <v>159</v>
      </c>
      <c r="B8" s="79" t="s">
        <v>161</v>
      </c>
      <c r="C8" s="79" t="s">
        <v>162</v>
      </c>
      <c r="D8" s="30" t="s">
        <v>1242</v>
      </c>
    </row>
    <row r="9" spans="1:5" s="82" customFormat="1" x14ac:dyDescent="0.25">
      <c r="A9" s="80" t="s">
        <v>86</v>
      </c>
      <c r="B9" s="81" t="s">
        <v>31</v>
      </c>
      <c r="C9" s="81" t="s">
        <v>29</v>
      </c>
      <c r="D9" s="117">
        <f>SUM(D10:D17)</f>
        <v>235201.6</v>
      </c>
      <c r="E9" s="118"/>
    </row>
    <row r="10" spans="1:5" ht="47.25" x14ac:dyDescent="0.25">
      <c r="A10" s="83" t="s">
        <v>163</v>
      </c>
      <c r="B10" s="84" t="s">
        <v>31</v>
      </c>
      <c r="C10" s="84" t="s">
        <v>41</v>
      </c>
      <c r="D10" s="119">
        <f>Ведомственная!G55</f>
        <v>2161.6</v>
      </c>
    </row>
    <row r="11" spans="1:5" ht="63" x14ac:dyDescent="0.25">
      <c r="A11" s="83" t="s">
        <v>164</v>
      </c>
      <c r="B11" s="84" t="s">
        <v>31</v>
      </c>
      <c r="C11" s="84" t="s">
        <v>51</v>
      </c>
      <c r="D11" s="119">
        <f>Ведомственная!G12</f>
        <v>16832</v>
      </c>
      <c r="E11" s="118"/>
    </row>
    <row r="12" spans="1:5" ht="63" x14ac:dyDescent="0.25">
      <c r="A12" s="83" t="s">
        <v>165</v>
      </c>
      <c r="B12" s="84" t="s">
        <v>31</v>
      </c>
      <c r="C12" s="84" t="s">
        <v>12</v>
      </c>
      <c r="D12" s="119">
        <f>Ведомственная!G60</f>
        <v>116012</v>
      </c>
    </row>
    <row r="13" spans="1:5" x14ac:dyDescent="0.25">
      <c r="A13" s="83" t="s">
        <v>166</v>
      </c>
      <c r="B13" s="84" t="s">
        <v>31</v>
      </c>
      <c r="C13" s="84" t="s">
        <v>167</v>
      </c>
      <c r="D13" s="119">
        <f>Ведомственная!G82</f>
        <v>19.2</v>
      </c>
    </row>
    <row r="14" spans="1:5" ht="47.25" x14ac:dyDescent="0.25">
      <c r="A14" s="83" t="s">
        <v>101</v>
      </c>
      <c r="B14" s="84" t="s">
        <v>31</v>
      </c>
      <c r="C14" s="84" t="s">
        <v>75</v>
      </c>
      <c r="D14" s="119">
        <f>Ведомственная!G34+Ведомственная!G500</f>
        <v>32632.6</v>
      </c>
    </row>
    <row r="15" spans="1:5" x14ac:dyDescent="0.25">
      <c r="A15" s="83" t="s">
        <v>860</v>
      </c>
      <c r="B15" s="84" t="s">
        <v>31</v>
      </c>
      <c r="C15" s="84" t="s">
        <v>113</v>
      </c>
      <c r="D15" s="119">
        <f>SUM(Ведомственная!G86)</f>
        <v>172.8</v>
      </c>
      <c r="E15" s="118"/>
    </row>
    <row r="16" spans="1:5" x14ac:dyDescent="0.25">
      <c r="A16" s="83" t="s">
        <v>144</v>
      </c>
      <c r="B16" s="84" t="s">
        <v>31</v>
      </c>
      <c r="C16" s="84" t="s">
        <v>168</v>
      </c>
      <c r="D16" s="119">
        <f>SUM(Ведомственная!G506)</f>
        <v>0</v>
      </c>
    </row>
    <row r="17" spans="1:5" x14ac:dyDescent="0.25">
      <c r="A17" s="83" t="s">
        <v>92</v>
      </c>
      <c r="B17" s="84" t="s">
        <v>31</v>
      </c>
      <c r="C17" s="84" t="s">
        <v>93</v>
      </c>
      <c r="D17" s="119">
        <f>SUM(Ведомственная!G21+Ведомственная!G42+Ведомственная!G90+Ведомственная!G510)</f>
        <v>67371.399999999994</v>
      </c>
    </row>
    <row r="18" spans="1:5" s="82" customFormat="1" ht="31.5" x14ac:dyDescent="0.25">
      <c r="A18" s="80" t="s">
        <v>243</v>
      </c>
      <c r="B18" s="81" t="s">
        <v>51</v>
      </c>
      <c r="C18" s="81" t="s">
        <v>29</v>
      </c>
      <c r="D18" s="117">
        <f>SUM(D19:D20)</f>
        <v>33019.9</v>
      </c>
      <c r="E18" s="22"/>
    </row>
    <row r="19" spans="1:5" x14ac:dyDescent="0.25">
      <c r="A19" s="83" t="s">
        <v>169</v>
      </c>
      <c r="B19" s="84" t="s">
        <v>51</v>
      </c>
      <c r="C19" s="84" t="s">
        <v>12</v>
      </c>
      <c r="D19" s="119">
        <f>SUM(Ведомственная!G138)</f>
        <v>8444.1999999999989</v>
      </c>
    </row>
    <row r="20" spans="1:5" ht="47.25" x14ac:dyDescent="0.25">
      <c r="A20" s="83" t="s">
        <v>170</v>
      </c>
      <c r="B20" s="84" t="s">
        <v>51</v>
      </c>
      <c r="C20" s="84" t="s">
        <v>171</v>
      </c>
      <c r="D20" s="119">
        <f>SUM(Ведомственная!G144)</f>
        <v>24575.7</v>
      </c>
    </row>
    <row r="21" spans="1:5" s="82" customFormat="1" x14ac:dyDescent="0.25">
      <c r="A21" s="80" t="s">
        <v>11</v>
      </c>
      <c r="B21" s="81" t="s">
        <v>12</v>
      </c>
      <c r="C21" s="81" t="s">
        <v>29</v>
      </c>
      <c r="D21" s="117">
        <f>SUM(D22:D25)</f>
        <v>317991.2</v>
      </c>
      <c r="E21" s="22"/>
    </row>
    <row r="22" spans="1:5" x14ac:dyDescent="0.25">
      <c r="A22" s="83" t="s">
        <v>588</v>
      </c>
      <c r="B22" s="84" t="s">
        <v>12</v>
      </c>
      <c r="C22" s="84" t="s">
        <v>167</v>
      </c>
      <c r="D22" s="119">
        <f>SUM(Ведомственная!G171)</f>
        <v>401.2</v>
      </c>
    </row>
    <row r="23" spans="1:5" x14ac:dyDescent="0.25">
      <c r="A23" s="83" t="s">
        <v>13</v>
      </c>
      <c r="B23" s="84" t="s">
        <v>12</v>
      </c>
      <c r="C23" s="84" t="s">
        <v>14</v>
      </c>
      <c r="D23" s="119">
        <f>Ведомственная!G176</f>
        <v>126801.2</v>
      </c>
    </row>
    <row r="24" spans="1:5" x14ac:dyDescent="0.25">
      <c r="A24" s="83" t="s">
        <v>172</v>
      </c>
      <c r="B24" s="84" t="s">
        <v>12</v>
      </c>
      <c r="C24" s="84" t="s">
        <v>171</v>
      </c>
      <c r="D24" s="119">
        <f>SUM(Ведомственная!G192)</f>
        <v>177419</v>
      </c>
    </row>
    <row r="25" spans="1:5" x14ac:dyDescent="0.25">
      <c r="A25" s="83" t="s">
        <v>20</v>
      </c>
      <c r="B25" s="84" t="s">
        <v>12</v>
      </c>
      <c r="C25" s="84" t="s">
        <v>21</v>
      </c>
      <c r="D25" s="119">
        <f>Ведомственная!G212</f>
        <v>13369.800000000001</v>
      </c>
    </row>
    <row r="26" spans="1:5" ht="14.25" customHeight="1" x14ac:dyDescent="0.25">
      <c r="A26" s="80" t="s">
        <v>252</v>
      </c>
      <c r="B26" s="81" t="s">
        <v>167</v>
      </c>
      <c r="C26" s="81" t="s">
        <v>29</v>
      </c>
      <c r="D26" s="117">
        <f>SUM(D27:D30)</f>
        <v>365060.69999999995</v>
      </c>
    </row>
    <row r="27" spans="1:5" hidden="1" x14ac:dyDescent="0.25">
      <c r="A27" s="83" t="s">
        <v>173</v>
      </c>
      <c r="B27" s="84" t="s">
        <v>167</v>
      </c>
      <c r="C27" s="84" t="s">
        <v>31</v>
      </c>
      <c r="D27" s="119">
        <f>SUM(Ведомственная!G263)</f>
        <v>0</v>
      </c>
    </row>
    <row r="28" spans="1:5" x14ac:dyDescent="0.25">
      <c r="A28" s="83" t="s">
        <v>174</v>
      </c>
      <c r="B28" s="84" t="s">
        <v>167</v>
      </c>
      <c r="C28" s="84" t="s">
        <v>41</v>
      </c>
      <c r="D28" s="119">
        <f>SUM(Ведомственная!G276)</f>
        <v>119676.1</v>
      </c>
    </row>
    <row r="29" spans="1:5" x14ac:dyDescent="0.25">
      <c r="A29" s="83" t="s">
        <v>175</v>
      </c>
      <c r="B29" s="84" t="s">
        <v>167</v>
      </c>
      <c r="C29" s="84" t="s">
        <v>51</v>
      </c>
      <c r="D29" s="119">
        <f>SUM(Ведомственная!G306)</f>
        <v>224306</v>
      </c>
    </row>
    <row r="30" spans="1:5" ht="31.5" x14ac:dyDescent="0.25">
      <c r="A30" s="83" t="s">
        <v>176</v>
      </c>
      <c r="B30" s="84" t="s">
        <v>167</v>
      </c>
      <c r="C30" s="84" t="s">
        <v>167</v>
      </c>
      <c r="D30" s="119">
        <f>SUM(Ведомственная!G358)</f>
        <v>21078.600000000002</v>
      </c>
    </row>
    <row r="31" spans="1:5" s="82" customFormat="1" x14ac:dyDescent="0.25">
      <c r="A31" s="80" t="s">
        <v>415</v>
      </c>
      <c r="B31" s="81" t="s">
        <v>75</v>
      </c>
      <c r="C31" s="81" t="s">
        <v>29</v>
      </c>
      <c r="D31" s="117">
        <f>SUM(D32:D33)</f>
        <v>6812.3</v>
      </c>
      <c r="E31" s="22"/>
    </row>
    <row r="32" spans="1:5" ht="31.5" x14ac:dyDescent="0.25">
      <c r="A32" s="83" t="s">
        <v>259</v>
      </c>
      <c r="B32" s="84" t="s">
        <v>75</v>
      </c>
      <c r="C32" s="84" t="s">
        <v>51</v>
      </c>
      <c r="D32" s="119">
        <f>SUM(Ведомственная!G381)</f>
        <v>5700.3</v>
      </c>
    </row>
    <row r="33" spans="1:5" x14ac:dyDescent="0.25">
      <c r="A33" s="83" t="s">
        <v>177</v>
      </c>
      <c r="B33" s="84" t="s">
        <v>75</v>
      </c>
      <c r="C33" s="84" t="s">
        <v>167</v>
      </c>
      <c r="D33" s="119">
        <f>SUM(Ведомственная!G387)</f>
        <v>1112</v>
      </c>
    </row>
    <row r="34" spans="1:5" s="82" customFormat="1" x14ac:dyDescent="0.25">
      <c r="A34" s="80" t="s">
        <v>112</v>
      </c>
      <c r="B34" s="81" t="s">
        <v>113</v>
      </c>
      <c r="C34" s="81" t="s">
        <v>29</v>
      </c>
      <c r="D34" s="117">
        <f>SUM(D35:D39)</f>
        <v>2420082.4000000004</v>
      </c>
      <c r="E34" s="118"/>
    </row>
    <row r="35" spans="1:5" x14ac:dyDescent="0.25">
      <c r="A35" s="83" t="s">
        <v>178</v>
      </c>
      <c r="B35" s="84" t="s">
        <v>113</v>
      </c>
      <c r="C35" s="84" t="s">
        <v>31</v>
      </c>
      <c r="D35" s="119">
        <f>SUM(Ведомственная!G838)</f>
        <v>950124.50000000012</v>
      </c>
    </row>
    <row r="36" spans="1:5" x14ac:dyDescent="0.25">
      <c r="A36" s="83" t="s">
        <v>179</v>
      </c>
      <c r="B36" s="84" t="s">
        <v>113</v>
      </c>
      <c r="C36" s="84" t="s">
        <v>41</v>
      </c>
      <c r="D36" s="119">
        <f>SUM(Ведомственная!G881)</f>
        <v>1191872.0000000002</v>
      </c>
    </row>
    <row r="37" spans="1:5" x14ac:dyDescent="0.25">
      <c r="A37" s="83" t="s">
        <v>114</v>
      </c>
      <c r="B37" s="84" t="s">
        <v>113</v>
      </c>
      <c r="C37" s="84" t="s">
        <v>51</v>
      </c>
      <c r="D37" s="119">
        <f>SUM(Ведомственная!G1058+Ведомственная!G940+Ведомственная!G412)</f>
        <v>188285.1</v>
      </c>
    </row>
    <row r="38" spans="1:5" x14ac:dyDescent="0.25">
      <c r="A38" s="83" t="s">
        <v>180</v>
      </c>
      <c r="B38" s="84" t="s">
        <v>113</v>
      </c>
      <c r="C38" s="84" t="s">
        <v>113</v>
      </c>
      <c r="D38" s="119">
        <f>SUM(Ведомственная!G957)+Ведомственная!G536+Ведомственная!G729+Ведомственная!G1089</f>
        <v>30047.899999999998</v>
      </c>
    </row>
    <row r="39" spans="1:5" x14ac:dyDescent="0.25">
      <c r="A39" s="83" t="s">
        <v>181</v>
      </c>
      <c r="B39" s="84" t="s">
        <v>113</v>
      </c>
      <c r="C39" s="84" t="s">
        <v>171</v>
      </c>
      <c r="D39" s="119">
        <f>SUM(Ведомственная!G993)+Ведомственная!G403</f>
        <v>59752.9</v>
      </c>
    </row>
    <row r="40" spans="1:5" s="82" customFormat="1" x14ac:dyDescent="0.25">
      <c r="A40" s="80" t="s">
        <v>416</v>
      </c>
      <c r="B40" s="81" t="s">
        <v>14</v>
      </c>
      <c r="C40" s="81" t="s">
        <v>29</v>
      </c>
      <c r="D40" s="117">
        <f>SUM(D41:D42)</f>
        <v>214557.3</v>
      </c>
      <c r="E40" s="22"/>
    </row>
    <row r="41" spans="1:5" x14ac:dyDescent="0.25">
      <c r="A41" s="83" t="s">
        <v>182</v>
      </c>
      <c r="B41" s="84" t="s">
        <v>14</v>
      </c>
      <c r="C41" s="84" t="s">
        <v>31</v>
      </c>
      <c r="D41" s="119">
        <f>SUM(Ведомственная!G1091)</f>
        <v>130513.99999999999</v>
      </c>
    </row>
    <row r="42" spans="1:5" x14ac:dyDescent="0.25">
      <c r="A42" s="83" t="s">
        <v>183</v>
      </c>
      <c r="B42" s="84" t="s">
        <v>14</v>
      </c>
      <c r="C42" s="84" t="s">
        <v>12</v>
      </c>
      <c r="D42" s="119">
        <f>SUM(Ведомственная!G1161+Ведомственная!G418+Ведомственная!G421)</f>
        <v>84043.3</v>
      </c>
    </row>
    <row r="43" spans="1:5" s="82" customFormat="1" x14ac:dyDescent="0.25">
      <c r="A43" s="80" t="s">
        <v>27</v>
      </c>
      <c r="B43" s="81" t="s">
        <v>28</v>
      </c>
      <c r="C43" s="81" t="s">
        <v>29</v>
      </c>
      <c r="D43" s="117">
        <f>SUM(D44:D48)</f>
        <v>1232957.7999999998</v>
      </c>
      <c r="E43" s="22"/>
    </row>
    <row r="44" spans="1:5" x14ac:dyDescent="0.25">
      <c r="A44" s="83" t="s">
        <v>30</v>
      </c>
      <c r="B44" s="84" t="s">
        <v>28</v>
      </c>
      <c r="C44" s="84" t="s">
        <v>31</v>
      </c>
      <c r="D44" s="119">
        <f>SUM(Ведомственная!G544)</f>
        <v>11429.5</v>
      </c>
    </row>
    <row r="45" spans="1:5" x14ac:dyDescent="0.25">
      <c r="A45" s="83" t="s">
        <v>40</v>
      </c>
      <c r="B45" s="84" t="s">
        <v>28</v>
      </c>
      <c r="C45" s="84" t="s">
        <v>41</v>
      </c>
      <c r="D45" s="119">
        <f>SUM(Ведомственная!G551)</f>
        <v>82963.8</v>
      </c>
      <c r="E45" s="118"/>
    </row>
    <row r="46" spans="1:5" x14ac:dyDescent="0.25">
      <c r="A46" s="83" t="s">
        <v>50</v>
      </c>
      <c r="B46" s="84" t="s">
        <v>28</v>
      </c>
      <c r="C46" s="84" t="s">
        <v>51</v>
      </c>
      <c r="D46" s="119">
        <f>SUM(Ведомственная!G425+Ведомственная!G573+Ведомственная!G1208)+Ведомственная!G1027</f>
        <v>750885.19999999984</v>
      </c>
    </row>
    <row r="47" spans="1:5" x14ac:dyDescent="0.25">
      <c r="A47" s="83" t="s">
        <v>184</v>
      </c>
      <c r="B47" s="84" t="s">
        <v>28</v>
      </c>
      <c r="C47" s="84" t="s">
        <v>12</v>
      </c>
      <c r="D47" s="119">
        <f>SUM(Ведомственная!G671+Ведомственная!G437+Ведомственная!G1036)</f>
        <v>322945.89999999997</v>
      </c>
    </row>
    <row r="48" spans="1:5" x14ac:dyDescent="0.25">
      <c r="A48" s="83" t="s">
        <v>74</v>
      </c>
      <c r="B48" s="84" t="s">
        <v>28</v>
      </c>
      <c r="C48" s="84" t="s">
        <v>75</v>
      </c>
      <c r="D48" s="119">
        <f>SUM(Ведомственная!G448+Ведомственная!G525+Ведомственная!G698+Ведомственная!G736+Ведомственная!G1043)</f>
        <v>64733.399999999994</v>
      </c>
    </row>
    <row r="49" spans="1:5" s="82" customFormat="1" x14ac:dyDescent="0.25">
      <c r="A49" s="80" t="s">
        <v>273</v>
      </c>
      <c r="B49" s="81" t="s">
        <v>168</v>
      </c>
      <c r="C49" s="81" t="s">
        <v>29</v>
      </c>
      <c r="D49" s="117">
        <f>SUM(D50:D53)</f>
        <v>157815.20000000001</v>
      </c>
      <c r="E49" s="22"/>
    </row>
    <row r="50" spans="1:5" x14ac:dyDescent="0.25">
      <c r="A50" s="83" t="s">
        <v>185</v>
      </c>
      <c r="B50" s="84" t="s">
        <v>168</v>
      </c>
      <c r="C50" s="84" t="s">
        <v>31</v>
      </c>
      <c r="D50" s="119">
        <f>SUM(Ведомственная!G469+Ведомственная!G743)</f>
        <v>130735.1</v>
      </c>
    </row>
    <row r="51" spans="1:5" x14ac:dyDescent="0.25">
      <c r="A51" s="83" t="s">
        <v>186</v>
      </c>
      <c r="B51" s="84" t="s">
        <v>168</v>
      </c>
      <c r="C51" s="84" t="s">
        <v>41</v>
      </c>
      <c r="D51" s="119">
        <f>Ведомственная!G776</f>
        <v>3978.2</v>
      </c>
    </row>
    <row r="52" spans="1:5" ht="13.5" customHeight="1" x14ac:dyDescent="0.25">
      <c r="A52" s="83" t="s">
        <v>187</v>
      </c>
      <c r="B52" s="84" t="s">
        <v>168</v>
      </c>
      <c r="C52" s="84" t="s">
        <v>51</v>
      </c>
      <c r="D52" s="119">
        <f>Ведомственная!G796</f>
        <v>13917.899999999998</v>
      </c>
    </row>
    <row r="53" spans="1:5" ht="31.5" x14ac:dyDescent="0.25">
      <c r="A53" s="83" t="s">
        <v>188</v>
      </c>
      <c r="B53" s="84" t="s">
        <v>168</v>
      </c>
      <c r="C53" s="84" t="s">
        <v>167</v>
      </c>
      <c r="D53" s="119">
        <f>SUM(Ведомственная!G817)+Ведомственная!G1055</f>
        <v>9184</v>
      </c>
    </row>
    <row r="54" spans="1:5" s="82" customFormat="1" ht="31.5" x14ac:dyDescent="0.25">
      <c r="A54" s="80" t="s">
        <v>204</v>
      </c>
      <c r="B54" s="81" t="s">
        <v>93</v>
      </c>
      <c r="C54" s="81" t="s">
        <v>29</v>
      </c>
      <c r="D54" s="117">
        <f>SUM(D55)</f>
        <v>3.2</v>
      </c>
      <c r="E54" s="22"/>
    </row>
    <row r="55" spans="1:5" ht="31.5" x14ac:dyDescent="0.25">
      <c r="A55" s="83" t="s">
        <v>189</v>
      </c>
      <c r="B55" s="84" t="s">
        <v>93</v>
      </c>
      <c r="C55" s="84" t="s">
        <v>31</v>
      </c>
      <c r="D55" s="119">
        <f>SUM(Ведомственная!G529)</f>
        <v>3.2</v>
      </c>
    </row>
    <row r="56" spans="1:5" s="82" customFormat="1" ht="20.25" customHeight="1" x14ac:dyDescent="0.25">
      <c r="A56" s="80" t="s">
        <v>190</v>
      </c>
      <c r="B56" s="85"/>
      <c r="C56" s="85"/>
      <c r="D56" s="86">
        <f>SUM(D9+D18+D21+D26+D31+D34+D40+D43+D49+D54)</f>
        <v>4983501.6000000006</v>
      </c>
      <c r="E56" s="118"/>
    </row>
    <row r="57" spans="1:5" x14ac:dyDescent="0.25">
      <c r="D57" s="73"/>
    </row>
    <row r="58" spans="1:5" x14ac:dyDescent="0.25">
      <c r="D58" s="120"/>
    </row>
    <row r="60" spans="1:5" x14ac:dyDescent="0.25">
      <c r="D60" s="10"/>
    </row>
    <row r="61" spans="1:5" x14ac:dyDescent="0.25">
      <c r="D61" s="121"/>
    </row>
    <row r="62" spans="1:5" x14ac:dyDescent="0.25">
      <c r="D62" s="121"/>
    </row>
  </sheetData>
  <mergeCells count="1">
    <mergeCell ref="A6:C6"/>
  </mergeCells>
  <conditionalFormatting sqref="D9:D55">
    <cfRule type="cellIs" dxfId="0" priority="1" operator="lessThan">
      <formula>0</formula>
    </cfRule>
  </conditionalFormatting>
  <pageMargins left="0.70866141732283472" right="0.11811023622047245" top="0.15748031496062992" bottom="0.15748031496062992" header="0.31496062992125984" footer="0.31496062992125984"/>
  <pageSetup paperSize="9" scale="93"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tabSelected="1" topLeftCell="A2" workbookViewId="0">
      <selection activeCell="A7" sqref="A7:C7"/>
    </sheetView>
  </sheetViews>
  <sheetFormatPr defaultRowHeight="15" x14ac:dyDescent="0.25"/>
  <cols>
    <col min="1" max="1" width="27.5703125" style="94" customWidth="1"/>
    <col min="2" max="2" width="51.7109375" style="93" customWidth="1"/>
    <col min="3" max="3" width="20.85546875" style="92" customWidth="1"/>
    <col min="4" max="16384" width="9.140625" style="92"/>
  </cols>
  <sheetData>
    <row r="1" spans="1:3" hidden="1" x14ac:dyDescent="0.25"/>
    <row r="2" spans="1:3" ht="16.5" customHeight="1" x14ac:dyDescent="0.25">
      <c r="B2" s="112"/>
      <c r="C2" s="111" t="s">
        <v>1238</v>
      </c>
    </row>
    <row r="3" spans="1:3" ht="12" customHeight="1" x14ac:dyDescent="0.25">
      <c r="B3" s="109"/>
      <c r="C3" s="108" t="s">
        <v>0</v>
      </c>
    </row>
    <row r="4" spans="1:3" ht="15.75" customHeight="1" x14ac:dyDescent="0.25">
      <c r="A4" s="110"/>
      <c r="B4" s="109"/>
      <c r="C4" s="108" t="s">
        <v>1</v>
      </c>
    </row>
    <row r="5" spans="1:3" x14ac:dyDescent="0.25">
      <c r="C5" s="108" t="s">
        <v>2</v>
      </c>
    </row>
    <row r="6" spans="1:3" ht="19.5" customHeight="1" x14ac:dyDescent="0.25">
      <c r="C6" s="107" t="s">
        <v>884</v>
      </c>
    </row>
    <row r="7" spans="1:3" ht="50.25" customHeight="1" x14ac:dyDescent="0.25">
      <c r="A7" s="157" t="s">
        <v>927</v>
      </c>
      <c r="B7" s="157"/>
      <c r="C7" s="158"/>
    </row>
    <row r="8" spans="1:3" s="93" customFormat="1" ht="15.75" x14ac:dyDescent="0.25">
      <c r="A8" s="94"/>
      <c r="C8" s="15" t="s">
        <v>678</v>
      </c>
    </row>
    <row r="9" spans="1:3" s="93" customFormat="1" ht="12.75" customHeight="1" x14ac:dyDescent="0.25">
      <c r="A9" s="153" t="s">
        <v>925</v>
      </c>
      <c r="B9" s="156" t="s">
        <v>924</v>
      </c>
      <c r="C9" s="152" t="s">
        <v>1243</v>
      </c>
    </row>
    <row r="10" spans="1:3" s="93" customFormat="1" ht="11.25" customHeight="1" x14ac:dyDescent="0.25">
      <c r="A10" s="154"/>
      <c r="B10" s="156"/>
      <c r="C10" s="152"/>
    </row>
    <row r="11" spans="1:3" s="106" customFormat="1" ht="37.5" customHeight="1" x14ac:dyDescent="0.25">
      <c r="A11" s="155"/>
      <c r="B11" s="156"/>
      <c r="C11" s="152"/>
    </row>
    <row r="12" spans="1:3" ht="30" customHeight="1" x14ac:dyDescent="0.25">
      <c r="A12" s="99" t="s">
        <v>923</v>
      </c>
      <c r="B12" s="98" t="s">
        <v>922</v>
      </c>
      <c r="C12" s="122">
        <f>SUM(C13+C18+C24+C33)</f>
        <v>-43159.6</v>
      </c>
    </row>
    <row r="13" spans="1:3" ht="30" hidden="1" customHeight="1" x14ac:dyDescent="0.25">
      <c r="A13" s="99" t="s">
        <v>921</v>
      </c>
      <c r="B13" s="105" t="s">
        <v>920</v>
      </c>
      <c r="C13" s="122">
        <f>SUM(C14-C16)</f>
        <v>0</v>
      </c>
    </row>
    <row r="14" spans="1:3" ht="33" hidden="1" customHeight="1" x14ac:dyDescent="0.25">
      <c r="A14" s="99" t="s">
        <v>919</v>
      </c>
      <c r="B14" s="104" t="s">
        <v>918</v>
      </c>
      <c r="C14" s="122">
        <f>SUM(C15)</f>
        <v>0</v>
      </c>
    </row>
    <row r="15" spans="1:3" ht="45.75" hidden="1" customHeight="1" x14ac:dyDescent="0.25">
      <c r="A15" s="99" t="s">
        <v>917</v>
      </c>
      <c r="B15" s="98" t="s">
        <v>916</v>
      </c>
      <c r="C15" s="122"/>
    </row>
    <row r="16" spans="1:3" ht="49.5" hidden="1" customHeight="1" x14ac:dyDescent="0.25">
      <c r="A16" s="99" t="s">
        <v>915</v>
      </c>
      <c r="B16" s="103" t="s">
        <v>914</v>
      </c>
      <c r="C16" s="122">
        <f>SUM(C17)</f>
        <v>0</v>
      </c>
    </row>
    <row r="17" spans="1:4" ht="46.5" hidden="1" customHeight="1" x14ac:dyDescent="0.25">
      <c r="A17" s="99" t="s">
        <v>913</v>
      </c>
      <c r="B17" s="98" t="s">
        <v>912</v>
      </c>
      <c r="C17" s="122"/>
    </row>
    <row r="18" spans="1:4" ht="46.5" customHeight="1" x14ac:dyDescent="0.25">
      <c r="A18" s="102" t="s">
        <v>911</v>
      </c>
      <c r="B18" s="103" t="s">
        <v>910</v>
      </c>
      <c r="C18" s="122">
        <f>SUM(C19)</f>
        <v>-31300</v>
      </c>
    </row>
    <row r="19" spans="1:4" ht="48" customHeight="1" x14ac:dyDescent="0.25">
      <c r="A19" s="102" t="s">
        <v>909</v>
      </c>
      <c r="B19" s="101" t="s">
        <v>908</v>
      </c>
      <c r="C19" s="122">
        <f>SUM(C20)-C22</f>
        <v>-31300</v>
      </c>
    </row>
    <row r="20" spans="1:4" ht="45" hidden="1" customHeight="1" x14ac:dyDescent="0.25">
      <c r="A20" s="99" t="s">
        <v>907</v>
      </c>
      <c r="B20" s="101" t="s">
        <v>906</v>
      </c>
      <c r="C20" s="122"/>
    </row>
    <row r="21" spans="1:4" ht="20.25" hidden="1" customHeight="1" x14ac:dyDescent="0.25">
      <c r="A21" s="99" t="s">
        <v>905</v>
      </c>
      <c r="B21" s="101" t="s">
        <v>904</v>
      </c>
      <c r="C21" s="122"/>
    </row>
    <row r="22" spans="1:4" ht="49.5" customHeight="1" x14ac:dyDescent="0.25">
      <c r="A22" s="99" t="s">
        <v>903</v>
      </c>
      <c r="B22" s="100" t="s">
        <v>902</v>
      </c>
      <c r="C22" s="122">
        <f>SUM(C23)</f>
        <v>31300</v>
      </c>
    </row>
    <row r="23" spans="1:4" ht="54.75" customHeight="1" x14ac:dyDescent="0.25">
      <c r="A23" s="99" t="s">
        <v>901</v>
      </c>
      <c r="B23" s="98" t="s">
        <v>900</v>
      </c>
      <c r="C23" s="122">
        <v>31300</v>
      </c>
    </row>
    <row r="24" spans="1:4" ht="31.5" customHeight="1" x14ac:dyDescent="0.25">
      <c r="A24" s="99" t="s">
        <v>899</v>
      </c>
      <c r="B24" s="98" t="s">
        <v>898</v>
      </c>
      <c r="C24" s="122">
        <f>SUM(C29+C25)</f>
        <v>-11859.599999999999</v>
      </c>
      <c r="D24" s="136"/>
    </row>
    <row r="25" spans="1:4" ht="31.5" customHeight="1" x14ac:dyDescent="0.25">
      <c r="A25" s="99" t="s">
        <v>1249</v>
      </c>
      <c r="B25" s="98" t="s">
        <v>1245</v>
      </c>
      <c r="C25" s="122">
        <f t="shared" ref="C25:C26" si="0">SUM(C26)</f>
        <v>-33451.199999999997</v>
      </c>
      <c r="D25" s="136"/>
    </row>
    <row r="26" spans="1:4" ht="31.5" customHeight="1" x14ac:dyDescent="0.25">
      <c r="A26" s="99" t="s">
        <v>1250</v>
      </c>
      <c r="B26" s="98" t="s">
        <v>1246</v>
      </c>
      <c r="C26" s="122">
        <f t="shared" si="0"/>
        <v>-33451.199999999997</v>
      </c>
      <c r="D26" s="136"/>
    </row>
    <row r="27" spans="1:4" ht="31.5" customHeight="1" x14ac:dyDescent="0.25">
      <c r="A27" s="99" t="s">
        <v>1251</v>
      </c>
      <c r="B27" s="98" t="s">
        <v>1247</v>
      </c>
      <c r="C27" s="122">
        <f>SUM(C28)</f>
        <v>-33451.199999999997</v>
      </c>
      <c r="D27" s="136"/>
    </row>
    <row r="28" spans="1:4" ht="31.5" customHeight="1" x14ac:dyDescent="0.25">
      <c r="A28" s="99" t="s">
        <v>1248</v>
      </c>
      <c r="B28" s="159" t="s">
        <v>1244</v>
      </c>
      <c r="C28" s="122">
        <v>-33451.199999999997</v>
      </c>
      <c r="D28" s="136"/>
    </row>
    <row r="29" spans="1:4" ht="32.25" customHeight="1" x14ac:dyDescent="0.25">
      <c r="A29" s="99" t="s">
        <v>897</v>
      </c>
      <c r="B29" s="98" t="s">
        <v>896</v>
      </c>
      <c r="C29" s="122">
        <f t="shared" ref="C29:C31" si="1">SUM(C30)</f>
        <v>21591.599999999999</v>
      </c>
      <c r="D29" s="136"/>
    </row>
    <row r="30" spans="1:4" ht="31.5" customHeight="1" x14ac:dyDescent="0.25">
      <c r="A30" s="99" t="s">
        <v>895</v>
      </c>
      <c r="B30" s="98" t="s">
        <v>894</v>
      </c>
      <c r="C30" s="122">
        <f t="shared" si="1"/>
        <v>21591.599999999999</v>
      </c>
      <c r="D30" s="136"/>
    </row>
    <row r="31" spans="1:4" ht="32.25" customHeight="1" x14ac:dyDescent="0.25">
      <c r="A31" s="99" t="s">
        <v>893</v>
      </c>
      <c r="B31" s="98" t="s">
        <v>892</v>
      </c>
      <c r="C31" s="122">
        <f t="shared" si="1"/>
        <v>21591.599999999999</v>
      </c>
      <c r="D31" s="136"/>
    </row>
    <row r="32" spans="1:4" ht="37.5" customHeight="1" x14ac:dyDescent="0.25">
      <c r="A32" s="99" t="s">
        <v>891</v>
      </c>
      <c r="B32" s="98" t="s">
        <v>890</v>
      </c>
      <c r="C32" s="122">
        <v>21591.599999999999</v>
      </c>
      <c r="D32" s="136"/>
    </row>
    <row r="33" spans="1:4" ht="35.25" customHeight="1" x14ac:dyDescent="0.25">
      <c r="A33" s="96" t="s">
        <v>889</v>
      </c>
      <c r="B33" s="97" t="s">
        <v>888</v>
      </c>
      <c r="C33" s="123">
        <f>SUM(C34)</f>
        <v>0</v>
      </c>
      <c r="D33" s="136"/>
    </row>
    <row r="34" spans="1:4" ht="36.75" customHeight="1" x14ac:dyDescent="0.25">
      <c r="A34" s="96" t="s">
        <v>887</v>
      </c>
      <c r="B34" s="95" t="s">
        <v>886</v>
      </c>
      <c r="C34" s="124"/>
    </row>
  </sheetData>
  <mergeCells count="4">
    <mergeCell ref="C9:C11"/>
    <mergeCell ref="A9:A11"/>
    <mergeCell ref="B9:B11"/>
    <mergeCell ref="A7:C7"/>
  </mergeCells>
  <pageMargins left="0.51181102362204722" right="0.31496062992125984" top="0.35433070866141736" bottom="0.35433070866141736"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Доходы</vt:lpstr>
      <vt:lpstr>Ведомственная</vt:lpstr>
      <vt:lpstr>Раздел, подраздел</vt:lpstr>
      <vt:lpstr>Источн</vt:lpstr>
      <vt:lpstr>Ведомственная!Заголовки_для_печати</vt:lpstr>
      <vt:lpstr>Доходы!Заголовки_для_печати</vt:lpstr>
      <vt:lpstr>'Раздел, подраздел'!Заголовки_для_печати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k66-3</dc:creator>
  <cp:lastModifiedBy>Мария Молчанова</cp:lastModifiedBy>
  <cp:lastPrinted>2020-03-19T06:37:21Z</cp:lastPrinted>
  <dcterms:created xsi:type="dcterms:W3CDTF">2016-11-10T06:54:02Z</dcterms:created>
  <dcterms:modified xsi:type="dcterms:W3CDTF">2020-04-28T08:57:05Z</dcterms:modified>
</cp:coreProperties>
</file>