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65" windowWidth="20730" windowHeight="84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Ведомственная!$A$1:$I$1337</definedName>
    <definedName name="_xlnm.Print_Area" localSheetId="0">Программы!$A$1:$H$948</definedName>
  </definedNames>
  <calcPr calcId="145621"/>
</workbook>
</file>

<file path=xl/calcChain.xml><?xml version="1.0" encoding="utf-8"?>
<calcChain xmlns="http://schemas.openxmlformats.org/spreadsheetml/2006/main">
  <c r="G89" i="1" l="1"/>
  <c r="G292" i="2" l="1"/>
  <c r="H292" i="2"/>
  <c r="F292" i="2"/>
  <c r="G203" i="2"/>
  <c r="H203" i="2"/>
  <c r="F203" i="2"/>
  <c r="H422" i="1"/>
  <c r="H421" i="1" s="1"/>
  <c r="H420" i="1" s="1"/>
  <c r="I422" i="1"/>
  <c r="I421" i="1" s="1"/>
  <c r="I420" i="1" s="1"/>
  <c r="G422" i="1"/>
  <c r="G421" i="1" s="1"/>
  <c r="G420" i="1" s="1"/>
  <c r="H425" i="1"/>
  <c r="H424" i="1" s="1"/>
  <c r="I425" i="1"/>
  <c r="I424" i="1" s="1"/>
  <c r="G425" i="1"/>
  <c r="G424" i="1" s="1"/>
  <c r="G393" i="1"/>
  <c r="G161" i="1"/>
  <c r="G1258" i="1" l="1"/>
  <c r="G549" i="1"/>
  <c r="G105" i="1"/>
  <c r="G402" i="1" l="1"/>
  <c r="G564" i="2" l="1"/>
  <c r="G563" i="2" s="1"/>
  <c r="H564" i="2"/>
  <c r="H563" i="2" s="1"/>
  <c r="F564" i="2"/>
  <c r="F563" i="2" s="1"/>
  <c r="G510" i="2" l="1"/>
  <c r="G509" i="2" s="1"/>
  <c r="H510" i="2"/>
  <c r="H509" i="2" s="1"/>
  <c r="F510" i="2"/>
  <c r="F509" i="2" s="1"/>
  <c r="H976" i="1"/>
  <c r="I976" i="1"/>
  <c r="G976" i="1"/>
  <c r="G1021" i="1"/>
  <c r="G1020" i="1"/>
  <c r="G1145" i="1"/>
  <c r="G1016" i="1"/>
  <c r="G998" i="1"/>
  <c r="G922" i="1"/>
  <c r="F313" i="2"/>
  <c r="F312" i="2" s="1"/>
  <c r="G312" i="2"/>
  <c r="H312" i="2"/>
  <c r="G341" i="1"/>
  <c r="G318" i="1" l="1"/>
  <c r="G62" i="1" l="1"/>
  <c r="G777" i="2" l="1"/>
  <c r="G776" i="2" s="1"/>
  <c r="H777" i="2"/>
  <c r="H776" i="2" s="1"/>
  <c r="F777" i="2"/>
  <c r="F776" i="2" s="1"/>
  <c r="G665" i="1"/>
  <c r="G1326" i="1"/>
  <c r="G1246" i="1"/>
  <c r="G1240" i="1"/>
  <c r="G1192" i="1"/>
  <c r="G1184" i="1"/>
  <c r="G1131" i="1"/>
  <c r="G1124" i="1"/>
  <c r="G392" i="1"/>
  <c r="G201" i="1"/>
  <c r="G347" i="1"/>
  <c r="G364" i="1"/>
  <c r="G211" i="1"/>
  <c r="G192" i="1"/>
  <c r="G184" i="1"/>
  <c r="G186" i="1"/>
  <c r="G110" i="1"/>
  <c r="G132" i="1"/>
  <c r="G233" i="1" l="1"/>
  <c r="G230" i="1"/>
  <c r="F159" i="2"/>
  <c r="G418" i="1"/>
  <c r="G417" i="1" s="1"/>
  <c r="G95" i="1"/>
  <c r="F530" i="2"/>
  <c r="H215" i="1" l="1"/>
  <c r="H433" i="1"/>
  <c r="G666" i="2" l="1"/>
  <c r="H666" i="2"/>
  <c r="F666" i="2"/>
  <c r="G656" i="2"/>
  <c r="H656" i="2"/>
  <c r="F656" i="2"/>
  <c r="H1073" i="1"/>
  <c r="H1072" i="1" s="1"/>
  <c r="I1073" i="1"/>
  <c r="I1072" i="1" s="1"/>
  <c r="G1073" i="1"/>
  <c r="G1072" i="1" s="1"/>
  <c r="H1070" i="1"/>
  <c r="I1070" i="1"/>
  <c r="G1070" i="1"/>
  <c r="G523" i="2"/>
  <c r="H523" i="2"/>
  <c r="F523" i="2"/>
  <c r="H1088" i="1"/>
  <c r="I1088" i="1"/>
  <c r="G1088" i="1"/>
  <c r="G522" i="2"/>
  <c r="H522" i="2"/>
  <c r="F522" i="2"/>
  <c r="F513" i="2"/>
  <c r="F512" i="2"/>
  <c r="G511" i="2"/>
  <c r="H511" i="2"/>
  <c r="G978" i="1"/>
  <c r="G579" i="2"/>
  <c r="H579" i="2"/>
  <c r="F579" i="2"/>
  <c r="H917" i="1"/>
  <c r="I917" i="1"/>
  <c r="G917" i="1"/>
  <c r="G945" i="2"/>
  <c r="H945" i="2"/>
  <c r="F946" i="2"/>
  <c r="F945" i="2" s="1"/>
  <c r="H1069" i="1" l="1"/>
  <c r="H1068" i="1" s="1"/>
  <c r="H1067" i="1" s="1"/>
  <c r="G1069" i="1"/>
  <c r="G1068" i="1" s="1"/>
  <c r="G1067" i="1" s="1"/>
  <c r="I1069" i="1"/>
  <c r="I1068" i="1"/>
  <c r="I1067" i="1" s="1"/>
  <c r="F511" i="2"/>
  <c r="G756" i="2"/>
  <c r="G755" i="2" s="1"/>
  <c r="G754" i="2" s="1"/>
  <c r="H756" i="2"/>
  <c r="H755" i="2" s="1"/>
  <c r="H754" i="2" s="1"/>
  <c r="F756" i="2"/>
  <c r="F755" i="2" s="1"/>
  <c r="F754" i="2" s="1"/>
  <c r="G742" i="2"/>
  <c r="H742" i="2"/>
  <c r="F742" i="2"/>
  <c r="H844" i="1"/>
  <c r="I844" i="1"/>
  <c r="G844" i="1"/>
  <c r="G727" i="2"/>
  <c r="H727" i="2"/>
  <c r="G728" i="2"/>
  <c r="H728" i="2"/>
  <c r="F728" i="2"/>
  <c r="F727" i="2"/>
  <c r="H872" i="1"/>
  <c r="I872" i="1"/>
  <c r="G872" i="1"/>
  <c r="H730" i="1"/>
  <c r="H729" i="1" s="1"/>
  <c r="I730" i="1"/>
  <c r="I729" i="1" s="1"/>
  <c r="G730" i="1"/>
  <c r="G729" i="1" s="1"/>
  <c r="F51" i="2"/>
  <c r="F50" i="2" s="1"/>
  <c r="G50" i="2"/>
  <c r="H50" i="2"/>
  <c r="G601" i="1"/>
  <c r="G183" i="1"/>
  <c r="G726" i="2" l="1"/>
  <c r="G725" i="2" s="1"/>
  <c r="H726" i="2"/>
  <c r="H725" i="2" s="1"/>
  <c r="F726" i="2"/>
  <c r="F725" i="2" s="1"/>
  <c r="G340" i="1" l="1"/>
  <c r="G433" i="1"/>
  <c r="G462" i="1"/>
  <c r="G93" i="1" l="1"/>
  <c r="G92" i="1" s="1"/>
  <c r="G87" i="1"/>
  <c r="G138" i="1"/>
  <c r="H189" i="1" l="1"/>
  <c r="I189" i="1"/>
  <c r="H191" i="1"/>
  <c r="I191" i="1"/>
  <c r="G117" i="2" l="1"/>
  <c r="H117" i="2"/>
  <c r="F117" i="2"/>
  <c r="G97" i="2"/>
  <c r="H97" i="2"/>
  <c r="F97" i="2"/>
  <c r="G27" i="2"/>
  <c r="H27" i="2"/>
  <c r="F27" i="2"/>
  <c r="G818" i="2"/>
  <c r="H818" i="2"/>
  <c r="F818" i="2"/>
  <c r="H559" i="1"/>
  <c r="I559" i="1"/>
  <c r="G559" i="1"/>
  <c r="H557" i="1"/>
  <c r="I557" i="1"/>
  <c r="G557" i="1"/>
  <c r="H555" i="1"/>
  <c r="I555" i="1"/>
  <c r="J555" i="1"/>
  <c r="K555" i="1"/>
  <c r="L555" i="1"/>
  <c r="G555" i="1"/>
  <c r="H553" i="1"/>
  <c r="I553" i="1"/>
  <c r="J553" i="1"/>
  <c r="K553" i="1"/>
  <c r="L553" i="1"/>
  <c r="G553" i="1"/>
  <c r="G552" i="1" l="1"/>
  <c r="H62" i="1"/>
  <c r="G394" i="2" l="1"/>
  <c r="G393" i="2" s="1"/>
  <c r="H394" i="2"/>
  <c r="H393" i="2" s="1"/>
  <c r="F394" i="2"/>
  <c r="F393" i="2" s="1"/>
  <c r="G396" i="2"/>
  <c r="G395" i="2" s="1"/>
  <c r="H396" i="2"/>
  <c r="H395" i="2" s="1"/>
  <c r="F396" i="2"/>
  <c r="F395" i="2" s="1"/>
  <c r="H1300" i="1"/>
  <c r="I1300" i="1"/>
  <c r="G1300" i="1"/>
  <c r="H1298" i="1"/>
  <c r="I1298" i="1"/>
  <c r="G1298" i="1"/>
  <c r="G572" i="2"/>
  <c r="H572" i="2"/>
  <c r="F572" i="2"/>
  <c r="H1170" i="1"/>
  <c r="H1169" i="1" s="1"/>
  <c r="I1170" i="1"/>
  <c r="I1169" i="1" s="1"/>
  <c r="G1170" i="1"/>
  <c r="G1169" i="1" s="1"/>
  <c r="H392" i="2" l="1"/>
  <c r="I1297" i="1"/>
  <c r="F392" i="2"/>
  <c r="G392" i="2"/>
  <c r="G1297" i="1"/>
  <c r="H1297" i="1"/>
  <c r="G557" i="2" l="1"/>
  <c r="H557" i="2"/>
  <c r="F557" i="2"/>
  <c r="H1052" i="1"/>
  <c r="H1051" i="1" s="1"/>
  <c r="I1052" i="1"/>
  <c r="I1051" i="1" s="1"/>
  <c r="G1052" i="1"/>
  <c r="G1051" i="1" s="1"/>
  <c r="G556" i="2"/>
  <c r="H556" i="2"/>
  <c r="F556" i="2"/>
  <c r="H1003" i="1"/>
  <c r="I1003" i="1"/>
  <c r="G1003" i="1"/>
  <c r="G553" i="2"/>
  <c r="G552" i="2" s="1"/>
  <c r="H553" i="2"/>
  <c r="H552" i="2" s="1"/>
  <c r="F553" i="2"/>
  <c r="F552" i="2" s="1"/>
  <c r="H1001" i="1"/>
  <c r="I1001" i="1"/>
  <c r="G1001" i="1"/>
  <c r="G536" i="2"/>
  <c r="H536" i="2"/>
  <c r="F536" i="2"/>
  <c r="G529" i="2"/>
  <c r="H529" i="2"/>
  <c r="F529" i="2"/>
  <c r="F518" i="2"/>
  <c r="G518" i="2"/>
  <c r="H518" i="2"/>
  <c r="G519" i="2"/>
  <c r="H519" i="2"/>
  <c r="F519" i="2"/>
  <c r="H992" i="1"/>
  <c r="I992" i="1"/>
  <c r="G992" i="1"/>
  <c r="H987" i="1"/>
  <c r="I987" i="1"/>
  <c r="G987" i="1"/>
  <c r="H981" i="1"/>
  <c r="I981" i="1"/>
  <c r="G981" i="1"/>
  <c r="G478" i="2"/>
  <c r="G477" i="2" s="1"/>
  <c r="H478" i="2"/>
  <c r="H477" i="2" s="1"/>
  <c r="F478" i="2"/>
  <c r="F477" i="2" s="1"/>
  <c r="G964" i="1"/>
  <c r="H958" i="1"/>
  <c r="I958" i="1"/>
  <c r="G958" i="1"/>
  <c r="H1000" i="1" l="1"/>
  <c r="G1000" i="1"/>
  <c r="I1000" i="1"/>
  <c r="F517" i="2"/>
  <c r="H517" i="2"/>
  <c r="G517" i="2"/>
  <c r="G555" i="2" l="1"/>
  <c r="H555" i="2"/>
  <c r="F555" i="2"/>
  <c r="J910" i="1"/>
  <c r="K910" i="1"/>
  <c r="L910" i="1"/>
  <c r="H911" i="1"/>
  <c r="H910" i="1" s="1"/>
  <c r="I911" i="1"/>
  <c r="I910" i="1" s="1"/>
  <c r="G911" i="1"/>
  <c r="G910" i="1" s="1"/>
  <c r="G535" i="2"/>
  <c r="G534" i="2" s="1"/>
  <c r="H535" i="2"/>
  <c r="H534" i="2" s="1"/>
  <c r="F535" i="2"/>
  <c r="F534" i="2" s="1"/>
  <c r="H902" i="1"/>
  <c r="I902" i="1"/>
  <c r="G902" i="1"/>
  <c r="G884" i="2"/>
  <c r="H884" i="2"/>
  <c r="F884" i="2"/>
  <c r="G554" i="2" l="1"/>
  <c r="G551" i="2" s="1"/>
  <c r="F554" i="2"/>
  <c r="F551" i="2" s="1"/>
  <c r="H554" i="2"/>
  <c r="H551" i="2" s="1"/>
  <c r="G463" i="2" l="1"/>
  <c r="G462" i="2" s="1"/>
  <c r="G461" i="2" s="1"/>
  <c r="H463" i="2"/>
  <c r="H462" i="2" s="1"/>
  <c r="H461" i="2" s="1"/>
  <c r="F463" i="2"/>
  <c r="F462" i="2" s="1"/>
  <c r="F461" i="2" s="1"/>
  <c r="H359" i="1" l="1"/>
  <c r="I359" i="1"/>
  <c r="G360" i="1"/>
  <c r="G359" i="1" s="1"/>
  <c r="G453" i="2"/>
  <c r="G452" i="2" s="1"/>
  <c r="H453" i="2"/>
  <c r="H452" i="2" s="1"/>
  <c r="F453" i="2"/>
  <c r="F452" i="2" s="1"/>
  <c r="G350" i="1"/>
  <c r="G242" i="2"/>
  <c r="H242" i="2"/>
  <c r="F242" i="2"/>
  <c r="G215" i="2"/>
  <c r="H215" i="2"/>
  <c r="F215" i="2"/>
  <c r="G207" i="1"/>
  <c r="G206" i="1" s="1"/>
  <c r="G862" i="2" l="1"/>
  <c r="H862" i="2"/>
  <c r="F862" i="2"/>
  <c r="G144" i="2"/>
  <c r="H144" i="2"/>
  <c r="F144" i="2"/>
  <c r="H415" i="1"/>
  <c r="H414" i="1" s="1"/>
  <c r="I415" i="1"/>
  <c r="I414" i="1" s="1"/>
  <c r="H428" i="1"/>
  <c r="H427" i="1" s="1"/>
  <c r="G893" i="2" s="1"/>
  <c r="I428" i="1"/>
  <c r="I427" i="1" s="1"/>
  <c r="H893" i="2" s="1"/>
  <c r="H543" i="1"/>
  <c r="H542" i="1" s="1"/>
  <c r="H541" i="1" s="1"/>
  <c r="I543" i="1"/>
  <c r="I542" i="1" s="1"/>
  <c r="I541" i="1" s="1"/>
  <c r="G543" i="1"/>
  <c r="G542" i="1" s="1"/>
  <c r="G541" i="1" s="1"/>
  <c r="I413" i="1" l="1"/>
  <c r="H413" i="1"/>
  <c r="E37" i="3" s="1"/>
  <c r="F37" i="3"/>
  <c r="G415" i="1"/>
  <c r="G414" i="1" s="1"/>
  <c r="G428" i="1"/>
  <c r="G427" i="1" s="1"/>
  <c r="F893" i="2" s="1"/>
  <c r="G413" i="1" l="1"/>
  <c r="D37" i="3" s="1"/>
  <c r="G464" i="1"/>
  <c r="G933" i="2" l="1"/>
  <c r="G932" i="2" s="1"/>
  <c r="H933" i="2"/>
  <c r="H932" i="2" s="1"/>
  <c r="F933" i="2"/>
  <c r="F932" i="2" s="1"/>
  <c r="J243" i="1"/>
  <c r="K243" i="1"/>
  <c r="L243" i="1"/>
  <c r="G829" i="2"/>
  <c r="G828" i="2" s="1"/>
  <c r="G827" i="2" s="1"/>
  <c r="H829" i="2"/>
  <c r="H828" i="2" s="1"/>
  <c r="H827" i="2" s="1"/>
  <c r="F829" i="2"/>
  <c r="F828" i="2" s="1"/>
  <c r="F827" i="2" s="1"/>
  <c r="H111" i="1"/>
  <c r="I111" i="1"/>
  <c r="G112" i="1"/>
  <c r="G111" i="1" s="1"/>
  <c r="F887" i="2"/>
  <c r="F886" i="2" s="1"/>
  <c r="G886" i="2"/>
  <c r="H886" i="2"/>
  <c r="G262" i="1"/>
  <c r="G149" i="1"/>
  <c r="G275" i="2"/>
  <c r="G274" i="2" s="1"/>
  <c r="H275" i="2"/>
  <c r="H274" i="2" s="1"/>
  <c r="G273" i="2"/>
  <c r="G272" i="2" s="1"/>
  <c r="H273" i="2"/>
  <c r="H272" i="2" s="1"/>
  <c r="F273" i="2"/>
  <c r="F272" i="2" s="1"/>
  <c r="F275" i="2"/>
  <c r="F274" i="2" s="1"/>
  <c r="H244" i="1"/>
  <c r="I244" i="1"/>
  <c r="G244" i="1"/>
  <c r="H246" i="1"/>
  <c r="I246" i="1"/>
  <c r="G246" i="1"/>
  <c r="G320" i="2"/>
  <c r="H320" i="2"/>
  <c r="F320" i="2"/>
  <c r="H301" i="1"/>
  <c r="I301" i="1"/>
  <c r="J301" i="1"/>
  <c r="K301" i="1"/>
  <c r="L301" i="1"/>
  <c r="G302" i="1"/>
  <c r="G301" i="1" s="1"/>
  <c r="G314" i="2"/>
  <c r="H314" i="2"/>
  <c r="F315" i="2"/>
  <c r="F314" i="2" s="1"/>
  <c r="G301" i="2"/>
  <c r="H301" i="2"/>
  <c r="F302" i="2"/>
  <c r="F301" i="2" s="1"/>
  <c r="H188" i="1"/>
  <c r="H187" i="1" s="1"/>
  <c r="I188" i="1"/>
  <c r="I187" i="1" s="1"/>
  <c r="G193" i="1"/>
  <c r="G189" i="1"/>
  <c r="F834" i="2"/>
  <c r="F833" i="2" s="1"/>
  <c r="G833" i="2"/>
  <c r="H833" i="2"/>
  <c r="H117" i="1"/>
  <c r="I117" i="1"/>
  <c r="J117" i="1"/>
  <c r="K117" i="1"/>
  <c r="L117" i="1"/>
  <c r="G117" i="1"/>
  <c r="G942" i="2" l="1"/>
  <c r="G941" i="2" s="1"/>
  <c r="H942" i="2"/>
  <c r="H941" i="2" s="1"/>
  <c r="F942" i="2"/>
  <c r="F941" i="2" s="1"/>
  <c r="G940" i="2"/>
  <c r="G939" i="2" s="1"/>
  <c r="H940" i="2"/>
  <c r="H939" i="2" s="1"/>
  <c r="F940" i="2"/>
  <c r="F939" i="2" s="1"/>
  <c r="H727" i="1"/>
  <c r="I727" i="1"/>
  <c r="G727" i="1"/>
  <c r="H725" i="1"/>
  <c r="I725" i="1"/>
  <c r="G725" i="1"/>
  <c r="I724" i="1" l="1"/>
  <c r="G724" i="1"/>
  <c r="H724" i="1"/>
  <c r="G457" i="1"/>
  <c r="F254" i="2" l="1"/>
  <c r="F253" i="2" s="1"/>
  <c r="G234" i="2" l="1"/>
  <c r="G233" i="2" s="1"/>
  <c r="H234" i="2"/>
  <c r="H233" i="2" s="1"/>
  <c r="F234" i="2"/>
  <c r="F233" i="2" s="1"/>
  <c r="G218" i="1"/>
  <c r="I333" i="1" l="1"/>
  <c r="H333" i="1"/>
  <c r="G333" i="1"/>
  <c r="G421" i="2"/>
  <c r="H421" i="2"/>
  <c r="F421" i="2"/>
  <c r="G390" i="2"/>
  <c r="H390" i="2"/>
  <c r="F390" i="2"/>
  <c r="H1195" i="1"/>
  <c r="H1194" i="1" s="1"/>
  <c r="I1195" i="1"/>
  <c r="I1194" i="1" s="1"/>
  <c r="I1193" i="1" s="1"/>
  <c r="G1195" i="1"/>
  <c r="G1194" i="1" s="1"/>
  <c r="H1193" i="1" l="1"/>
  <c r="G1193" i="1"/>
  <c r="G305" i="2" l="1"/>
  <c r="H305" i="2"/>
  <c r="F305" i="2"/>
  <c r="G191" i="1" l="1"/>
  <c r="G188" i="1" l="1"/>
  <c r="G187" i="1" s="1"/>
  <c r="G745" i="2"/>
  <c r="H745" i="2"/>
  <c r="F745" i="2"/>
  <c r="H846" i="1"/>
  <c r="I846" i="1"/>
  <c r="G846" i="1"/>
  <c r="G747" i="2" l="1"/>
  <c r="G746" i="2" s="1"/>
  <c r="H747" i="2"/>
  <c r="H746" i="2" s="1"/>
  <c r="F747" i="2"/>
  <c r="F746" i="2" s="1"/>
  <c r="G849" i="1"/>
  <c r="I456" i="1" l="1"/>
  <c r="H456" i="1"/>
  <c r="G124" i="2" l="1"/>
  <c r="H124" i="2"/>
  <c r="F124" i="2"/>
  <c r="G164" i="2" l="1"/>
  <c r="H164" i="2"/>
  <c r="F164" i="2"/>
  <c r="G197" i="1"/>
  <c r="G196" i="1" s="1"/>
  <c r="H412" i="1" l="1"/>
  <c r="G822" i="2" l="1"/>
  <c r="G821" i="2" s="1"/>
  <c r="H822" i="2"/>
  <c r="H821" i="2" s="1"/>
  <c r="F822" i="2"/>
  <c r="F821" i="2" s="1"/>
  <c r="H764" i="1" l="1"/>
  <c r="I764" i="1"/>
  <c r="G764" i="1"/>
  <c r="G76" i="2" l="1"/>
  <c r="H76" i="2"/>
  <c r="F76" i="2"/>
  <c r="G77" i="2"/>
  <c r="H77" i="2"/>
  <c r="F77" i="2"/>
  <c r="H1333" i="1"/>
  <c r="I1333" i="1"/>
  <c r="G1333" i="1"/>
  <c r="G460" i="2" l="1"/>
  <c r="G459" i="2" s="1"/>
  <c r="H460" i="2"/>
  <c r="H459" i="2" s="1"/>
  <c r="F460" i="2"/>
  <c r="F459" i="2" s="1"/>
  <c r="H357" i="1"/>
  <c r="I357" i="1"/>
  <c r="G357" i="1"/>
  <c r="G216" i="2"/>
  <c r="H216" i="2"/>
  <c r="F216" i="2"/>
  <c r="I327" i="1"/>
  <c r="G327" i="1"/>
  <c r="G306" i="2"/>
  <c r="H306" i="2"/>
  <c r="F306" i="2"/>
  <c r="H249" i="1"/>
  <c r="H101" i="1"/>
  <c r="G475" i="2"/>
  <c r="G474" i="2" s="1"/>
  <c r="H475" i="2"/>
  <c r="H474" i="2" s="1"/>
  <c r="F475" i="2"/>
  <c r="F474" i="2" s="1"/>
  <c r="I411" i="1"/>
  <c r="I410" i="1" s="1"/>
  <c r="I409" i="1" s="1"/>
  <c r="G411" i="1"/>
  <c r="G410" i="1" s="1"/>
  <c r="G409" i="1" s="1"/>
  <c r="H411" i="1"/>
  <c r="H410" i="1" s="1"/>
  <c r="H409" i="1" s="1"/>
  <c r="G19" i="1" l="1"/>
  <c r="H405" i="1" l="1"/>
  <c r="G325" i="2" l="1"/>
  <c r="G324" i="2" s="1"/>
  <c r="H325" i="2"/>
  <c r="H324" i="2" s="1"/>
  <c r="F325" i="2"/>
  <c r="F324" i="2" s="1"/>
  <c r="G277" i="1"/>
  <c r="H274" i="1"/>
  <c r="I274" i="1"/>
  <c r="G274" i="1"/>
  <c r="H464" i="1"/>
  <c r="I464" i="1"/>
  <c r="G605" i="2" l="1"/>
  <c r="H605" i="2"/>
  <c r="G606" i="2"/>
  <c r="H606" i="2"/>
  <c r="F606" i="2"/>
  <c r="F605" i="2"/>
  <c r="H1029" i="1"/>
  <c r="H1028" i="1" s="1"/>
  <c r="I1029" i="1"/>
  <c r="I1028" i="1" s="1"/>
  <c r="G1029" i="1"/>
  <c r="G1028" i="1" s="1"/>
  <c r="G597" i="2"/>
  <c r="G596" i="2" s="1"/>
  <c r="F597" i="2"/>
  <c r="F596" i="2" s="1"/>
  <c r="I1025" i="1"/>
  <c r="H597" i="2" s="1"/>
  <c r="H596" i="2" s="1"/>
  <c r="H1024" i="1"/>
  <c r="G1024" i="1"/>
  <c r="F604" i="2" l="1"/>
  <c r="F603" i="2" s="1"/>
  <c r="H604" i="2"/>
  <c r="H603" i="2" s="1"/>
  <c r="G604" i="2"/>
  <c r="G603" i="2" s="1"/>
  <c r="I1024" i="1"/>
  <c r="I110" i="1" l="1"/>
  <c r="H110" i="1"/>
  <c r="H865" i="1" l="1"/>
  <c r="I865" i="1"/>
  <c r="G865" i="1"/>
  <c r="H402" i="1" l="1"/>
  <c r="G836" i="2" l="1"/>
  <c r="G835" i="2" s="1"/>
  <c r="H836" i="2"/>
  <c r="H835" i="2" s="1"/>
  <c r="F836" i="2"/>
  <c r="F835" i="2" s="1"/>
  <c r="G119" i="1"/>
  <c r="H119" i="1"/>
  <c r="I119" i="1"/>
  <c r="I277" i="1" l="1"/>
  <c r="G832" i="2"/>
  <c r="H832" i="2"/>
  <c r="F832" i="2"/>
  <c r="H115" i="1"/>
  <c r="H114" i="1" s="1"/>
  <c r="I115" i="1"/>
  <c r="I114" i="1" s="1"/>
  <c r="G115" i="1"/>
  <c r="G114" i="1" s="1"/>
  <c r="F491" i="2" l="1"/>
  <c r="F490" i="2" s="1"/>
  <c r="H1114" i="1"/>
  <c r="I1114" i="1"/>
  <c r="G1115" i="1"/>
  <c r="G1114" i="1" s="1"/>
  <c r="G490" i="2"/>
  <c r="H490" i="2"/>
  <c r="F310" i="2" l="1"/>
  <c r="G490" i="1"/>
  <c r="G489" i="1" s="1"/>
  <c r="G488" i="1" s="1"/>
  <c r="J51" i="1" l="1"/>
  <c r="J50" i="1"/>
  <c r="J49" i="1"/>
  <c r="J517" i="1"/>
  <c r="G826" i="2" l="1"/>
  <c r="H826" i="2"/>
  <c r="F826" i="2"/>
  <c r="I109" i="1"/>
  <c r="I108" i="1" s="1"/>
  <c r="I107" i="1" s="1"/>
  <c r="H109" i="1"/>
  <c r="H108" i="1" s="1"/>
  <c r="H107" i="1" s="1"/>
  <c r="G109" i="1"/>
  <c r="G108" i="1" s="1"/>
  <c r="G107" i="1" s="1"/>
  <c r="G739" i="2" l="1"/>
  <c r="G738" i="2" s="1"/>
  <c r="H739" i="2"/>
  <c r="H738" i="2" s="1"/>
  <c r="F739" i="2"/>
  <c r="F738" i="2" s="1"/>
  <c r="G744" i="2"/>
  <c r="G743" i="2" s="1"/>
  <c r="H744" i="2"/>
  <c r="H743" i="2" s="1"/>
  <c r="F744" i="2"/>
  <c r="G735" i="2"/>
  <c r="G734" i="2" s="1"/>
  <c r="H735" i="2"/>
  <c r="H734" i="2" s="1"/>
  <c r="F735" i="2"/>
  <c r="F734" i="2" s="1"/>
  <c r="H842" i="1"/>
  <c r="H839" i="1" s="1"/>
  <c r="I842" i="1"/>
  <c r="I839" i="1" s="1"/>
  <c r="G842" i="1"/>
  <c r="G839" i="1" s="1"/>
  <c r="F743" i="2" l="1"/>
  <c r="G702" i="2"/>
  <c r="G701" i="2" s="1"/>
  <c r="H702" i="2"/>
  <c r="H701" i="2" s="1"/>
  <c r="F702" i="2"/>
  <c r="F701" i="2" s="1"/>
  <c r="G696" i="2"/>
  <c r="G695" i="2" s="1"/>
  <c r="H696" i="2"/>
  <c r="H695" i="2" s="1"/>
  <c r="F696" i="2"/>
  <c r="F695" i="2" s="1"/>
  <c r="G692" i="2"/>
  <c r="G691" i="2" s="1"/>
  <c r="H692" i="2"/>
  <c r="H691" i="2" s="1"/>
  <c r="F692" i="2"/>
  <c r="F691" i="2" s="1"/>
  <c r="G686" i="2"/>
  <c r="G685" i="2" s="1"/>
  <c r="H686" i="2"/>
  <c r="H685" i="2" s="1"/>
  <c r="F686" i="2"/>
  <c r="F685" i="2" s="1"/>
  <c r="G762" i="2" l="1"/>
  <c r="G761" i="2" s="1"/>
  <c r="G760" i="2" s="1"/>
  <c r="H762" i="2"/>
  <c r="H761" i="2" s="1"/>
  <c r="H760" i="2" s="1"/>
  <c r="G737" i="2"/>
  <c r="G736" i="2" s="1"/>
  <c r="H737" i="2"/>
  <c r="H736" i="2" s="1"/>
  <c r="F737" i="2"/>
  <c r="F736" i="2" s="1"/>
  <c r="G733" i="2"/>
  <c r="G732" i="2" s="1"/>
  <c r="G731" i="2" s="1"/>
  <c r="H733" i="2"/>
  <c r="H732" i="2" s="1"/>
  <c r="H731" i="2" s="1"/>
  <c r="F733" i="2"/>
  <c r="F732" i="2" s="1"/>
  <c r="F731" i="2" s="1"/>
  <c r="H704" i="2"/>
  <c r="H703" i="2" s="1"/>
  <c r="H700" i="2"/>
  <c r="H699" i="2" s="1"/>
  <c r="H698" i="2"/>
  <c r="H697" i="2" s="1"/>
  <c r="H694" i="2"/>
  <c r="H693" i="2" s="1"/>
  <c r="H690" i="2"/>
  <c r="H689" i="2" s="1"/>
  <c r="H688" i="2"/>
  <c r="H687" i="2" s="1"/>
  <c r="G704" i="2"/>
  <c r="G703" i="2" s="1"/>
  <c r="G700" i="2"/>
  <c r="G699" i="2" s="1"/>
  <c r="G698" i="2"/>
  <c r="G697" i="2" s="1"/>
  <c r="G694" i="2"/>
  <c r="G693" i="2" s="1"/>
  <c r="G690" i="2"/>
  <c r="G689" i="2" s="1"/>
  <c r="G688" i="2"/>
  <c r="G687" i="2" s="1"/>
  <c r="F704" i="2"/>
  <c r="F703" i="2" s="1"/>
  <c r="F700" i="2"/>
  <c r="F699" i="2" s="1"/>
  <c r="F698" i="2"/>
  <c r="F697" i="2" s="1"/>
  <c r="F694" i="2"/>
  <c r="F693" i="2" s="1"/>
  <c r="F690" i="2"/>
  <c r="F689" i="2" s="1"/>
  <c r="F688" i="2"/>
  <c r="F687" i="2" s="1"/>
  <c r="F724" i="2"/>
  <c r="G724" i="2"/>
  <c r="H724" i="2"/>
  <c r="F709" i="2"/>
  <c r="G709" i="2"/>
  <c r="H709" i="2"/>
  <c r="F684" i="2" l="1"/>
  <c r="G684" i="2"/>
  <c r="H684" i="2"/>
  <c r="I871" i="1"/>
  <c r="I863" i="1"/>
  <c r="I862" i="1" s="1"/>
  <c r="I861" i="1" s="1"/>
  <c r="H863" i="1"/>
  <c r="H862" i="1" s="1"/>
  <c r="H861" i="1" s="1"/>
  <c r="G863" i="1"/>
  <c r="G862" i="1" s="1"/>
  <c r="G861" i="1" s="1"/>
  <c r="I856" i="1"/>
  <c r="I855" i="1" s="1"/>
  <c r="H856" i="1"/>
  <c r="H855" i="1" s="1"/>
  <c r="I853" i="1"/>
  <c r="I838" i="1" s="1"/>
  <c r="H853" i="1"/>
  <c r="H838" i="1" s="1"/>
  <c r="G853" i="1"/>
  <c r="G838" i="1" s="1"/>
  <c r="I835" i="1"/>
  <c r="H835" i="1"/>
  <c r="G835" i="1"/>
  <c r="I829" i="1"/>
  <c r="H829" i="1"/>
  <c r="G829" i="1"/>
  <c r="I824" i="1"/>
  <c r="I823" i="1" s="1"/>
  <c r="I822" i="1" s="1"/>
  <c r="H824" i="1"/>
  <c r="H823" i="1" s="1"/>
  <c r="H822" i="1" s="1"/>
  <c r="G824" i="1"/>
  <c r="G823" i="1" s="1"/>
  <c r="G822" i="1" s="1"/>
  <c r="F741" i="2"/>
  <c r="F740" i="2" s="1"/>
  <c r="F730" i="2" s="1"/>
  <c r="I804" i="1"/>
  <c r="H723" i="2" s="1"/>
  <c r="H804" i="1"/>
  <c r="G723" i="2" s="1"/>
  <c r="F723" i="2"/>
  <c r="I803" i="1"/>
  <c r="H722" i="2" s="1"/>
  <c r="H803" i="1"/>
  <c r="G722" i="2" s="1"/>
  <c r="F722" i="2"/>
  <c r="I789" i="1"/>
  <c r="H708" i="2" s="1"/>
  <c r="H789" i="1"/>
  <c r="G708" i="2" s="1"/>
  <c r="F708" i="2"/>
  <c r="I788" i="1"/>
  <c r="H707" i="2" s="1"/>
  <c r="H788" i="1"/>
  <c r="G707" i="2" s="1"/>
  <c r="F707" i="2"/>
  <c r="I787" i="1"/>
  <c r="H706" i="2" s="1"/>
  <c r="H787" i="1"/>
  <c r="G706" i="2" s="1"/>
  <c r="F706" i="2"/>
  <c r="I860" i="1" l="1"/>
  <c r="I859" i="1" s="1"/>
  <c r="I858" i="1" s="1"/>
  <c r="F721" i="2"/>
  <c r="F720" i="2" s="1"/>
  <c r="H837" i="1"/>
  <c r="H821" i="1" s="1"/>
  <c r="I837" i="1"/>
  <c r="I821" i="1" s="1"/>
  <c r="H705" i="2"/>
  <c r="H683" i="2" s="1"/>
  <c r="G721" i="2"/>
  <c r="G720" i="2" s="1"/>
  <c r="H721" i="2"/>
  <c r="H720" i="2" s="1"/>
  <c r="F705" i="2"/>
  <c r="F683" i="2" s="1"/>
  <c r="G705" i="2"/>
  <c r="G683" i="2" s="1"/>
  <c r="H871" i="1"/>
  <c r="H860" i="1" s="1"/>
  <c r="H859" i="1" s="1"/>
  <c r="H858" i="1" s="1"/>
  <c r="G871" i="1"/>
  <c r="G860" i="1" s="1"/>
  <c r="G859" i="1" s="1"/>
  <c r="G858" i="1" s="1"/>
  <c r="G808" i="1"/>
  <c r="G807" i="1" s="1"/>
  <c r="G856" i="1"/>
  <c r="G855" i="1" s="1"/>
  <c r="G837" i="1" s="1"/>
  <c r="F762" i="2"/>
  <c r="F761" i="2" s="1"/>
  <c r="F760" i="2" s="1"/>
  <c r="G786" i="1"/>
  <c r="G785" i="1" s="1"/>
  <c r="G802" i="1"/>
  <c r="H802" i="1"/>
  <c r="H801" i="1" s="1"/>
  <c r="I802" i="1"/>
  <c r="I801" i="1" s="1"/>
  <c r="H786" i="1"/>
  <c r="H785" i="1" s="1"/>
  <c r="I786" i="1"/>
  <c r="I785" i="1" s="1"/>
  <c r="G821" i="1" l="1"/>
  <c r="H538" i="2" l="1"/>
  <c r="H537" i="2" s="1"/>
  <c r="G538" i="2"/>
  <c r="G537" i="2" s="1"/>
  <c r="F538" i="2"/>
  <c r="F537" i="2" s="1"/>
  <c r="H1117" i="1"/>
  <c r="I1117" i="1"/>
  <c r="G1117" i="1"/>
  <c r="G528" i="2"/>
  <c r="G527" i="2" s="1"/>
  <c r="H528" i="2"/>
  <c r="H527" i="2" s="1"/>
  <c r="F528" i="2"/>
  <c r="F527" i="2" s="1"/>
  <c r="G652" i="2"/>
  <c r="G651" i="2" s="1"/>
  <c r="H652" i="2"/>
  <c r="H651" i="2" s="1"/>
  <c r="F652" i="2"/>
  <c r="F651" i="2" s="1"/>
  <c r="G661" i="2"/>
  <c r="G660" i="2" s="1"/>
  <c r="G659" i="2" s="1"/>
  <c r="H661" i="2"/>
  <c r="H660" i="2" s="1"/>
  <c r="H659" i="2" s="1"/>
  <c r="F661" i="2"/>
  <c r="F660" i="2" s="1"/>
  <c r="F659" i="2" s="1"/>
  <c r="I1141" i="1"/>
  <c r="I1140" i="1" s="1"/>
  <c r="H1141" i="1"/>
  <c r="H1140" i="1" s="1"/>
  <c r="G1141" i="1"/>
  <c r="G1140" i="1" s="1"/>
  <c r="I1133" i="1"/>
  <c r="H1133" i="1"/>
  <c r="G1133" i="1"/>
  <c r="G521" i="2"/>
  <c r="G520" i="2" s="1"/>
  <c r="H521" i="2"/>
  <c r="H520" i="2" s="1"/>
  <c r="F521" i="2"/>
  <c r="F520" i="2" s="1"/>
  <c r="G641" i="2"/>
  <c r="G640" i="2" s="1"/>
  <c r="H641" i="2"/>
  <c r="H640" i="2" s="1"/>
  <c r="F641" i="2"/>
  <c r="F640" i="2" s="1"/>
  <c r="G602" i="2"/>
  <c r="G601" i="2" s="1"/>
  <c r="G600" i="2" s="1"/>
  <c r="H602" i="2"/>
  <c r="H601" i="2" s="1"/>
  <c r="H600" i="2" s="1"/>
  <c r="F602" i="2"/>
  <c r="F601" i="2" s="1"/>
  <c r="F600" i="2" s="1"/>
  <c r="H1065" i="1"/>
  <c r="H1064" i="1" s="1"/>
  <c r="I1065" i="1"/>
  <c r="I1064" i="1" s="1"/>
  <c r="G1065" i="1"/>
  <c r="G1064" i="1" s="1"/>
  <c r="I1058" i="1"/>
  <c r="I1057" i="1" s="1"/>
  <c r="H1058" i="1"/>
  <c r="H1057" i="1" s="1"/>
  <c r="G1058" i="1"/>
  <c r="G1057" i="1" s="1"/>
  <c r="G646" i="2"/>
  <c r="G645" i="2" s="1"/>
  <c r="G644" i="2" s="1"/>
  <c r="H646" i="2"/>
  <c r="H645" i="2" s="1"/>
  <c r="H644" i="2" s="1"/>
  <c r="F646" i="2"/>
  <c r="F645" i="2" s="1"/>
  <c r="F644" i="2" s="1"/>
  <c r="H1040" i="1"/>
  <c r="H1039" i="1" s="1"/>
  <c r="H1038" i="1" s="1"/>
  <c r="I1040" i="1"/>
  <c r="I1039" i="1" s="1"/>
  <c r="I1038" i="1" s="1"/>
  <c r="G1040" i="1"/>
  <c r="G1039" i="1" s="1"/>
  <c r="G1038" i="1" s="1"/>
  <c r="G635" i="2"/>
  <c r="G634" i="2" s="1"/>
  <c r="H635" i="2"/>
  <c r="H634" i="2" s="1"/>
  <c r="F635" i="2"/>
  <c r="F634" i="2" s="1"/>
  <c r="I1036" i="1"/>
  <c r="I1033" i="1" s="1"/>
  <c r="H1036" i="1"/>
  <c r="H1033" i="1" s="1"/>
  <c r="G1036" i="1"/>
  <c r="G1033" i="1" s="1"/>
  <c r="G532" i="2"/>
  <c r="H532" i="2"/>
  <c r="F533" i="2"/>
  <c r="F532" i="2"/>
  <c r="F526" i="2"/>
  <c r="F525" i="2"/>
  <c r="G505" i="2"/>
  <c r="H505" i="2"/>
  <c r="G506" i="2"/>
  <c r="H506" i="2"/>
  <c r="F506" i="2"/>
  <c r="F505" i="2"/>
  <c r="I989" i="1"/>
  <c r="H989" i="1"/>
  <c r="G989" i="1"/>
  <c r="H526" i="2"/>
  <c r="I985" i="1"/>
  <c r="G984" i="1"/>
  <c r="H973" i="1"/>
  <c r="I973" i="1"/>
  <c r="G973" i="1"/>
  <c r="G486" i="2"/>
  <c r="H486" i="2"/>
  <c r="F486" i="2"/>
  <c r="I964" i="1"/>
  <c r="I963" i="1" s="1"/>
  <c r="H964" i="1"/>
  <c r="H963" i="1" s="1"/>
  <c r="G963" i="1"/>
  <c r="G807" i="2"/>
  <c r="H807" i="2"/>
  <c r="F807" i="2"/>
  <c r="G643" i="2"/>
  <c r="G642" i="2" s="1"/>
  <c r="H643" i="2"/>
  <c r="H642" i="2" s="1"/>
  <c r="F643" i="2"/>
  <c r="G637" i="2"/>
  <c r="G636" i="2" s="1"/>
  <c r="H637" i="2"/>
  <c r="H636" i="2" s="1"/>
  <c r="F637" i="2"/>
  <c r="F636" i="2" s="1"/>
  <c r="I944" i="1"/>
  <c r="I941" i="1" s="1"/>
  <c r="H944" i="1"/>
  <c r="H941" i="1" s="1"/>
  <c r="G944" i="1"/>
  <c r="G941" i="1" s="1"/>
  <c r="I953" i="1"/>
  <c r="I952" i="1" s="1"/>
  <c r="I951" i="1" s="1"/>
  <c r="I950" i="1" s="1"/>
  <c r="H953" i="1"/>
  <c r="H952" i="1" s="1"/>
  <c r="H951" i="1" s="1"/>
  <c r="H950" i="1" s="1"/>
  <c r="G953" i="1"/>
  <c r="G952" i="1" s="1"/>
  <c r="G951" i="1" s="1"/>
  <c r="G950" i="1" s="1"/>
  <c r="I948" i="1"/>
  <c r="I947" i="1" s="1"/>
  <c r="I946" i="1" s="1"/>
  <c r="H948" i="1"/>
  <c r="H947" i="1" s="1"/>
  <c r="H946" i="1" s="1"/>
  <c r="G948" i="1"/>
  <c r="G947" i="1" s="1"/>
  <c r="G946" i="1" s="1"/>
  <c r="G1063" i="1" l="1"/>
  <c r="H639" i="2"/>
  <c r="H638" i="2" s="1"/>
  <c r="I1063" i="1"/>
  <c r="H1063" i="1"/>
  <c r="G639" i="2"/>
  <c r="G638" i="2" s="1"/>
  <c r="G525" i="2"/>
  <c r="G1032" i="1"/>
  <c r="I1032" i="1"/>
  <c r="H1032" i="1"/>
  <c r="F642" i="2"/>
  <c r="F639" i="2" s="1"/>
  <c r="F638" i="2" s="1"/>
  <c r="F524" i="2"/>
  <c r="F531" i="2"/>
  <c r="G526" i="2"/>
  <c r="I984" i="1"/>
  <c r="H525" i="2"/>
  <c r="H524" i="2" s="1"/>
  <c r="H533" i="2"/>
  <c r="H531" i="2" s="1"/>
  <c r="G533" i="2"/>
  <c r="G531" i="2" s="1"/>
  <c r="H504" i="2"/>
  <c r="F504" i="2"/>
  <c r="G504" i="2"/>
  <c r="H984" i="1"/>
  <c r="I940" i="1"/>
  <c r="H940" i="1"/>
  <c r="G940" i="1"/>
  <c r="G524" i="2" l="1"/>
  <c r="G515" i="2" l="1"/>
  <c r="H515" i="2"/>
  <c r="G516" i="2"/>
  <c r="H516" i="2"/>
  <c r="F516" i="2"/>
  <c r="F515" i="2"/>
  <c r="G514" i="2" l="1"/>
  <c r="H514" i="2"/>
  <c r="F514" i="2"/>
  <c r="I899" i="1"/>
  <c r="H899" i="1"/>
  <c r="G899" i="1"/>
  <c r="G801" i="2" l="1"/>
  <c r="G800" i="2" s="1"/>
  <c r="H801" i="2"/>
  <c r="H800" i="2" s="1"/>
  <c r="F801" i="2"/>
  <c r="F800" i="2" s="1"/>
  <c r="I751" i="1"/>
  <c r="I750" i="1" s="1"/>
  <c r="I749" i="1" s="1"/>
  <c r="H751" i="1"/>
  <c r="H750" i="1" s="1"/>
  <c r="H749" i="1" s="1"/>
  <c r="H95" i="1" l="1"/>
  <c r="H218" i="2" l="1"/>
  <c r="H217" i="2" s="1"/>
  <c r="H214" i="2" s="1"/>
  <c r="F218" i="2"/>
  <c r="F217" i="2" s="1"/>
  <c r="F214" i="2" s="1"/>
  <c r="G218" i="2"/>
  <c r="G217" i="2" s="1"/>
  <c r="G214" i="2" s="1"/>
  <c r="H329" i="1"/>
  <c r="H327" i="1" s="1"/>
  <c r="F433" i="2"/>
  <c r="F432" i="2" s="1"/>
  <c r="G433" i="2"/>
  <c r="G432" i="2" s="1"/>
  <c r="H433" i="2"/>
  <c r="H432" i="2" s="1"/>
  <c r="I1274" i="1"/>
  <c r="I1273" i="1" s="1"/>
  <c r="H1274" i="1"/>
  <c r="H1273" i="1" s="1"/>
  <c r="I548" i="1" l="1"/>
  <c r="I547" i="1" s="1"/>
  <c r="I546" i="1" s="1"/>
  <c r="I545" i="1" s="1"/>
  <c r="I539" i="1"/>
  <c r="I538" i="1" s="1"/>
  <c r="I535" i="1"/>
  <c r="I533" i="1"/>
  <c r="I530" i="1"/>
  <c r="I526" i="1"/>
  <c r="I525" i="1" s="1"/>
  <c r="I524" i="1" s="1"/>
  <c r="I521" i="1"/>
  <c r="I520" i="1" s="1"/>
  <c r="I519" i="1" s="1"/>
  <c r="H548" i="1"/>
  <c r="H547" i="1" s="1"/>
  <c r="H546" i="1" s="1"/>
  <c r="H545" i="1" s="1"/>
  <c r="H539" i="1"/>
  <c r="H538" i="1" s="1"/>
  <c r="H535" i="1"/>
  <c r="H533" i="1"/>
  <c r="H530" i="1"/>
  <c r="H526" i="1"/>
  <c r="H525" i="1" s="1"/>
  <c r="H524" i="1" s="1"/>
  <c r="H521" i="1"/>
  <c r="H520" i="1" s="1"/>
  <c r="H519" i="1" s="1"/>
  <c r="I46" i="1"/>
  <c r="I44" i="1"/>
  <c r="I41" i="1"/>
  <c r="I37" i="1"/>
  <c r="I34" i="1"/>
  <c r="I40" i="1" l="1"/>
  <c r="I39" i="1" s="1"/>
  <c r="I529" i="1"/>
  <c r="I528" i="1" s="1"/>
  <c r="I518" i="1" s="1"/>
  <c r="I517" i="1" s="1"/>
  <c r="I33" i="1"/>
  <c r="I32" i="1" s="1"/>
  <c r="H529" i="1"/>
  <c r="H528" i="1" s="1"/>
  <c r="H518" i="1" s="1"/>
  <c r="H517" i="1" s="1"/>
  <c r="I31" i="1" l="1"/>
  <c r="H46" i="1"/>
  <c r="H44" i="1"/>
  <c r="H41" i="1"/>
  <c r="H37" i="1"/>
  <c r="H34" i="1"/>
  <c r="H33" i="1" l="1"/>
  <c r="H32" i="1" s="1"/>
  <c r="H40" i="1"/>
  <c r="H39" i="1" s="1"/>
  <c r="I1332" i="1"/>
  <c r="I1331" i="1" s="1"/>
  <c r="I1330" i="1" s="1"/>
  <c r="I1329" i="1" s="1"/>
  <c r="I1325" i="1"/>
  <c r="I1324" i="1" s="1"/>
  <c r="I1322" i="1"/>
  <c r="I1319" i="1"/>
  <c r="I1316" i="1"/>
  <c r="I1315" i="1" s="1"/>
  <c r="I1313" i="1"/>
  <c r="I1312" i="1" s="1"/>
  <c r="I1310" i="1"/>
  <c r="I1309" i="1" s="1"/>
  <c r="I1305" i="1"/>
  <c r="I1303" i="1"/>
  <c r="I1302" i="1" s="1"/>
  <c r="I1296" i="1" s="1"/>
  <c r="I1293" i="1"/>
  <c r="I1292" i="1" s="1"/>
  <c r="I1289" i="1"/>
  <c r="I1288" i="1" s="1"/>
  <c r="I1287" i="1" s="1"/>
  <c r="I1285" i="1"/>
  <c r="I1284" i="1" s="1"/>
  <c r="I1279" i="1"/>
  <c r="I1278" i="1" s="1"/>
  <c r="I1277" i="1" s="1"/>
  <c r="I1276" i="1" s="1"/>
  <c r="I1271" i="1"/>
  <c r="I1269" i="1"/>
  <c r="I1266" i="1"/>
  <c r="I1265" i="1" s="1"/>
  <c r="I1263" i="1"/>
  <c r="I1259" i="1"/>
  <c r="I1257" i="1"/>
  <c r="I1255" i="1"/>
  <c r="I1254" i="1" s="1"/>
  <c r="I1251" i="1"/>
  <c r="I1245" i="1"/>
  <c r="I1239" i="1"/>
  <c r="I1236" i="1"/>
  <c r="I1235" i="1" s="1"/>
  <c r="I1234" i="1" s="1"/>
  <c r="I1232" i="1"/>
  <c r="I1227" i="1"/>
  <c r="I1223" i="1"/>
  <c r="I1222" i="1" s="1"/>
  <c r="I1219" i="1"/>
  <c r="I1218" i="1" s="1"/>
  <c r="I1214" i="1"/>
  <c r="I1213" i="1" s="1"/>
  <c r="I1212" i="1" s="1"/>
  <c r="I1211" i="1" s="1"/>
  <c r="I1210" i="1" s="1"/>
  <c r="I1208" i="1"/>
  <c r="I1207" i="1" s="1"/>
  <c r="I1205" i="1"/>
  <c r="I1202" i="1"/>
  <c r="I1200" i="1"/>
  <c r="I1191" i="1"/>
  <c r="I1183" i="1"/>
  <c r="I1182" i="1" s="1"/>
  <c r="I1181" i="1" s="1"/>
  <c r="I1180" i="1" s="1"/>
  <c r="I1179" i="1" s="1"/>
  <c r="I1178" i="1" s="1"/>
  <c r="I1176" i="1"/>
  <c r="I1174" i="1" s="1"/>
  <c r="I1173" i="1" s="1"/>
  <c r="I1172" i="1" s="1"/>
  <c r="I1167" i="1"/>
  <c r="I1165" i="1" s="1"/>
  <c r="I1162" i="1"/>
  <c r="I1161" i="1" s="1"/>
  <c r="I1160" i="1" s="1"/>
  <c r="I1152" i="1"/>
  <c r="I1151" i="1" s="1"/>
  <c r="I1150" i="1" s="1"/>
  <c r="I1156" i="1"/>
  <c r="I1155" i="1" s="1"/>
  <c r="I1154" i="1" s="1"/>
  <c r="I1144" i="1"/>
  <c r="I1143" i="1" s="1"/>
  <c r="I1137" i="1"/>
  <c r="I1135" i="1"/>
  <c r="I1130" i="1"/>
  <c r="I1127" i="1"/>
  <c r="I1126" i="1" s="1"/>
  <c r="I1123" i="1"/>
  <c r="I1120" i="1"/>
  <c r="I1107" i="1"/>
  <c r="I1106" i="1" s="1"/>
  <c r="I1104" i="1"/>
  <c r="I1103" i="1" s="1"/>
  <c r="I1099" i="1"/>
  <c r="I1094" i="1"/>
  <c r="I1085" i="1"/>
  <c r="I1084" i="1" s="1"/>
  <c r="I1083" i="1" s="1"/>
  <c r="I1080" i="1"/>
  <c r="I1079" i="1" s="1"/>
  <c r="I1077" i="1"/>
  <c r="I1076" i="1" s="1"/>
  <c r="I1061" i="1"/>
  <c r="I1060" i="1" s="1"/>
  <c r="I1049" i="1"/>
  <c r="I1048" i="1" s="1"/>
  <c r="I1046" i="1"/>
  <c r="I1045" i="1" s="1"/>
  <c r="I1026" i="1"/>
  <c r="I1023" i="1" s="1"/>
  <c r="I1019" i="1"/>
  <c r="I1015" i="1"/>
  <c r="I1012" i="1"/>
  <c r="I1009" i="1"/>
  <c r="I1006" i="1"/>
  <c r="I1005" i="1" s="1"/>
  <c r="I999" i="1" s="1"/>
  <c r="I997" i="1"/>
  <c r="I995" i="1"/>
  <c r="I969" i="1"/>
  <c r="I968" i="1" s="1"/>
  <c r="I962" i="1"/>
  <c r="I960" i="1"/>
  <c r="I957" i="1" s="1"/>
  <c r="I938" i="1"/>
  <c r="I936" i="1"/>
  <c r="I934" i="1"/>
  <c r="I930" i="1"/>
  <c r="I928" i="1"/>
  <c r="I925" i="1"/>
  <c r="I921" i="1"/>
  <c r="I914" i="1"/>
  <c r="I913" i="1" s="1"/>
  <c r="I909" i="1" s="1"/>
  <c r="I907" i="1"/>
  <c r="I905" i="1"/>
  <c r="I895" i="1"/>
  <c r="I894" i="1" s="1"/>
  <c r="I886" i="1"/>
  <c r="I884" i="1"/>
  <c r="I881" i="1"/>
  <c r="I878" i="1"/>
  <c r="I818" i="1"/>
  <c r="I817" i="1" s="1"/>
  <c r="I815" i="1"/>
  <c r="I814" i="1" s="1"/>
  <c r="I812" i="1"/>
  <c r="I811" i="1" s="1"/>
  <c r="I799" i="1"/>
  <c r="I798" i="1" s="1"/>
  <c r="I796" i="1"/>
  <c r="I795" i="1" s="1"/>
  <c r="I792" i="1"/>
  <c r="I791" i="1" s="1"/>
  <c r="I779" i="1"/>
  <c r="I778" i="1" s="1"/>
  <c r="I777" i="1" s="1"/>
  <c r="I776" i="1" s="1"/>
  <c r="I775" i="1" s="1"/>
  <c r="I774" i="1" s="1"/>
  <c r="I772" i="1"/>
  <c r="I771" i="1" s="1"/>
  <c r="I770" i="1" s="1"/>
  <c r="I769" i="1" s="1"/>
  <c r="I768" i="1" s="1"/>
  <c r="I767" i="1" s="1"/>
  <c r="I761" i="1"/>
  <c r="I759" i="1"/>
  <c r="I757" i="1"/>
  <c r="I754" i="1"/>
  <c r="I744" i="1"/>
  <c r="I743" i="1" s="1"/>
  <c r="I740" i="1"/>
  <c r="I739" i="1" s="1"/>
  <c r="I738" i="1" s="1"/>
  <c r="I735" i="1"/>
  <c r="I734" i="1" s="1"/>
  <c r="I722" i="1"/>
  <c r="I721" i="1" s="1"/>
  <c r="I720" i="1" s="1"/>
  <c r="I719" i="1" s="1"/>
  <c r="I718" i="1" s="1"/>
  <c r="I715" i="1"/>
  <c r="I714" i="1" s="1"/>
  <c r="I711" i="1"/>
  <c r="I708" i="1"/>
  <c r="I705" i="1"/>
  <c r="I700" i="1"/>
  <c r="I695" i="1"/>
  <c r="I694" i="1" s="1"/>
  <c r="I693" i="1" s="1"/>
  <c r="I691" i="1"/>
  <c r="I690" i="1" s="1"/>
  <c r="I689" i="1" s="1"/>
  <c r="I688" i="1" s="1"/>
  <c r="I686" i="1"/>
  <c r="I685" i="1" s="1"/>
  <c r="I684" i="1" s="1"/>
  <c r="I681" i="1"/>
  <c r="I680" i="1" s="1"/>
  <c r="I678" i="1"/>
  <c r="I677" i="1" s="1"/>
  <c r="I673" i="1"/>
  <c r="I672" i="1" s="1"/>
  <c r="I671" i="1" s="1"/>
  <c r="I668" i="1"/>
  <c r="I667" i="1" s="1"/>
  <c r="I663" i="1"/>
  <c r="I661" i="1"/>
  <c r="I659" i="1"/>
  <c r="I652" i="1"/>
  <c r="I649" i="1"/>
  <c r="I646" i="1"/>
  <c r="I643" i="1"/>
  <c r="I640" i="1"/>
  <c r="I637" i="1"/>
  <c r="I634" i="1"/>
  <c r="I631" i="1"/>
  <c r="I628" i="1"/>
  <c r="I625" i="1"/>
  <c r="I622" i="1"/>
  <c r="I619" i="1"/>
  <c r="I616" i="1"/>
  <c r="I613" i="1"/>
  <c r="I610" i="1"/>
  <c r="I607" i="1"/>
  <c r="I604" i="1"/>
  <c r="I598" i="1"/>
  <c r="I597" i="1" s="1"/>
  <c r="I593" i="1"/>
  <c r="I592" i="1" s="1"/>
  <c r="I591" i="1" s="1"/>
  <c r="I588" i="1"/>
  <c r="I587" i="1" s="1"/>
  <c r="I586" i="1" s="1"/>
  <c r="I585" i="1" s="1"/>
  <c r="I579" i="1"/>
  <c r="I578" i="1" s="1"/>
  <c r="I577" i="1" s="1"/>
  <c r="I574" i="1"/>
  <c r="I573" i="1" s="1"/>
  <c r="I572" i="1" s="1"/>
  <c r="I571" i="1" s="1"/>
  <c r="I570" i="1" s="1"/>
  <c r="I569" i="1" s="1"/>
  <c r="I565" i="1"/>
  <c r="I564" i="1" s="1"/>
  <c r="I563" i="1" s="1"/>
  <c r="I562" i="1" s="1"/>
  <c r="I561" i="1" s="1"/>
  <c r="I551" i="1" s="1"/>
  <c r="K519" i="1"/>
  <c r="I515" i="1"/>
  <c r="I514" i="1" s="1"/>
  <c r="I513" i="1" s="1"/>
  <c r="I511" i="1"/>
  <c r="I509" i="1"/>
  <c r="I505" i="1"/>
  <c r="I504" i="1" s="1"/>
  <c r="I502" i="1"/>
  <c r="I501" i="1" s="1"/>
  <c r="I500" i="1" s="1"/>
  <c r="I496" i="1"/>
  <c r="I494" i="1"/>
  <c r="I486" i="1"/>
  <c r="I485" i="1" s="1"/>
  <c r="I481" i="1"/>
  <c r="I480" i="1" s="1"/>
  <c r="I478" i="1"/>
  <c r="I477" i="1" s="1"/>
  <c r="I474" i="1"/>
  <c r="I472" i="1"/>
  <c r="I467" i="1"/>
  <c r="I466" i="1" s="1"/>
  <c r="I463" i="1"/>
  <c r="I461" i="1"/>
  <c r="I455" i="1"/>
  <c r="I454" i="1" s="1"/>
  <c r="I450" i="1"/>
  <c r="I449" i="1" s="1"/>
  <c r="I448" i="1" s="1"/>
  <c r="I446" i="1"/>
  <c r="I445" i="1" s="1"/>
  <c r="I443" i="1"/>
  <c r="I442" i="1" s="1"/>
  <c r="I441" i="1" s="1"/>
  <c r="I437" i="1"/>
  <c r="I436" i="1" s="1"/>
  <c r="I435" i="1" s="1"/>
  <c r="I434" i="1" s="1"/>
  <c r="I432" i="1"/>
  <c r="I431" i="1" s="1"/>
  <c r="I430" i="1" s="1"/>
  <c r="I408" i="1" s="1"/>
  <c r="I406" i="1"/>
  <c r="I404" i="1"/>
  <c r="I403" i="1" s="1"/>
  <c r="I400" i="1"/>
  <c r="I398" i="1"/>
  <c r="I391" i="1"/>
  <c r="I390" i="1" s="1"/>
  <c r="I389" i="1" s="1"/>
  <c r="I385" i="1"/>
  <c r="I384" i="1" s="1"/>
  <c r="I382" i="1"/>
  <c r="I381" i="1" s="1"/>
  <c r="I380" i="1" s="1"/>
  <c r="I378" i="1"/>
  <c r="I377" i="1" s="1"/>
  <c r="I375" i="1"/>
  <c r="I373" i="1"/>
  <c r="I368" i="1"/>
  <c r="I367" i="1" s="1"/>
  <c r="I363" i="1"/>
  <c r="I362" i="1" s="1"/>
  <c r="I355" i="1"/>
  <c r="I353" i="1"/>
  <c r="I348" i="1"/>
  <c r="I346" i="1"/>
  <c r="I344" i="1"/>
  <c r="I338" i="1"/>
  <c r="I337" i="1" s="1"/>
  <c r="I336" i="1" s="1"/>
  <c r="I334" i="1"/>
  <c r="I331" i="1" s="1"/>
  <c r="I332" i="1"/>
  <c r="I324" i="1"/>
  <c r="I323" i="1" s="1"/>
  <c r="I321" i="1"/>
  <c r="I319" i="1"/>
  <c r="I314" i="1"/>
  <c r="I313" i="1" s="1"/>
  <c r="I312" i="1" s="1"/>
  <c r="I311" i="1" s="1"/>
  <c r="I308" i="1"/>
  <c r="I307" i="1" s="1"/>
  <c r="I305" i="1"/>
  <c r="I304" i="1" s="1"/>
  <c r="I298" i="1"/>
  <c r="I297" i="1" s="1"/>
  <c r="I296" i="1" s="1"/>
  <c r="I294" i="1"/>
  <c r="I292" i="1"/>
  <c r="I290" i="1" s="1"/>
  <c r="I286" i="1"/>
  <c r="I285" i="1" s="1"/>
  <c r="I282" i="1"/>
  <c r="I281" i="1" s="1"/>
  <c r="I278" i="1"/>
  <c r="I276" i="1"/>
  <c r="I267" i="1"/>
  <c r="I266" i="1" s="1"/>
  <c r="I264" i="1"/>
  <c r="I261" i="1" s="1"/>
  <c r="I259" i="1"/>
  <c r="I258" i="1" s="1"/>
  <c r="I256" i="1"/>
  <c r="I255" i="1" s="1"/>
  <c r="I254" i="1" s="1"/>
  <c r="I252" i="1"/>
  <c r="I250" i="1"/>
  <c r="I239" i="1"/>
  <c r="I238" i="1" s="1"/>
  <c r="I237" i="1" s="1"/>
  <c r="I235" i="1"/>
  <c r="I234" i="1"/>
  <c r="I232" i="1"/>
  <c r="I229" i="1"/>
  <c r="I226" i="1"/>
  <c r="I225" i="1" s="1"/>
  <c r="I223" i="1"/>
  <c r="I222" i="1" s="1"/>
  <c r="I216" i="1"/>
  <c r="I214" i="1" s="1"/>
  <c r="I212" i="1"/>
  <c r="I210" i="1" s="1"/>
  <c r="I202" i="1"/>
  <c r="I204" i="1"/>
  <c r="I200" i="1"/>
  <c r="I185" i="1"/>
  <c r="I183" i="1"/>
  <c r="I180" i="1"/>
  <c r="I175" i="1"/>
  <c r="I173" i="1"/>
  <c r="I172" i="1"/>
  <c r="I171" i="1" s="1"/>
  <c r="I169" i="1"/>
  <c r="I168" i="1" s="1"/>
  <c r="I167" i="1" s="1"/>
  <c r="I165" i="1"/>
  <c r="I164" i="1" s="1"/>
  <c r="I163" i="1" s="1"/>
  <c r="I159" i="1"/>
  <c r="I157" i="1"/>
  <c r="I155" i="1"/>
  <c r="I145" i="1"/>
  <c r="I140" i="1"/>
  <c r="I139" i="1" s="1"/>
  <c r="I137" i="1"/>
  <c r="I136" i="1" s="1"/>
  <c r="I134" i="1"/>
  <c r="I133" i="1" s="1"/>
  <c r="I131" i="1"/>
  <c r="I129" i="1"/>
  <c r="I126" i="1"/>
  <c r="I125" i="1" s="1"/>
  <c r="I122" i="1"/>
  <c r="I121" i="1" s="1"/>
  <c r="I104" i="1"/>
  <c r="I103" i="1" s="1"/>
  <c r="I100" i="1"/>
  <c r="I99" i="1" s="1"/>
  <c r="I94" i="1"/>
  <c r="I92" i="1"/>
  <c r="I89" i="1"/>
  <c r="I86" i="1"/>
  <c r="I85" i="1" s="1"/>
  <c r="I82" i="1"/>
  <c r="I81" i="1" s="1"/>
  <c r="I80" i="1" s="1"/>
  <c r="I78" i="1"/>
  <c r="I77" i="1" s="1"/>
  <c r="I76" i="1" s="1"/>
  <c r="I73" i="1"/>
  <c r="I70" i="1"/>
  <c r="I69" i="1" s="1"/>
  <c r="I66" i="1"/>
  <c r="I65" i="1" s="1"/>
  <c r="I61" i="1"/>
  <c r="I60" i="1" s="1"/>
  <c r="I57" i="1"/>
  <c r="I56" i="1" s="1"/>
  <c r="I53" i="1"/>
  <c r="I52" i="1" s="1"/>
  <c r="I51" i="1" s="1"/>
  <c r="I30" i="1"/>
  <c r="I26" i="1"/>
  <c r="I24" i="1"/>
  <c r="I21" i="1"/>
  <c r="I18" i="1"/>
  <c r="I14" i="1"/>
  <c r="I1044" i="1" l="1"/>
  <c r="I1043" i="1" s="1"/>
  <c r="I1042" i="1" s="1"/>
  <c r="I658" i="1"/>
  <c r="I352" i="1"/>
  <c r="I343" i="1"/>
  <c r="I144" i="1"/>
  <c r="I143" i="1" s="1"/>
  <c r="I1244" i="1"/>
  <c r="I1243" i="1" s="1"/>
  <c r="I1199" i="1"/>
  <c r="I1231" i="1"/>
  <c r="I1262" i="1"/>
  <c r="I1204" i="1"/>
  <c r="I1238" i="1"/>
  <c r="I1250" i="1"/>
  <c r="I1249" i="1" s="1"/>
  <c r="I1226" i="1"/>
  <c r="I1225" i="1" s="1"/>
  <c r="I1221" i="1" s="1"/>
  <c r="I1190" i="1"/>
  <c r="I1189" i="1" s="1"/>
  <c r="I221" i="1"/>
  <c r="I753" i="1"/>
  <c r="I748" i="1" s="1"/>
  <c r="I273" i="1"/>
  <c r="I272" i="1" s="1"/>
  <c r="I271" i="1" s="1"/>
  <c r="I270" i="1" s="1"/>
  <c r="I1164" i="1"/>
  <c r="I1159" i="1" s="1"/>
  <c r="I1166" i="1"/>
  <c r="I453" i="1"/>
  <c r="I326" i="1"/>
  <c r="I1129" i="1"/>
  <c r="I1093" i="1"/>
  <c r="I1092" i="1" s="1"/>
  <c r="I1318" i="1"/>
  <c r="I493" i="1"/>
  <c r="I492" i="1" s="1"/>
  <c r="I484" i="1" s="1"/>
  <c r="I199" i="1"/>
  <c r="I317" i="1"/>
  <c r="I316" i="1" s="1"/>
  <c r="I1119" i="1"/>
  <c r="I1113" i="1" s="1"/>
  <c r="I182" i="1"/>
  <c r="I179" i="1" s="1"/>
  <c r="I178" i="1" s="1"/>
  <c r="I397" i="1"/>
  <c r="I1283" i="1"/>
  <c r="I13" i="1"/>
  <c r="I12" i="1" s="1"/>
  <c r="I471" i="1"/>
  <c r="I470" i="1" s="1"/>
  <c r="I469" i="1" s="1"/>
  <c r="I465" i="1" s="1"/>
  <c r="I460" i="1"/>
  <c r="I459" i="1" s="1"/>
  <c r="I209" i="1"/>
  <c r="I128" i="1"/>
  <c r="I584" i="1"/>
  <c r="I576" i="1" s="1"/>
  <c r="I603" i="1"/>
  <c r="I596" i="1" s="1"/>
  <c r="I657" i="1"/>
  <c r="I656" i="1" s="1"/>
  <c r="I820" i="1"/>
  <c r="I916" i="1"/>
  <c r="H31" i="1"/>
  <c r="H30" i="1" s="1"/>
  <c r="I55" i="1"/>
  <c r="I933" i="1"/>
  <c r="I932" i="1" s="1"/>
  <c r="I1268" i="1"/>
  <c r="I1308" i="1"/>
  <c r="I1307" i="1" s="1"/>
  <c r="I20" i="1"/>
  <c r="I289" i="1"/>
  <c r="I288" i="1" s="1"/>
  <c r="I280" i="1" s="1"/>
  <c r="I877" i="1"/>
  <c r="I1008" i="1"/>
  <c r="I1149" i="1"/>
  <c r="I676" i="1"/>
  <c r="I956" i="1"/>
  <c r="I1291" i="1"/>
  <c r="I440" i="1"/>
  <c r="I794" i="1"/>
  <c r="I784" i="1" s="1"/>
  <c r="I98" i="1"/>
  <c r="I88" i="1"/>
  <c r="I154" i="1"/>
  <c r="I153" i="1" s="1"/>
  <c r="I152" i="1" s="1"/>
  <c r="I151" i="1" s="1"/>
  <c r="I371" i="1"/>
  <c r="I370" i="1" s="1"/>
  <c r="I366" i="1" s="1"/>
  <c r="I365" i="1" s="1"/>
  <c r="I508" i="1"/>
  <c r="I507" i="1" s="1"/>
  <c r="I499" i="1" s="1"/>
  <c r="I498" i="1" s="1"/>
  <c r="I810" i="1"/>
  <c r="I904" i="1"/>
  <c r="I994" i="1"/>
  <c r="I231" i="1"/>
  <c r="I228" i="1" s="1"/>
  <c r="I248" i="1"/>
  <c r="I243" i="1" s="1"/>
  <c r="I699" i="1"/>
  <c r="I698" i="1" s="1"/>
  <c r="I697" i="1" s="1"/>
  <c r="I733" i="1"/>
  <c r="I476" i="1"/>
  <c r="I1175" i="1"/>
  <c r="I893" i="1" l="1"/>
  <c r="I892" i="1" s="1"/>
  <c r="I891" i="1" s="1"/>
  <c r="I195" i="1"/>
  <c r="I142" i="1"/>
  <c r="I1261" i="1"/>
  <c r="I1253" i="1" s="1"/>
  <c r="I1230" i="1"/>
  <c r="I1198" i="1"/>
  <c r="I1197" i="1" s="1"/>
  <c r="I1188" i="1" s="1"/>
  <c r="I1187" i="1" s="1"/>
  <c r="I1186" i="1" s="1"/>
  <c r="I967" i="1"/>
  <c r="I966" i="1" s="1"/>
  <c r="I955" i="1" s="1"/>
  <c r="F35" i="3" s="1"/>
  <c r="I452" i="1"/>
  <c r="I439" i="1" s="1"/>
  <c r="I84" i="1"/>
  <c r="I50" i="1" s="1"/>
  <c r="I876" i="1"/>
  <c r="I875" i="1" s="1"/>
  <c r="I809" i="1"/>
  <c r="I1112" i="1"/>
  <c r="I1111" i="1" s="1"/>
  <c r="I1082" i="1"/>
  <c r="I1075" i="1" s="1"/>
  <c r="I396" i="1"/>
  <c r="I395" i="1" s="1"/>
  <c r="I388" i="1" s="1"/>
  <c r="I1148" i="1"/>
  <c r="I310" i="1"/>
  <c r="I269" i="1" s="1"/>
  <c r="I1282" i="1"/>
  <c r="I1281" i="1" s="1"/>
  <c r="I732" i="1"/>
  <c r="I11" i="1"/>
  <c r="I10" i="1" s="1"/>
  <c r="K12" i="1" s="1"/>
  <c r="I220" i="1"/>
  <c r="I655" i="1"/>
  <c r="I595" i="1" s="1"/>
  <c r="I483" i="1"/>
  <c r="I890" i="1" l="1"/>
  <c r="I177" i="1"/>
  <c r="I1229" i="1"/>
  <c r="I1217" i="1" s="1"/>
  <c r="F41" i="3" s="1"/>
  <c r="I808" i="1"/>
  <c r="I807" i="1" s="1"/>
  <c r="I806" i="1" s="1"/>
  <c r="I783" i="1" s="1"/>
  <c r="I782" i="1" s="1"/>
  <c r="I781" i="1" s="1"/>
  <c r="I766" i="1" s="1"/>
  <c r="K782" i="1" s="1"/>
  <c r="H741" i="2"/>
  <c r="H740" i="2" s="1"/>
  <c r="H730" i="2" s="1"/>
  <c r="I49" i="1"/>
  <c r="I1216" i="1"/>
  <c r="I1185" i="1" s="1"/>
  <c r="I568" i="1"/>
  <c r="I550" i="1" s="1"/>
  <c r="K570" i="1" s="1"/>
  <c r="I889" i="1"/>
  <c r="K891" i="1" s="1"/>
  <c r="H1332" i="1"/>
  <c r="H1331" i="1" s="1"/>
  <c r="H1330" i="1" s="1"/>
  <c r="H1329" i="1" s="1"/>
  <c r="H1325" i="1"/>
  <c r="H1324" i="1" s="1"/>
  <c r="H1322" i="1"/>
  <c r="H1319" i="1"/>
  <c r="H1316" i="1"/>
  <c r="H1315" i="1" s="1"/>
  <c r="H1313" i="1"/>
  <c r="H1312" i="1" s="1"/>
  <c r="H1310" i="1"/>
  <c r="H1309" i="1" s="1"/>
  <c r="H1305" i="1"/>
  <c r="H1303" i="1"/>
  <c r="H1293" i="1"/>
  <c r="H1292" i="1" s="1"/>
  <c r="H1289" i="1"/>
  <c r="H1288" i="1" s="1"/>
  <c r="H1287" i="1" s="1"/>
  <c r="H1285" i="1"/>
  <c r="H1284" i="1" s="1"/>
  <c r="H1279" i="1"/>
  <c r="H1278" i="1" s="1"/>
  <c r="H1277" i="1" s="1"/>
  <c r="H1276" i="1" s="1"/>
  <c r="H1271" i="1"/>
  <c r="H1269" i="1"/>
  <c r="H1266" i="1"/>
  <c r="H1265" i="1" s="1"/>
  <c r="H1263" i="1"/>
  <c r="H1259" i="1"/>
  <c r="H1257" i="1"/>
  <c r="H1255" i="1"/>
  <c r="H1254" i="1" s="1"/>
  <c r="H1251" i="1"/>
  <c r="H1245" i="1"/>
  <c r="H1239" i="1"/>
  <c r="H1236" i="1"/>
  <c r="H1235" i="1" s="1"/>
  <c r="H1234" i="1" s="1"/>
  <c r="H1232" i="1"/>
  <c r="H1227" i="1"/>
  <c r="H1223" i="1"/>
  <c r="H1222" i="1" s="1"/>
  <c r="H1219" i="1"/>
  <c r="H1218" i="1" s="1"/>
  <c r="H1214" i="1"/>
  <c r="H1213" i="1" s="1"/>
  <c r="H1212" i="1" s="1"/>
  <c r="H1211" i="1" s="1"/>
  <c r="H1210" i="1" s="1"/>
  <c r="H1208" i="1"/>
  <c r="H1207" i="1" s="1"/>
  <c r="H1205" i="1"/>
  <c r="H1202" i="1"/>
  <c r="H1200" i="1"/>
  <c r="H1191" i="1"/>
  <c r="H1183" i="1"/>
  <c r="H1182" i="1" s="1"/>
  <c r="H1181" i="1" s="1"/>
  <c r="H1180" i="1" s="1"/>
  <c r="H1179" i="1" s="1"/>
  <c r="H1178" i="1" s="1"/>
  <c r="H1176" i="1"/>
  <c r="H1174" i="1" s="1"/>
  <c r="H1173" i="1" s="1"/>
  <c r="H1172" i="1" s="1"/>
  <c r="H1167" i="1"/>
  <c r="H1165" i="1" s="1"/>
  <c r="H1162" i="1"/>
  <c r="H1161" i="1" s="1"/>
  <c r="H1160" i="1" s="1"/>
  <c r="H1152" i="1"/>
  <c r="H1151" i="1" s="1"/>
  <c r="H1150" i="1" s="1"/>
  <c r="H1156" i="1"/>
  <c r="H1155" i="1" s="1"/>
  <c r="H1154" i="1" s="1"/>
  <c r="H1144" i="1"/>
  <c r="H1143" i="1" s="1"/>
  <c r="H1137" i="1"/>
  <c r="H1135" i="1"/>
  <c r="H1130" i="1"/>
  <c r="H1127" i="1"/>
  <c r="H1126" i="1" s="1"/>
  <c r="H1123" i="1"/>
  <c r="H1120" i="1"/>
  <c r="H1107" i="1"/>
  <c r="H1106" i="1" s="1"/>
  <c r="H1104" i="1"/>
  <c r="H1103" i="1" s="1"/>
  <c r="H1099" i="1"/>
  <c r="H1094" i="1"/>
  <c r="H1085" i="1"/>
  <c r="H1084" i="1" s="1"/>
  <c r="H1083" i="1" s="1"/>
  <c r="H1080" i="1"/>
  <c r="H1079" i="1" s="1"/>
  <c r="H1077" i="1"/>
  <c r="H1076" i="1" s="1"/>
  <c r="H1061" i="1"/>
  <c r="H1060" i="1" s="1"/>
  <c r="H1049" i="1"/>
  <c r="H1048" i="1" s="1"/>
  <c r="H1046" i="1"/>
  <c r="H1045" i="1" s="1"/>
  <c r="H1026" i="1"/>
  <c r="H1023" i="1" s="1"/>
  <c r="H1019" i="1"/>
  <c r="H1015" i="1"/>
  <c r="H1012" i="1"/>
  <c r="H1009" i="1"/>
  <c r="H1006" i="1"/>
  <c r="H1005" i="1" s="1"/>
  <c r="H999" i="1" s="1"/>
  <c r="H997" i="1"/>
  <c r="H995" i="1"/>
  <c r="H969" i="1"/>
  <c r="H968" i="1" s="1"/>
  <c r="H962" i="1"/>
  <c r="H960" i="1"/>
  <c r="H957" i="1" s="1"/>
  <c r="H938" i="1"/>
  <c r="H936" i="1"/>
  <c r="H934" i="1"/>
  <c r="H930" i="1"/>
  <c r="H928" i="1"/>
  <c r="H925" i="1"/>
  <c r="H921" i="1"/>
  <c r="H914" i="1"/>
  <c r="H913" i="1" s="1"/>
  <c r="H909" i="1" s="1"/>
  <c r="H907" i="1"/>
  <c r="H905" i="1"/>
  <c r="H895" i="1"/>
  <c r="H894" i="1" s="1"/>
  <c r="H886" i="1"/>
  <c r="H884" i="1"/>
  <c r="H881" i="1"/>
  <c r="H878" i="1"/>
  <c r="H818" i="1"/>
  <c r="H817" i="1" s="1"/>
  <c r="H815" i="1"/>
  <c r="H814" i="1" s="1"/>
  <c r="H812" i="1"/>
  <c r="H811" i="1" s="1"/>
  <c r="H799" i="1"/>
  <c r="H798" i="1" s="1"/>
  <c r="H796" i="1"/>
  <c r="H795" i="1" s="1"/>
  <c r="H792" i="1"/>
  <c r="H791" i="1" s="1"/>
  <c r="H779" i="1"/>
  <c r="H778" i="1" s="1"/>
  <c r="H777" i="1" s="1"/>
  <c r="H776" i="1" s="1"/>
  <c r="H775" i="1" s="1"/>
  <c r="H774" i="1" s="1"/>
  <c r="H772" i="1"/>
  <c r="H771" i="1" s="1"/>
  <c r="H770" i="1" s="1"/>
  <c r="H769" i="1" s="1"/>
  <c r="H768" i="1" s="1"/>
  <c r="H767" i="1" s="1"/>
  <c r="H761" i="1"/>
  <c r="H759" i="1"/>
  <c r="H757" i="1"/>
  <c r="H754" i="1"/>
  <c r="H744" i="1"/>
  <c r="H743" i="1" s="1"/>
  <c r="H740" i="1"/>
  <c r="H739" i="1" s="1"/>
  <c r="H738" i="1" s="1"/>
  <c r="H735" i="1"/>
  <c r="H734" i="1" s="1"/>
  <c r="H722" i="1"/>
  <c r="H721" i="1" s="1"/>
  <c r="H720" i="1" s="1"/>
  <c r="H719" i="1" s="1"/>
  <c r="H718" i="1" s="1"/>
  <c r="H715" i="1"/>
  <c r="H714" i="1" s="1"/>
  <c r="H711" i="1"/>
  <c r="H708" i="1"/>
  <c r="H705" i="1"/>
  <c r="H700" i="1"/>
  <c r="H695" i="1"/>
  <c r="H694" i="1" s="1"/>
  <c r="H693" i="1" s="1"/>
  <c r="H691" i="1"/>
  <c r="H690" i="1" s="1"/>
  <c r="H689" i="1" s="1"/>
  <c r="H688" i="1" s="1"/>
  <c r="H686" i="1"/>
  <c r="H685" i="1" s="1"/>
  <c r="H684" i="1" s="1"/>
  <c r="H681" i="1"/>
  <c r="H680" i="1" s="1"/>
  <c r="H678" i="1"/>
  <c r="H677" i="1" s="1"/>
  <c r="H673" i="1"/>
  <c r="H672" i="1" s="1"/>
  <c r="H671" i="1" s="1"/>
  <c r="H668" i="1"/>
  <c r="H667" i="1" s="1"/>
  <c r="H663" i="1"/>
  <c r="H661" i="1"/>
  <c r="H659" i="1"/>
  <c r="H652" i="1"/>
  <c r="H649" i="1"/>
  <c r="H646" i="1"/>
  <c r="H643" i="1"/>
  <c r="H640" i="1"/>
  <c r="H637" i="1"/>
  <c r="H634" i="1"/>
  <c r="H631" i="1"/>
  <c r="H628" i="1"/>
  <c r="H625" i="1"/>
  <c r="H622" i="1"/>
  <c r="H619" i="1"/>
  <c r="H616" i="1"/>
  <c r="H613" i="1"/>
  <c r="H610" i="1"/>
  <c r="H607" i="1"/>
  <c r="H604" i="1"/>
  <c r="H598" i="1"/>
  <c r="H597" i="1" s="1"/>
  <c r="H593" i="1"/>
  <c r="H592" i="1" s="1"/>
  <c r="H591" i="1" s="1"/>
  <c r="H588" i="1"/>
  <c r="H587" i="1" s="1"/>
  <c r="H586" i="1" s="1"/>
  <c r="H585" i="1" s="1"/>
  <c r="H579" i="1"/>
  <c r="H578" i="1" s="1"/>
  <c r="H577" i="1" s="1"/>
  <c r="H574" i="1"/>
  <c r="H573" i="1" s="1"/>
  <c r="H572" i="1" s="1"/>
  <c r="H571" i="1" s="1"/>
  <c r="H570" i="1" s="1"/>
  <c r="H569" i="1" s="1"/>
  <c r="E44" i="3" s="1"/>
  <c r="H565" i="1"/>
  <c r="H564" i="1" s="1"/>
  <c r="H563" i="1" s="1"/>
  <c r="H562" i="1" s="1"/>
  <c r="H561" i="1" s="1"/>
  <c r="H551" i="1" s="1"/>
  <c r="H515" i="1"/>
  <c r="H514" i="1" s="1"/>
  <c r="H513" i="1" s="1"/>
  <c r="H511" i="1"/>
  <c r="H509" i="1"/>
  <c r="H505" i="1"/>
  <c r="H504" i="1" s="1"/>
  <c r="H502" i="1"/>
  <c r="H501" i="1" s="1"/>
  <c r="H500" i="1" s="1"/>
  <c r="H496" i="1"/>
  <c r="H494" i="1"/>
  <c r="H486" i="1"/>
  <c r="H485" i="1" s="1"/>
  <c r="H481" i="1"/>
  <c r="H480" i="1" s="1"/>
  <c r="H478" i="1"/>
  <c r="H477" i="1" s="1"/>
  <c r="H474" i="1"/>
  <c r="H472" i="1"/>
  <c r="H467" i="1"/>
  <c r="H466" i="1" s="1"/>
  <c r="H463" i="1"/>
  <c r="H461" i="1"/>
  <c r="H455" i="1"/>
  <c r="H454" i="1" s="1"/>
  <c r="H450" i="1"/>
  <c r="H449" i="1" s="1"/>
  <c r="H448" i="1" s="1"/>
  <c r="H446" i="1"/>
  <c r="H445" i="1" s="1"/>
  <c r="H443" i="1"/>
  <c r="H442" i="1" s="1"/>
  <c r="H441" i="1" s="1"/>
  <c r="H437" i="1"/>
  <c r="H436" i="1" s="1"/>
  <c r="H435" i="1" s="1"/>
  <c r="H434" i="1" s="1"/>
  <c r="H432" i="1"/>
  <c r="H431" i="1" s="1"/>
  <c r="H430" i="1" s="1"/>
  <c r="H408" i="1" s="1"/>
  <c r="H406" i="1"/>
  <c r="H404" i="1"/>
  <c r="H403" i="1" s="1"/>
  <c r="H400" i="1"/>
  <c r="H398" i="1"/>
  <c r="H391" i="1"/>
  <c r="H390" i="1" s="1"/>
  <c r="H389" i="1" s="1"/>
  <c r="H385" i="1"/>
  <c r="H384" i="1" s="1"/>
  <c r="H382" i="1"/>
  <c r="H381" i="1" s="1"/>
  <c r="H380" i="1" s="1"/>
  <c r="H378" i="1"/>
  <c r="H377" i="1" s="1"/>
  <c r="H375" i="1"/>
  <c r="H373" i="1"/>
  <c r="H368" i="1"/>
  <c r="H367" i="1" s="1"/>
  <c r="H363" i="1"/>
  <c r="H362" i="1" s="1"/>
  <c r="H355" i="1"/>
  <c r="H353" i="1"/>
  <c r="H348" i="1"/>
  <c r="H346" i="1"/>
  <c r="H344" i="1"/>
  <c r="H338" i="1"/>
  <c r="H337" i="1" s="1"/>
  <c r="H336" i="1" s="1"/>
  <c r="H334" i="1"/>
  <c r="H331" i="1" s="1"/>
  <c r="H332" i="1"/>
  <c r="H324" i="1"/>
  <c r="H323" i="1" s="1"/>
  <c r="H321" i="1"/>
  <c r="H319" i="1"/>
  <c r="H314" i="1"/>
  <c r="H313" i="1" s="1"/>
  <c r="H312" i="1" s="1"/>
  <c r="H311" i="1" s="1"/>
  <c r="H308" i="1"/>
  <c r="H307" i="1" s="1"/>
  <c r="H305" i="1"/>
  <c r="H304" i="1" s="1"/>
  <c r="H298" i="1"/>
  <c r="H297" i="1" s="1"/>
  <c r="H296" i="1" s="1"/>
  <c r="H294" i="1"/>
  <c r="H292" i="1"/>
  <c r="H290" i="1" s="1"/>
  <c r="H286" i="1"/>
  <c r="H285" i="1" s="1"/>
  <c r="H282" i="1"/>
  <c r="H281" i="1" s="1"/>
  <c r="H278" i="1"/>
  <c r="H276" i="1"/>
  <c r="H267" i="1"/>
  <c r="H266" i="1" s="1"/>
  <c r="H264" i="1"/>
  <c r="H261" i="1" s="1"/>
  <c r="H259" i="1"/>
  <c r="H258" i="1" s="1"/>
  <c r="H256" i="1"/>
  <c r="H255" i="1" s="1"/>
  <c r="H254" i="1" s="1"/>
  <c r="H252" i="1"/>
  <c r="H250" i="1"/>
  <c r="H239" i="1"/>
  <c r="H238" i="1" s="1"/>
  <c r="H237" i="1" s="1"/>
  <c r="H235" i="1"/>
  <c r="H234" i="1"/>
  <c r="H232" i="1"/>
  <c r="H229" i="1"/>
  <c r="H226" i="1"/>
  <c r="H225" i="1" s="1"/>
  <c r="H223" i="1"/>
  <c r="H222" i="1" s="1"/>
  <c r="H216" i="1"/>
  <c r="H214" i="1" s="1"/>
  <c r="H212" i="1"/>
  <c r="H210" i="1" s="1"/>
  <c r="H202" i="1"/>
  <c r="H204" i="1"/>
  <c r="H200" i="1"/>
  <c r="H185" i="1"/>
  <c r="H183" i="1"/>
  <c r="H180" i="1"/>
  <c r="H175" i="1"/>
  <c r="H173" i="1"/>
  <c r="H172" i="1"/>
  <c r="H171" i="1" s="1"/>
  <c r="H169" i="1"/>
  <c r="H168" i="1" s="1"/>
  <c r="H167" i="1" s="1"/>
  <c r="H165" i="1"/>
  <c r="H164" i="1" s="1"/>
  <c r="H163" i="1" s="1"/>
  <c r="H159" i="1"/>
  <c r="H157" i="1"/>
  <c r="H155" i="1"/>
  <c r="H145" i="1"/>
  <c r="H140" i="1"/>
  <c r="H139" i="1" s="1"/>
  <c r="H137" i="1"/>
  <c r="H136" i="1" s="1"/>
  <c r="H134" i="1"/>
  <c r="H133" i="1" s="1"/>
  <c r="H131" i="1"/>
  <c r="H129" i="1"/>
  <c r="H126" i="1"/>
  <c r="H125" i="1" s="1"/>
  <c r="H122" i="1"/>
  <c r="H121" i="1" s="1"/>
  <c r="H104" i="1"/>
  <c r="H103" i="1" s="1"/>
  <c r="H100" i="1"/>
  <c r="H99" i="1" s="1"/>
  <c r="H94" i="1"/>
  <c r="H92" i="1"/>
  <c r="H89" i="1"/>
  <c r="H86" i="1"/>
  <c r="H85" i="1" s="1"/>
  <c r="H82" i="1"/>
  <c r="H81" i="1" s="1"/>
  <c r="H80" i="1" s="1"/>
  <c r="E15" i="3" s="1"/>
  <c r="H78" i="1"/>
  <c r="H77" i="1" s="1"/>
  <c r="H76" i="1" s="1"/>
  <c r="E13" i="3" s="1"/>
  <c r="H73" i="1"/>
  <c r="H70" i="1"/>
  <c r="H69" i="1" s="1"/>
  <c r="H66" i="1"/>
  <c r="H65" i="1" s="1"/>
  <c r="H61" i="1"/>
  <c r="H60" i="1" s="1"/>
  <c r="H57" i="1"/>
  <c r="H56" i="1" s="1"/>
  <c r="H53" i="1"/>
  <c r="H52" i="1" s="1"/>
  <c r="H51" i="1" s="1"/>
  <c r="H26" i="1"/>
  <c r="H24" i="1"/>
  <c r="H21" i="1"/>
  <c r="H18" i="1"/>
  <c r="H14" i="1"/>
  <c r="F53" i="3"/>
  <c r="F52" i="3"/>
  <c r="F51" i="3"/>
  <c r="F48" i="3"/>
  <c r="F47" i="3"/>
  <c r="F46" i="3"/>
  <c r="F45" i="3"/>
  <c r="F44" i="3"/>
  <c r="F42" i="3"/>
  <c r="F39" i="3"/>
  <c r="F38" i="3"/>
  <c r="F36" i="3"/>
  <c r="F34" i="3"/>
  <c r="F32" i="3"/>
  <c r="F31" i="3"/>
  <c r="F29" i="3"/>
  <c r="F28" i="3"/>
  <c r="F27" i="3"/>
  <c r="F26" i="3"/>
  <c r="F24" i="3"/>
  <c r="F23" i="3"/>
  <c r="F22" i="3"/>
  <c r="F20" i="3"/>
  <c r="F19" i="3"/>
  <c r="F17" i="3"/>
  <c r="F16" i="3"/>
  <c r="F15" i="3"/>
  <c r="F14" i="3"/>
  <c r="F13" i="3"/>
  <c r="F12" i="3"/>
  <c r="F11" i="3"/>
  <c r="F10" i="3"/>
  <c r="E16" i="3"/>
  <c r="H944" i="2"/>
  <c r="H943" i="2" s="1"/>
  <c r="H938" i="2"/>
  <c r="H937" i="2"/>
  <c r="H935" i="2"/>
  <c r="H934" i="2"/>
  <c r="H931" i="2"/>
  <c r="H930" i="2"/>
  <c r="H929" i="2"/>
  <c r="H927" i="2"/>
  <c r="H926" i="2" s="1"/>
  <c r="H923" i="2"/>
  <c r="H922" i="2"/>
  <c r="H921" i="2"/>
  <c r="H920" i="2"/>
  <c r="H919" i="2"/>
  <c r="H917" i="2"/>
  <c r="H916" i="2" s="1"/>
  <c r="H915" i="2"/>
  <c r="H914" i="2" s="1"/>
  <c r="H913" i="2"/>
  <c r="H912" i="2"/>
  <c r="H910" i="2"/>
  <c r="H909" i="2" s="1"/>
  <c r="H908" i="2"/>
  <c r="H907" i="2"/>
  <c r="H905" i="2"/>
  <c r="H904" i="2"/>
  <c r="H903" i="2"/>
  <c r="H901" i="2"/>
  <c r="H900" i="2" s="1"/>
  <c r="H899" i="2" s="1"/>
  <c r="H898" i="2"/>
  <c r="H897" i="2" s="1"/>
  <c r="H896" i="2"/>
  <c r="H895" i="2" s="1"/>
  <c r="H892" i="2"/>
  <c r="H889" i="2"/>
  <c r="H888" i="2" s="1"/>
  <c r="H885" i="2" s="1"/>
  <c r="H883" i="2"/>
  <c r="H882" i="2" s="1"/>
  <c r="H881" i="2" s="1"/>
  <c r="H880" i="2"/>
  <c r="H879" i="2" s="1"/>
  <c r="H878" i="2"/>
  <c r="H877" i="2" s="1"/>
  <c r="H873" i="2"/>
  <c r="H872" i="2" s="1"/>
  <c r="H871" i="2"/>
  <c r="H870" i="2" s="1"/>
  <c r="H869" i="2"/>
  <c r="H868" i="2" s="1"/>
  <c r="H866" i="2"/>
  <c r="H865" i="2"/>
  <c r="H864" i="2" s="1"/>
  <c r="H863" i="2"/>
  <c r="H861" i="2"/>
  <c r="H859" i="2"/>
  <c r="H858" i="2" s="1"/>
  <c r="H857" i="2"/>
  <c r="H856" i="2"/>
  <c r="H854" i="2"/>
  <c r="H853" i="2"/>
  <c r="H850" i="2"/>
  <c r="H849" i="2"/>
  <c r="H847" i="2"/>
  <c r="H846" i="2"/>
  <c r="H843" i="2"/>
  <c r="H842" i="2" s="1"/>
  <c r="H841" i="2" s="1"/>
  <c r="H840" i="2" s="1"/>
  <c r="H838" i="2"/>
  <c r="H837" i="2" s="1"/>
  <c r="H831" i="2"/>
  <c r="H830" i="2" s="1"/>
  <c r="H825" i="2"/>
  <c r="H824" i="2" s="1"/>
  <c r="H820" i="2"/>
  <c r="H819" i="2"/>
  <c r="H816" i="2"/>
  <c r="H815" i="2" s="1"/>
  <c r="H814" i="2"/>
  <c r="H813" i="2" s="1"/>
  <c r="H812" i="2"/>
  <c r="H811" i="2"/>
  <c r="H808" i="2"/>
  <c r="H806" i="2" s="1"/>
  <c r="H805" i="2"/>
  <c r="H804" i="2" s="1"/>
  <c r="H803" i="2"/>
  <c r="H802" i="2" s="1"/>
  <c r="H796" i="2"/>
  <c r="H795" i="2" s="1"/>
  <c r="H794" i="2" s="1"/>
  <c r="H793" i="2" s="1"/>
  <c r="H792" i="2"/>
  <c r="H790" i="2" s="1"/>
  <c r="H789" i="2"/>
  <c r="H788" i="2"/>
  <c r="H783" i="2"/>
  <c r="H782" i="2" s="1"/>
  <c r="H781" i="2"/>
  <c r="H780" i="2"/>
  <c r="H775" i="2"/>
  <c r="H774" i="2" s="1"/>
  <c r="H773" i="2"/>
  <c r="H772" i="2" s="1"/>
  <c r="H771" i="2"/>
  <c r="H770" i="2" s="1"/>
  <c r="H768" i="2"/>
  <c r="H767" i="2" s="1"/>
  <c r="H766" i="2" s="1"/>
  <c r="H759" i="2"/>
  <c r="H758" i="2" s="1"/>
  <c r="H757" i="2" s="1"/>
  <c r="H753" i="2"/>
  <c r="H752" i="2" s="1"/>
  <c r="H751" i="2" s="1"/>
  <c r="H749" i="2"/>
  <c r="H748" i="2" s="1"/>
  <c r="H719" i="2"/>
  <c r="H718" i="2" s="1"/>
  <c r="H717" i="2" s="1"/>
  <c r="H716" i="2"/>
  <c r="H715" i="2" s="1"/>
  <c r="H714" i="2" s="1"/>
  <c r="H712" i="2"/>
  <c r="H711" i="2" s="1"/>
  <c r="H710" i="2" s="1"/>
  <c r="H681" i="2"/>
  <c r="H680" i="2"/>
  <c r="H678" i="2"/>
  <c r="H677" i="2" s="1"/>
  <c r="H676" i="2"/>
  <c r="H675" i="2"/>
  <c r="H673" i="2"/>
  <c r="H672" i="2"/>
  <c r="H668" i="2"/>
  <c r="H667" i="2"/>
  <c r="H665" i="2"/>
  <c r="H664" i="2"/>
  <c r="H658" i="2"/>
  <c r="H657" i="2"/>
  <c r="H654" i="2"/>
  <c r="H653" i="2" s="1"/>
  <c r="H650" i="2"/>
  <c r="H649" i="2"/>
  <c r="H633" i="2"/>
  <c r="H632" i="2"/>
  <c r="H631" i="2"/>
  <c r="H630" i="2"/>
  <c r="H629" i="2"/>
  <c r="H628" i="2"/>
  <c r="H625" i="2"/>
  <c r="H624" i="2"/>
  <c r="H623" i="2"/>
  <c r="H620" i="2"/>
  <c r="H619" i="2" s="1"/>
  <c r="H618" i="2" s="1"/>
  <c r="H617" i="2"/>
  <c r="H616" i="2"/>
  <c r="H615" i="2"/>
  <c r="H613" i="2"/>
  <c r="H612" i="2"/>
  <c r="H611" i="2"/>
  <c r="H610" i="2"/>
  <c r="H599" i="2"/>
  <c r="H598" i="2" s="1"/>
  <c r="H595" i="2" s="1"/>
  <c r="H594" i="2"/>
  <c r="H593" i="2"/>
  <c r="H591" i="2"/>
  <c r="H590" i="2"/>
  <c r="H589" i="2"/>
  <c r="H587" i="2"/>
  <c r="H586" i="2"/>
  <c r="H585" i="2"/>
  <c r="H583" i="2"/>
  <c r="H582" i="2"/>
  <c r="H581" i="2"/>
  <c r="H578" i="2"/>
  <c r="H577" i="2"/>
  <c r="H575" i="2"/>
  <c r="H574" i="2"/>
  <c r="H571" i="2"/>
  <c r="H570" i="2"/>
  <c r="H568" i="2"/>
  <c r="H567" i="2"/>
  <c r="H562" i="2"/>
  <c r="H561" i="2" s="1"/>
  <c r="H560" i="2"/>
  <c r="H549" i="2"/>
  <c r="H548" i="2" s="1"/>
  <c r="H547" i="2"/>
  <c r="H546" i="2" s="1"/>
  <c r="H545" i="2"/>
  <c r="H544" i="2" s="1"/>
  <c r="H543" i="2"/>
  <c r="H542" i="2" s="1"/>
  <c r="H541" i="2"/>
  <c r="H540" i="2" s="1"/>
  <c r="H508" i="2"/>
  <c r="H507" i="2" s="1"/>
  <c r="H503" i="2"/>
  <c r="H502" i="2"/>
  <c r="H501" i="2"/>
  <c r="H498" i="2"/>
  <c r="H497" i="2"/>
  <c r="H496" i="2"/>
  <c r="H494" i="2"/>
  <c r="H493" i="2"/>
  <c r="H485" i="2"/>
  <c r="H484" i="2" s="1"/>
  <c r="H483" i="2" s="1"/>
  <c r="H482" i="2"/>
  <c r="H481" i="2" s="1"/>
  <c r="H480" i="2"/>
  <c r="H472" i="2"/>
  <c r="H471" i="2" s="1"/>
  <c r="H470" i="2" s="1"/>
  <c r="H469" i="2"/>
  <c r="H468" i="2" s="1"/>
  <c r="H467" i="2" s="1"/>
  <c r="H466" i="2"/>
  <c r="H465" i="2" s="1"/>
  <c r="H464" i="2" s="1"/>
  <c r="H458" i="2"/>
  <c r="H457" i="2" s="1"/>
  <c r="H456" i="2"/>
  <c r="H455" i="2" s="1"/>
  <c r="H451" i="2"/>
  <c r="H450" i="2" s="1"/>
  <c r="H449" i="2"/>
  <c r="H448" i="2" s="1"/>
  <c r="H447" i="2"/>
  <c r="H446" i="2" s="1"/>
  <c r="H444" i="2"/>
  <c r="H443" i="2"/>
  <c r="H442" i="2"/>
  <c r="H439" i="2"/>
  <c r="H438" i="2" s="1"/>
  <c r="H437" i="2"/>
  <c r="H436" i="2"/>
  <c r="H431" i="2"/>
  <c r="H430" i="2" s="1"/>
  <c r="H429" i="2" s="1"/>
  <c r="H428" i="2"/>
  <c r="H427" i="2" s="1"/>
  <c r="H426" i="2"/>
  <c r="H425" i="2" s="1"/>
  <c r="H424" i="2"/>
  <c r="H423" i="2" s="1"/>
  <c r="H420" i="2"/>
  <c r="H419" i="2"/>
  <c r="H418" i="2" s="1"/>
  <c r="H415" i="2"/>
  <c r="H414" i="2" s="1"/>
  <c r="H413" i="2"/>
  <c r="H412" i="2" s="1"/>
  <c r="H409" i="2"/>
  <c r="H408" i="2" s="1"/>
  <c r="H407" i="2"/>
  <c r="H406" i="2" s="1"/>
  <c r="H405" i="2"/>
  <c r="H404" i="2" s="1"/>
  <c r="H401" i="2"/>
  <c r="H400" i="2" s="1"/>
  <c r="H399" i="2"/>
  <c r="H398" i="2" s="1"/>
  <c r="H389" i="2"/>
  <c r="H387" i="2" s="1"/>
  <c r="H386" i="2" s="1"/>
  <c r="H383" i="2"/>
  <c r="H382" i="2" s="1"/>
  <c r="H381" i="2" s="1"/>
  <c r="H380" i="2" s="1"/>
  <c r="H379" i="2"/>
  <c r="H378" i="2"/>
  <c r="H377" i="2"/>
  <c r="H373" i="2"/>
  <c r="H372" i="2" s="1"/>
  <c r="H371" i="2" s="1"/>
  <c r="H370" i="2" s="1"/>
  <c r="H369" i="2"/>
  <c r="H368" i="2"/>
  <c r="H367" i="2"/>
  <c r="H364" i="2"/>
  <c r="H363" i="2" s="1"/>
  <c r="H362" i="2" s="1"/>
  <c r="H361" i="2"/>
  <c r="H360" i="2" s="1"/>
  <c r="H359" i="2" s="1"/>
  <c r="H356" i="2"/>
  <c r="H355" i="2" s="1"/>
  <c r="H354" i="2" s="1"/>
  <c r="H353" i="2" s="1"/>
  <c r="H352" i="2"/>
  <c r="H351" i="2" s="1"/>
  <c r="H350" i="2" s="1"/>
  <c r="H349" i="2" s="1"/>
  <c r="H348" i="2"/>
  <c r="H347" i="2" s="1"/>
  <c r="H346" i="2" s="1"/>
  <c r="H345" i="2" s="1"/>
  <c r="H343" i="2"/>
  <c r="H342" i="2" s="1"/>
  <c r="H341" i="2" s="1"/>
  <c r="H340" i="2" s="1"/>
  <c r="H339" i="2"/>
  <c r="H338" i="2" s="1"/>
  <c r="H337" i="2"/>
  <c r="H336" i="2" s="1"/>
  <c r="H334" i="2"/>
  <c r="H333" i="2" s="1"/>
  <c r="H330" i="2"/>
  <c r="H329" i="2"/>
  <c r="H328" i="2" s="1"/>
  <c r="H327" i="2"/>
  <c r="H326" i="2" s="1"/>
  <c r="H319" i="2"/>
  <c r="H318" i="2"/>
  <c r="H311" i="2"/>
  <c r="H309" i="2"/>
  <c r="H308" i="2"/>
  <c r="H307" i="2"/>
  <c r="H304" i="2"/>
  <c r="H299" i="2"/>
  <c r="H296" i="2"/>
  <c r="H295" i="2" s="1"/>
  <c r="H294" i="2" s="1"/>
  <c r="H293" i="2"/>
  <c r="H291" i="2"/>
  <c r="H290" i="2"/>
  <c r="H288" i="2"/>
  <c r="H287" i="2" s="1"/>
  <c r="H286" i="2"/>
  <c r="H285" i="2"/>
  <c r="H281" i="2"/>
  <c r="H280" i="2" s="1"/>
  <c r="H279" i="2"/>
  <c r="H278" i="2" s="1"/>
  <c r="H277" i="2"/>
  <c r="H270" i="2"/>
  <c r="H269" i="2"/>
  <c r="H268" i="2"/>
  <c r="H265" i="2"/>
  <c r="H263" i="2"/>
  <c r="H262" i="2"/>
  <c r="H258" i="2"/>
  <c r="H257" i="2" s="1"/>
  <c r="H256" i="2"/>
  <c r="H251" i="2"/>
  <c r="H250" i="2" s="1"/>
  <c r="H249" i="2"/>
  <c r="H248" i="2" s="1"/>
  <c r="H247" i="2"/>
  <c r="H246" i="2"/>
  <c r="H244" i="2"/>
  <c r="H243" i="2" s="1"/>
  <c r="H241" i="2" s="1"/>
  <c r="H239" i="2"/>
  <c r="H237" i="2" s="1"/>
  <c r="H236" i="2" s="1"/>
  <c r="H232" i="2"/>
  <c r="H231" i="2" s="1"/>
  <c r="H230" i="2"/>
  <c r="H228" i="2"/>
  <c r="H227" i="2" s="1"/>
  <c r="H226" i="2"/>
  <c r="H223" i="2"/>
  <c r="H222" i="2" s="1"/>
  <c r="H221" i="2"/>
  <c r="H220" i="2" s="1"/>
  <c r="H212" i="2"/>
  <c r="H211" i="2" s="1"/>
  <c r="H210" i="2" s="1"/>
  <c r="H209" i="2" s="1"/>
  <c r="H208" i="2"/>
  <c r="H207" i="2" s="1"/>
  <c r="H206" i="2" s="1"/>
  <c r="H205" i="2" s="1"/>
  <c r="H204" i="2"/>
  <c r="H202" i="2"/>
  <c r="H201" i="2"/>
  <c r="H199" i="2"/>
  <c r="H198" i="2" s="1"/>
  <c r="H197" i="2"/>
  <c r="H196" i="2" s="1"/>
  <c r="H190" i="2"/>
  <c r="H189" i="2" s="1"/>
  <c r="H192" i="2"/>
  <c r="H191" i="2" s="1"/>
  <c r="H188" i="2"/>
  <c r="H187" i="2" s="1"/>
  <c r="H185" i="2"/>
  <c r="H184" i="2" s="1"/>
  <c r="H183" i="2"/>
  <c r="H182" i="2" s="1"/>
  <c r="H180" i="2"/>
  <c r="H179" i="2" s="1"/>
  <c r="H177" i="2"/>
  <c r="H176" i="2"/>
  <c r="H172" i="2"/>
  <c r="H171" i="2" s="1"/>
  <c r="H170" i="2" s="1"/>
  <c r="H169" i="2"/>
  <c r="H168" i="2" s="1"/>
  <c r="H167" i="2"/>
  <c r="H166" i="2" s="1"/>
  <c r="H165" i="2"/>
  <c r="H163" i="2" s="1"/>
  <c r="H161" i="2"/>
  <c r="H160" i="2"/>
  <c r="H158" i="2"/>
  <c r="H156" i="2"/>
  <c r="H155" i="2" s="1"/>
  <c r="H154" i="2"/>
  <c r="H153" i="2"/>
  <c r="H151" i="2"/>
  <c r="H150" i="2"/>
  <c r="H149" i="2"/>
  <c r="H147" i="2"/>
  <c r="H146" i="2" s="1"/>
  <c r="H143" i="2"/>
  <c r="H140" i="2"/>
  <c r="H139" i="2"/>
  <c r="H136" i="2"/>
  <c r="H134" i="2" s="1"/>
  <c r="H133" i="2"/>
  <c r="H132" i="2" s="1"/>
  <c r="H131" i="2" s="1"/>
  <c r="H130" i="2"/>
  <c r="H129" i="2" s="1"/>
  <c r="H127" i="2"/>
  <c r="H126" i="2" s="1"/>
  <c r="H125" i="2" s="1"/>
  <c r="H123" i="2"/>
  <c r="H122" i="2" s="1"/>
  <c r="H120" i="2"/>
  <c r="H119" i="2"/>
  <c r="H118" i="2"/>
  <c r="H116" i="2"/>
  <c r="H112" i="2"/>
  <c r="H111" i="2" s="1"/>
  <c r="H109" i="2"/>
  <c r="H108" i="2"/>
  <c r="H105" i="2"/>
  <c r="H103" i="2" s="1"/>
  <c r="H102" i="2"/>
  <c r="H101" i="2"/>
  <c r="H99" i="2"/>
  <c r="H98" i="2"/>
  <c r="H95" i="2"/>
  <c r="H94" i="2"/>
  <c r="H92" i="2"/>
  <c r="H91" i="2"/>
  <c r="H89" i="2"/>
  <c r="H88" i="2"/>
  <c r="H86" i="2"/>
  <c r="H85" i="2"/>
  <c r="H83" i="2"/>
  <c r="H82" i="2"/>
  <c r="H80" i="2"/>
  <c r="H79" i="2"/>
  <c r="H75" i="2"/>
  <c r="H73" i="2"/>
  <c r="H72" i="2"/>
  <c r="H70" i="2"/>
  <c r="H69" i="2"/>
  <c r="H67" i="2"/>
  <c r="H66" i="2"/>
  <c r="H64" i="2"/>
  <c r="H63" i="2"/>
  <c r="H61" i="2"/>
  <c r="H60" i="2"/>
  <c r="H58" i="2"/>
  <c r="H57" i="2"/>
  <c r="H55" i="2"/>
  <c r="H54" i="2"/>
  <c r="H49" i="2"/>
  <c r="H48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G944" i="2"/>
  <c r="G943" i="2" s="1"/>
  <c r="G938" i="2"/>
  <c r="G937" i="2"/>
  <c r="G935" i="2"/>
  <c r="G931" i="2"/>
  <c r="G930" i="2"/>
  <c r="G929" i="2"/>
  <c r="G927" i="2"/>
  <c r="G926" i="2" s="1"/>
  <c r="G923" i="2"/>
  <c r="G922" i="2"/>
  <c r="G921" i="2"/>
  <c r="G920" i="2"/>
  <c r="G919" i="2"/>
  <c r="G917" i="2"/>
  <c r="G916" i="2" s="1"/>
  <c r="G915" i="2"/>
  <c r="G914" i="2" s="1"/>
  <c r="G913" i="2"/>
  <c r="G912" i="2"/>
  <c r="G910" i="2"/>
  <c r="G909" i="2" s="1"/>
  <c r="G908" i="2"/>
  <c r="G907" i="2"/>
  <c r="G905" i="2"/>
  <c r="G904" i="2"/>
  <c r="G903" i="2"/>
  <c r="G901" i="2"/>
  <c r="G900" i="2" s="1"/>
  <c r="G899" i="2" s="1"/>
  <c r="G898" i="2"/>
  <c r="G897" i="2" s="1"/>
  <c r="G896" i="2"/>
  <c r="G895" i="2" s="1"/>
  <c r="G892" i="2"/>
  <c r="G889" i="2"/>
  <c r="G888" i="2" s="1"/>
  <c r="G885" i="2" s="1"/>
  <c r="G883" i="2"/>
  <c r="G882" i="2" s="1"/>
  <c r="G881" i="2" s="1"/>
  <c r="G880" i="2"/>
  <c r="G879" i="2" s="1"/>
  <c r="G878" i="2"/>
  <c r="G877" i="2" s="1"/>
  <c r="G873" i="2"/>
  <c r="G872" i="2" s="1"/>
  <c r="G871" i="2"/>
  <c r="G870" i="2" s="1"/>
  <c r="G869" i="2"/>
  <c r="G868" i="2" s="1"/>
  <c r="G866" i="2"/>
  <c r="G863" i="2"/>
  <c r="G861" i="2"/>
  <c r="G859" i="2"/>
  <c r="G858" i="2" s="1"/>
  <c r="G857" i="2"/>
  <c r="G856" i="2"/>
  <c r="G854" i="2"/>
  <c r="G853" i="2"/>
  <c r="G850" i="2"/>
  <c r="G849" i="2"/>
  <c r="G847" i="2"/>
  <c r="G846" i="2"/>
  <c r="G843" i="2"/>
  <c r="G842" i="2" s="1"/>
  <c r="G841" i="2" s="1"/>
  <c r="G840" i="2" s="1"/>
  <c r="G838" i="2"/>
  <c r="G837" i="2" s="1"/>
  <c r="G831" i="2"/>
  <c r="G830" i="2" s="1"/>
  <c r="G825" i="2"/>
  <c r="G824" i="2" s="1"/>
  <c r="G820" i="2"/>
  <c r="G819" i="2"/>
  <c r="G816" i="2"/>
  <c r="G815" i="2" s="1"/>
  <c r="G814" i="2"/>
  <c r="G813" i="2" s="1"/>
  <c r="G812" i="2"/>
  <c r="G811" i="2"/>
  <c r="G808" i="2"/>
  <c r="G806" i="2" s="1"/>
  <c r="G805" i="2"/>
  <c r="G804" i="2" s="1"/>
  <c r="G803" i="2"/>
  <c r="G802" i="2" s="1"/>
  <c r="G796" i="2"/>
  <c r="G795" i="2" s="1"/>
  <c r="G794" i="2" s="1"/>
  <c r="G793" i="2" s="1"/>
  <c r="G792" i="2"/>
  <c r="G791" i="2" s="1"/>
  <c r="G789" i="2"/>
  <c r="G788" i="2"/>
  <c r="G783" i="2"/>
  <c r="G782" i="2" s="1"/>
  <c r="G781" i="2"/>
  <c r="G780" i="2"/>
  <c r="G775" i="2"/>
  <c r="G774" i="2" s="1"/>
  <c r="G773" i="2"/>
  <c r="G772" i="2" s="1"/>
  <c r="G771" i="2"/>
  <c r="G770" i="2" s="1"/>
  <c r="G768" i="2"/>
  <c r="G767" i="2" s="1"/>
  <c r="G766" i="2" s="1"/>
  <c r="G759" i="2"/>
  <c r="G758" i="2" s="1"/>
  <c r="G757" i="2" s="1"/>
  <c r="G753" i="2"/>
  <c r="G752" i="2" s="1"/>
  <c r="G751" i="2" s="1"/>
  <c r="G749" i="2"/>
  <c r="G748" i="2" s="1"/>
  <c r="G719" i="2"/>
  <c r="G718" i="2" s="1"/>
  <c r="G717" i="2" s="1"/>
  <c r="G716" i="2"/>
  <c r="G715" i="2" s="1"/>
  <c r="G714" i="2" s="1"/>
  <c r="G712" i="2"/>
  <c r="G711" i="2" s="1"/>
  <c r="G710" i="2" s="1"/>
  <c r="G681" i="2"/>
  <c r="G680" i="2"/>
  <c r="G678" i="2"/>
  <c r="G677" i="2" s="1"/>
  <c r="G676" i="2"/>
  <c r="G675" i="2"/>
  <c r="G673" i="2"/>
  <c r="G672" i="2"/>
  <c r="G668" i="2"/>
  <c r="G667" i="2"/>
  <c r="G665" i="2"/>
  <c r="G664" i="2"/>
  <c r="G658" i="2"/>
  <c r="G657" i="2"/>
  <c r="G654" i="2"/>
  <c r="G653" i="2" s="1"/>
  <c r="G650" i="2"/>
  <c r="G649" i="2"/>
  <c r="G633" i="2"/>
  <c r="G632" i="2"/>
  <c r="G631" i="2"/>
  <c r="G630" i="2"/>
  <c r="G629" i="2"/>
  <c r="G628" i="2"/>
  <c r="G625" i="2"/>
  <c r="G624" i="2"/>
  <c r="G623" i="2"/>
  <c r="G620" i="2"/>
  <c r="G619" i="2" s="1"/>
  <c r="G618" i="2" s="1"/>
  <c r="G617" i="2"/>
  <c r="G616" i="2"/>
  <c r="G615" i="2"/>
  <c r="G613" i="2"/>
  <c r="G612" i="2"/>
  <c r="G611" i="2"/>
  <c r="G610" i="2"/>
  <c r="G599" i="2"/>
  <c r="G598" i="2" s="1"/>
  <c r="G595" i="2" s="1"/>
  <c r="G594" i="2"/>
  <c r="G593" i="2"/>
  <c r="G591" i="2"/>
  <c r="G590" i="2"/>
  <c r="G589" i="2"/>
  <c r="G587" i="2"/>
  <c r="G586" i="2"/>
  <c r="G585" i="2"/>
  <c r="G583" i="2"/>
  <c r="G582" i="2"/>
  <c r="G581" i="2"/>
  <c r="G578" i="2"/>
  <c r="G577" i="2"/>
  <c r="G575" i="2"/>
  <c r="G574" i="2"/>
  <c r="G571" i="2"/>
  <c r="G570" i="2"/>
  <c r="G568" i="2"/>
  <c r="G567" i="2"/>
  <c r="G562" i="2"/>
  <c r="G561" i="2" s="1"/>
  <c r="G560" i="2"/>
  <c r="G549" i="2"/>
  <c r="G548" i="2" s="1"/>
  <c r="G547" i="2"/>
  <c r="G546" i="2" s="1"/>
  <c r="G545" i="2"/>
  <c r="G544" i="2" s="1"/>
  <c r="G543" i="2"/>
  <c r="G542" i="2" s="1"/>
  <c r="G541" i="2"/>
  <c r="G540" i="2" s="1"/>
  <c r="G508" i="2"/>
  <c r="G507" i="2" s="1"/>
  <c r="G503" i="2"/>
  <c r="G502" i="2"/>
  <c r="G501" i="2"/>
  <c r="G498" i="2"/>
  <c r="G497" i="2"/>
  <c r="G496" i="2"/>
  <c r="G494" i="2"/>
  <c r="G493" i="2"/>
  <c r="G485" i="2"/>
  <c r="G484" i="2" s="1"/>
  <c r="G483" i="2" s="1"/>
  <c r="G482" i="2"/>
  <c r="G481" i="2" s="1"/>
  <c r="G480" i="2"/>
  <c r="G472" i="2"/>
  <c r="G471" i="2" s="1"/>
  <c r="G470" i="2" s="1"/>
  <c r="G469" i="2"/>
  <c r="G468" i="2" s="1"/>
  <c r="G467" i="2" s="1"/>
  <c r="G466" i="2"/>
  <c r="G465" i="2" s="1"/>
  <c r="G464" i="2" s="1"/>
  <c r="G458" i="2"/>
  <c r="G457" i="2" s="1"/>
  <c r="G456" i="2"/>
  <c r="G455" i="2" s="1"/>
  <c r="G451" i="2"/>
  <c r="G450" i="2" s="1"/>
  <c r="G449" i="2"/>
  <c r="G448" i="2" s="1"/>
  <c r="G447" i="2"/>
  <c r="G446" i="2" s="1"/>
  <c r="G444" i="2"/>
  <c r="G443" i="2"/>
  <c r="G442" i="2"/>
  <c r="G439" i="2"/>
  <c r="G438" i="2" s="1"/>
  <c r="G437" i="2"/>
  <c r="G436" i="2"/>
  <c r="G431" i="2"/>
  <c r="G430" i="2" s="1"/>
  <c r="G429" i="2" s="1"/>
  <c r="G428" i="2"/>
  <c r="G427" i="2" s="1"/>
  <c r="G426" i="2"/>
  <c r="G425" i="2" s="1"/>
  <c r="G424" i="2"/>
  <c r="G423" i="2" s="1"/>
  <c r="G420" i="2"/>
  <c r="G419" i="2"/>
  <c r="G418" i="2" s="1"/>
  <c r="G415" i="2"/>
  <c r="G414" i="2" s="1"/>
  <c r="G413" i="2"/>
  <c r="G412" i="2" s="1"/>
  <c r="G409" i="2"/>
  <c r="G408" i="2" s="1"/>
  <c r="G407" i="2"/>
  <c r="G406" i="2" s="1"/>
  <c r="G405" i="2"/>
  <c r="G404" i="2" s="1"/>
  <c r="G401" i="2"/>
  <c r="G400" i="2" s="1"/>
  <c r="G399" i="2"/>
  <c r="G398" i="2" s="1"/>
  <c r="G389" i="2"/>
  <c r="G387" i="2" s="1"/>
  <c r="G386" i="2" s="1"/>
  <c r="G383" i="2"/>
  <c r="G382" i="2" s="1"/>
  <c r="G381" i="2" s="1"/>
  <c r="G380" i="2" s="1"/>
  <c r="G379" i="2"/>
  <c r="G378" i="2"/>
  <c r="G377" i="2"/>
  <c r="G373" i="2"/>
  <c r="G372" i="2" s="1"/>
  <c r="G371" i="2" s="1"/>
  <c r="G370" i="2" s="1"/>
  <c r="G369" i="2"/>
  <c r="G368" i="2"/>
  <c r="G367" i="2"/>
  <c r="G364" i="2"/>
  <c r="G363" i="2" s="1"/>
  <c r="G362" i="2" s="1"/>
  <c r="G361" i="2"/>
  <c r="G360" i="2" s="1"/>
  <c r="G359" i="2" s="1"/>
  <c r="G356" i="2"/>
  <c r="G355" i="2" s="1"/>
  <c r="G354" i="2" s="1"/>
  <c r="G353" i="2" s="1"/>
  <c r="G352" i="2"/>
  <c r="G351" i="2" s="1"/>
  <c r="G350" i="2" s="1"/>
  <c r="G349" i="2" s="1"/>
  <c r="G348" i="2"/>
  <c r="G347" i="2" s="1"/>
  <c r="G346" i="2" s="1"/>
  <c r="G345" i="2" s="1"/>
  <c r="G343" i="2"/>
  <c r="G342" i="2" s="1"/>
  <c r="G341" i="2" s="1"/>
  <c r="G340" i="2" s="1"/>
  <c r="G339" i="2"/>
  <c r="G338" i="2" s="1"/>
  <c r="G337" i="2"/>
  <c r="G336" i="2" s="1"/>
  <c r="G334" i="2"/>
  <c r="G333" i="2" s="1"/>
  <c r="G330" i="2"/>
  <c r="G329" i="2"/>
  <c r="G328" i="2" s="1"/>
  <c r="G327" i="2"/>
  <c r="G326" i="2" s="1"/>
  <c r="G319" i="2"/>
  <c r="G318" i="2"/>
  <c r="G311" i="2"/>
  <c r="G309" i="2"/>
  <c r="G308" i="2"/>
  <c r="G307" i="2"/>
  <c r="G304" i="2"/>
  <c r="G299" i="2"/>
  <c r="G296" i="2"/>
  <c r="G295" i="2" s="1"/>
  <c r="G294" i="2" s="1"/>
  <c r="G293" i="2"/>
  <c r="G291" i="2"/>
  <c r="G290" i="2"/>
  <c r="G288" i="2"/>
  <c r="G287" i="2" s="1"/>
  <c r="G286" i="2"/>
  <c r="G285" i="2"/>
  <c r="G281" i="2"/>
  <c r="G280" i="2" s="1"/>
  <c r="G279" i="2"/>
  <c r="G278" i="2" s="1"/>
  <c r="G277" i="2"/>
  <c r="G270" i="2"/>
  <c r="G269" i="2"/>
  <c r="G268" i="2"/>
  <c r="G265" i="2"/>
  <c r="G263" i="2"/>
  <c r="G262" i="2"/>
  <c r="G258" i="2"/>
  <c r="G257" i="2" s="1"/>
  <c r="G256" i="2"/>
  <c r="G251" i="2"/>
  <c r="G250" i="2" s="1"/>
  <c r="G249" i="2"/>
  <c r="G248" i="2" s="1"/>
  <c r="G247" i="2"/>
  <c r="G246" i="2"/>
  <c r="G244" i="2"/>
  <c r="G243" i="2" s="1"/>
  <c r="G241" i="2" s="1"/>
  <c r="G239" i="2"/>
  <c r="G237" i="2" s="1"/>
  <c r="G236" i="2" s="1"/>
  <c r="G232" i="2"/>
  <c r="G231" i="2" s="1"/>
  <c r="G230" i="2"/>
  <c r="G228" i="2"/>
  <c r="G227" i="2" s="1"/>
  <c r="G226" i="2"/>
  <c r="G223" i="2"/>
  <c r="G222" i="2" s="1"/>
  <c r="G221" i="2"/>
  <c r="G220" i="2" s="1"/>
  <c r="G212" i="2"/>
  <c r="G211" i="2" s="1"/>
  <c r="G210" i="2" s="1"/>
  <c r="G209" i="2" s="1"/>
  <c r="G208" i="2"/>
  <c r="G207" i="2" s="1"/>
  <c r="G206" i="2" s="1"/>
  <c r="G205" i="2" s="1"/>
  <c r="G204" i="2"/>
  <c r="G202" i="2"/>
  <c r="G201" i="2"/>
  <c r="G199" i="2"/>
  <c r="G198" i="2" s="1"/>
  <c r="G197" i="2"/>
  <c r="G196" i="2" s="1"/>
  <c r="G190" i="2"/>
  <c r="G189" i="2" s="1"/>
  <c r="G192" i="2"/>
  <c r="G191" i="2" s="1"/>
  <c r="G188" i="2"/>
  <c r="G187" i="2" s="1"/>
  <c r="G185" i="2"/>
  <c r="G184" i="2" s="1"/>
  <c r="G183" i="2"/>
  <c r="G182" i="2" s="1"/>
  <c r="G180" i="2"/>
  <c r="G179" i="2" s="1"/>
  <c r="G177" i="2"/>
  <c r="G176" i="2"/>
  <c r="G172" i="2"/>
  <c r="G171" i="2" s="1"/>
  <c r="G170" i="2" s="1"/>
  <c r="G169" i="2"/>
  <c r="G168" i="2" s="1"/>
  <c r="G167" i="2"/>
  <c r="G166" i="2" s="1"/>
  <c r="G165" i="2"/>
  <c r="G163" i="2" s="1"/>
  <c r="G161" i="2"/>
  <c r="G160" i="2"/>
  <c r="G158" i="2"/>
  <c r="G156" i="2"/>
  <c r="G155" i="2" s="1"/>
  <c r="G154" i="2"/>
  <c r="G153" i="2"/>
  <c r="G151" i="2"/>
  <c r="G150" i="2"/>
  <c r="G149" i="2"/>
  <c r="G147" i="2"/>
  <c r="G146" i="2" s="1"/>
  <c r="G143" i="2"/>
  <c r="G140" i="2"/>
  <c r="G139" i="2"/>
  <c r="G136" i="2"/>
  <c r="G135" i="2" s="1"/>
  <c r="G133" i="2"/>
  <c r="G132" i="2" s="1"/>
  <c r="G131" i="2" s="1"/>
  <c r="G130" i="2"/>
  <c r="G129" i="2" s="1"/>
  <c r="G127" i="2"/>
  <c r="G126" i="2" s="1"/>
  <c r="G125" i="2" s="1"/>
  <c r="G123" i="2"/>
  <c r="G122" i="2" s="1"/>
  <c r="G120" i="2"/>
  <c r="G119" i="2"/>
  <c r="G118" i="2"/>
  <c r="G116" i="2"/>
  <c r="G112" i="2"/>
  <c r="G111" i="2" s="1"/>
  <c r="G109" i="2"/>
  <c r="G108" i="2"/>
  <c r="G105" i="2"/>
  <c r="G103" i="2" s="1"/>
  <c r="G102" i="2"/>
  <c r="G101" i="2"/>
  <c r="G99" i="2"/>
  <c r="G98" i="2"/>
  <c r="G95" i="2"/>
  <c r="G94" i="2"/>
  <c r="G92" i="2"/>
  <c r="G91" i="2"/>
  <c r="G89" i="2"/>
  <c r="G88" i="2"/>
  <c r="G86" i="2"/>
  <c r="G85" i="2"/>
  <c r="G83" i="2"/>
  <c r="G82" i="2"/>
  <c r="G80" i="2"/>
  <c r="G79" i="2"/>
  <c r="G75" i="2"/>
  <c r="G73" i="2"/>
  <c r="G72" i="2"/>
  <c r="G70" i="2"/>
  <c r="G69" i="2"/>
  <c r="G67" i="2"/>
  <c r="G66" i="2"/>
  <c r="G64" i="2"/>
  <c r="G63" i="2"/>
  <c r="G61" i="2"/>
  <c r="G60" i="2"/>
  <c r="G58" i="2"/>
  <c r="G57" i="2"/>
  <c r="G55" i="2"/>
  <c r="G54" i="2"/>
  <c r="G49" i="2"/>
  <c r="G48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H558" i="2" l="1"/>
  <c r="H550" i="2" s="1"/>
  <c r="H1044" i="1"/>
  <c r="G558" i="2"/>
  <c r="H658" i="1"/>
  <c r="G769" i="2"/>
  <c r="H769" i="2"/>
  <c r="H47" i="2"/>
  <c r="G891" i="2"/>
  <c r="G890" i="2" s="1"/>
  <c r="G47" i="2"/>
  <c r="H891" i="2"/>
  <c r="H890" i="2" s="1"/>
  <c r="G663" i="2"/>
  <c r="H663" i="2"/>
  <c r="H662" i="2" s="1"/>
  <c r="H655" i="2"/>
  <c r="G655" i="2"/>
  <c r="H576" i="2"/>
  <c r="G576" i="2"/>
  <c r="G750" i="2"/>
  <c r="H750" i="2"/>
  <c r="H96" i="2"/>
  <c r="H115" i="2"/>
  <c r="H110" i="2" s="1"/>
  <c r="G115" i="2"/>
  <c r="G110" i="2" s="1"/>
  <c r="G96" i="2"/>
  <c r="H817" i="2"/>
  <c r="G25" i="2"/>
  <c r="H25" i="2"/>
  <c r="G817" i="2"/>
  <c r="G397" i="2"/>
  <c r="G391" i="2" s="1"/>
  <c r="G385" i="2" s="1"/>
  <c r="H397" i="2"/>
  <c r="H391" i="2" s="1"/>
  <c r="H385" i="2" s="1"/>
  <c r="H1302" i="1"/>
  <c r="H1296" i="1" s="1"/>
  <c r="H1291" i="1" s="1"/>
  <c r="H569" i="2"/>
  <c r="G569" i="2"/>
  <c r="H1043" i="1"/>
  <c r="H1042" i="1" s="1"/>
  <c r="H225" i="2"/>
  <c r="G225" i="2"/>
  <c r="G550" i="2"/>
  <c r="G559" i="2"/>
  <c r="H559" i="2"/>
  <c r="H343" i="1"/>
  <c r="G454" i="2"/>
  <c r="F50" i="3"/>
  <c r="F49" i="3" s="1"/>
  <c r="H454" i="2"/>
  <c r="G445" i="2"/>
  <c r="H352" i="1"/>
  <c r="H445" i="2"/>
  <c r="H142" i="2"/>
  <c r="H141" i="2" s="1"/>
  <c r="G142" i="2"/>
  <c r="G141" i="2" s="1"/>
  <c r="H144" i="1"/>
  <c r="H143" i="1" s="1"/>
  <c r="E19" i="3" s="1"/>
  <c r="G276" i="2"/>
  <c r="G271" i="2" s="1"/>
  <c r="G823" i="2"/>
  <c r="H276" i="2"/>
  <c r="H271" i="2" s="1"/>
  <c r="H823" i="2"/>
  <c r="H229" i="2"/>
  <c r="G934" i="2"/>
  <c r="G229" i="2"/>
  <c r="G403" i="2"/>
  <c r="H403" i="2"/>
  <c r="H1244" i="1"/>
  <c r="H1243" i="1" s="1"/>
  <c r="H1199" i="1"/>
  <c r="H1231" i="1"/>
  <c r="H1262" i="1"/>
  <c r="H1204" i="1"/>
  <c r="H1238" i="1"/>
  <c r="H1250" i="1"/>
  <c r="H1249" i="1" s="1"/>
  <c r="H1226" i="1"/>
  <c r="H1225" i="1" s="1"/>
  <c r="H1221" i="1" s="1"/>
  <c r="H1190" i="1"/>
  <c r="H1189" i="1" s="1"/>
  <c r="H221" i="1"/>
  <c r="G255" i="2"/>
  <c r="G252" i="2"/>
  <c r="H255" i="2"/>
  <c r="H252" i="2"/>
  <c r="G121" i="2"/>
  <c r="H753" i="1"/>
  <c r="H748" i="1" s="1"/>
  <c r="H121" i="2"/>
  <c r="H273" i="1"/>
  <c r="H272" i="1" s="1"/>
  <c r="H271" i="1" s="1"/>
  <c r="H270" i="1" s="1"/>
  <c r="G479" i="2"/>
  <c r="G476" i="2" s="1"/>
  <c r="G473" i="2" s="1"/>
  <c r="H479" i="2"/>
  <c r="H476" i="2" s="1"/>
  <c r="H473" i="2" s="1"/>
  <c r="H1164" i="1"/>
  <c r="H1159" i="1" s="1"/>
  <c r="H1166" i="1"/>
  <c r="G323" i="2"/>
  <c r="G322" i="2" s="1"/>
  <c r="H323" i="2"/>
  <c r="H322" i="2" s="1"/>
  <c r="H453" i="1"/>
  <c r="H13" i="2"/>
  <c r="H20" i="2"/>
  <c r="G13" i="2"/>
  <c r="G20" i="2"/>
  <c r="G9" i="2"/>
  <c r="G10" i="2"/>
  <c r="H9" i="2"/>
  <c r="H10" i="2"/>
  <c r="H326" i="1"/>
  <c r="H1129" i="1"/>
  <c r="K1187" i="1"/>
  <c r="I1337" i="1"/>
  <c r="I1342" i="1" s="1"/>
  <c r="G417" i="2"/>
  <c r="G627" i="2"/>
  <c r="G626" i="2" s="1"/>
  <c r="H627" i="2"/>
  <c r="H626" i="2" s="1"/>
  <c r="G14" i="2"/>
  <c r="H820" i="1"/>
  <c r="H417" i="2"/>
  <c r="G865" i="2"/>
  <c r="G864" i="2" s="1"/>
  <c r="H128" i="1"/>
  <c r="H289" i="1"/>
  <c r="H288" i="1" s="1"/>
  <c r="H280" i="1" s="1"/>
  <c r="E27" i="3" s="1"/>
  <c r="H493" i="1"/>
  <c r="H492" i="1" s="1"/>
  <c r="H484" i="1" s="1"/>
  <c r="H994" i="1"/>
  <c r="H1268" i="1"/>
  <c r="H1283" i="1"/>
  <c r="H14" i="2"/>
  <c r="H916" i="1"/>
  <c r="G799" i="2"/>
  <c r="G798" i="2" s="1"/>
  <c r="H799" i="2"/>
  <c r="H798" i="2" s="1"/>
  <c r="H657" i="1"/>
  <c r="H656" i="1" s="1"/>
  <c r="K51" i="1"/>
  <c r="H59" i="2"/>
  <c r="F30" i="3"/>
  <c r="H674" i="2"/>
  <c r="H74" i="2"/>
  <c r="H1308" i="1"/>
  <c r="H1307" i="1" s="1"/>
  <c r="G53" i="2"/>
  <c r="G59" i="2"/>
  <c r="G138" i="2"/>
  <c r="G137" i="2" s="1"/>
  <c r="G492" i="2"/>
  <c r="G662" i="2"/>
  <c r="G779" i="2"/>
  <c r="G778" i="2" s="1"/>
  <c r="G845" i="2"/>
  <c r="H31" i="2"/>
  <c r="H53" i="2"/>
  <c r="H260" i="2"/>
  <c r="H852" i="2"/>
  <c r="H182" i="1"/>
  <c r="H179" i="1" s="1"/>
  <c r="H248" i="1"/>
  <c r="H243" i="1" s="1"/>
  <c r="H371" i="1"/>
  <c r="H370" i="1" s="1"/>
  <c r="H366" i="1" s="1"/>
  <c r="H365" i="1" s="1"/>
  <c r="E29" i="3" s="1"/>
  <c r="H397" i="1"/>
  <c r="H733" i="1"/>
  <c r="H148" i="2"/>
  <c r="H855" i="2"/>
  <c r="G671" i="2"/>
  <c r="G848" i="2"/>
  <c r="H78" i="2"/>
  <c r="H84" i="2"/>
  <c r="H90" i="2"/>
  <c r="H135" i="2"/>
  <c r="H335" i="2"/>
  <c r="H344" i="2"/>
  <c r="H1149" i="1"/>
  <c r="H584" i="1"/>
  <c r="H576" i="1" s="1"/>
  <c r="E45" i="3" s="1"/>
  <c r="G34" i="2"/>
  <c r="G40" i="2"/>
  <c r="G68" i="2"/>
  <c r="G107" i="2"/>
  <c r="G106" i="2" s="1"/>
  <c r="G267" i="2"/>
  <c r="G266" i="2" s="1"/>
  <c r="H68" i="2"/>
  <c r="H267" i="2"/>
  <c r="H266" i="2" s="1"/>
  <c r="H317" i="2"/>
  <c r="H316" i="2" s="1"/>
  <c r="H366" i="2"/>
  <c r="H365" i="2" s="1"/>
  <c r="H358" i="2" s="1"/>
  <c r="H500" i="2"/>
  <c r="H860" i="2"/>
  <c r="H936" i="2"/>
  <c r="H199" i="1"/>
  <c r="H603" i="1"/>
  <c r="H596" i="1" s="1"/>
  <c r="H933" i="1"/>
  <c r="H932" i="1" s="1"/>
  <c r="H956" i="1"/>
  <c r="H1093" i="1"/>
  <c r="H1092" i="1" s="1"/>
  <c r="H1119" i="1"/>
  <c r="H1113" i="1" s="1"/>
  <c r="H794" i="1"/>
  <c r="H784" i="1" s="1"/>
  <c r="G81" i="2"/>
  <c r="G876" i="2"/>
  <c r="G875" i="2" s="1"/>
  <c r="H676" i="1"/>
  <c r="H904" i="1"/>
  <c r="H40" i="2"/>
  <c r="H65" i="2"/>
  <c r="H93" i="2"/>
  <c r="H219" i="2"/>
  <c r="H213" i="2" s="1"/>
  <c r="H303" i="2"/>
  <c r="H298" i="2" s="1"/>
  <c r="H671" i="2"/>
  <c r="H787" i="2"/>
  <c r="H786" i="2" s="1"/>
  <c r="H785" i="2" s="1"/>
  <c r="H845" i="2"/>
  <c r="H460" i="1"/>
  <c r="H459" i="1" s="1"/>
  <c r="H508" i="1"/>
  <c r="H507" i="1" s="1"/>
  <c r="H499" i="1" s="1"/>
  <c r="H498" i="1" s="1"/>
  <c r="H699" i="1"/>
  <c r="H698" i="1" s="1"/>
  <c r="H697" i="1" s="1"/>
  <c r="H877" i="1"/>
  <c r="H1008" i="1"/>
  <c r="G31" i="2"/>
  <c r="G93" i="2"/>
  <c r="G580" i="2"/>
  <c r="G902" i="2"/>
  <c r="H138" i="2"/>
  <c r="H137" i="2" s="1"/>
  <c r="H152" i="2"/>
  <c r="H592" i="2"/>
  <c r="H648" i="2"/>
  <c r="H810" i="2"/>
  <c r="G148" i="2"/>
  <c r="H37" i="2"/>
  <c r="H44" i="2"/>
  <c r="H43" i="2" s="1"/>
  <c r="H87" i="2"/>
  <c r="H107" i="2"/>
  <c r="H106" i="2" s="1"/>
  <c r="H435" i="2"/>
  <c r="G65" i="2"/>
  <c r="G84" i="2"/>
  <c r="G90" i="2"/>
  <c r="H376" i="2"/>
  <c r="H375" i="2" s="1"/>
  <c r="H374" i="2" s="1"/>
  <c r="H492" i="2"/>
  <c r="H573" i="2"/>
  <c r="H584" i="2"/>
  <c r="H679" i="2"/>
  <c r="H791" i="2"/>
  <c r="H848" i="2"/>
  <c r="H902" i="2"/>
  <c r="F18" i="3"/>
  <c r="G566" i="2"/>
  <c r="G810" i="2"/>
  <c r="H100" i="2"/>
  <c r="H157" i="2"/>
  <c r="H200" i="2"/>
  <c r="H289" i="2"/>
  <c r="F40" i="3"/>
  <c r="F33" i="3"/>
  <c r="F43" i="3"/>
  <c r="G855" i="2"/>
  <c r="G860" i="2"/>
  <c r="H906" i="2"/>
  <c r="G906" i="2"/>
  <c r="H411" i="2"/>
  <c r="H175" i="2"/>
  <c r="H174" i="2" s="1"/>
  <c r="H186" i="2"/>
  <c r="H441" i="2"/>
  <c r="H440" i="2" s="1"/>
  <c r="H566" i="2"/>
  <c r="H588" i="2"/>
  <c r="H609" i="2"/>
  <c r="H622" i="2"/>
  <c r="H621" i="2" s="1"/>
  <c r="H911" i="2"/>
  <c r="F21" i="3"/>
  <c r="H56" i="2"/>
  <c r="H71" i="2"/>
  <c r="H162" i="2"/>
  <c r="H34" i="2"/>
  <c r="H62" i="2"/>
  <c r="H81" i="2"/>
  <c r="H245" i="2"/>
  <c r="H284" i="2"/>
  <c r="H283" i="2" s="1"/>
  <c r="H495" i="2"/>
  <c r="H580" i="2"/>
  <c r="H779" i="2"/>
  <c r="H778" i="2" s="1"/>
  <c r="H918" i="2"/>
  <c r="H928" i="2"/>
  <c r="F9" i="3"/>
  <c r="H614" i="2"/>
  <c r="H876" i="2"/>
  <c r="H875" i="2" s="1"/>
  <c r="F25" i="3"/>
  <c r="G74" i="2"/>
  <c r="G441" i="2"/>
  <c r="G440" i="2" s="1"/>
  <c r="G435" i="2"/>
  <c r="H1318" i="1"/>
  <c r="K518" i="1"/>
  <c r="G260" i="2"/>
  <c r="H471" i="1"/>
  <c r="H470" i="1" s="1"/>
  <c r="H469" i="1" s="1"/>
  <c r="H465" i="1" s="1"/>
  <c r="H440" i="1"/>
  <c r="G303" i="2"/>
  <c r="G298" i="2" s="1"/>
  <c r="H231" i="1"/>
  <c r="H228" i="1" s="1"/>
  <c r="H209" i="1"/>
  <c r="G181" i="2"/>
  <c r="G178" i="2" s="1"/>
  <c r="H154" i="1"/>
  <c r="H153" i="1" s="1"/>
  <c r="H152" i="1" s="1"/>
  <c r="H151" i="1" s="1"/>
  <c r="G928" i="2"/>
  <c r="G152" i="2"/>
  <c r="H88" i="1"/>
  <c r="E14" i="3"/>
  <c r="G918" i="2"/>
  <c r="H20" i="1"/>
  <c r="H13" i="1"/>
  <c r="H12" i="1" s="1"/>
  <c r="E11" i="3" s="1"/>
  <c r="H55" i="1"/>
  <c r="E12" i="3" s="1"/>
  <c r="H98" i="1"/>
  <c r="E10" i="3"/>
  <c r="E31" i="3"/>
  <c r="G134" i="2"/>
  <c r="G128" i="2" s="1"/>
  <c r="G71" i="2"/>
  <c r="G87" i="2"/>
  <c r="G219" i="2"/>
  <c r="G213" i="2" s="1"/>
  <c r="G284" i="2"/>
  <c r="G283" i="2" s="1"/>
  <c r="G317" i="2"/>
  <c r="G316" i="2" s="1"/>
  <c r="G335" i="2"/>
  <c r="G366" i="2"/>
  <c r="G365" i="2" s="1"/>
  <c r="G358" i="2" s="1"/>
  <c r="G411" i="2"/>
  <c r="G495" i="2"/>
  <c r="G588" i="2"/>
  <c r="G609" i="2"/>
  <c r="G648" i="2"/>
  <c r="G790" i="2"/>
  <c r="G911" i="2"/>
  <c r="H317" i="1"/>
  <c r="H316" i="1" s="1"/>
  <c r="H810" i="1"/>
  <c r="G37" i="2"/>
  <c r="G44" i="2"/>
  <c r="G43" i="2" s="1"/>
  <c r="G56" i="2"/>
  <c r="G62" i="2"/>
  <c r="G78" i="2"/>
  <c r="G100" i="2"/>
  <c r="G200" i="2"/>
  <c r="G573" i="2"/>
  <c r="G584" i="2"/>
  <c r="G674" i="2"/>
  <c r="G679" i="2"/>
  <c r="G852" i="2"/>
  <c r="G936" i="2"/>
  <c r="G713" i="2"/>
  <c r="G682" i="2" s="1"/>
  <c r="G186" i="2"/>
  <c r="G195" i="2"/>
  <c r="G289" i="2"/>
  <c r="G376" i="2"/>
  <c r="G375" i="2" s="1"/>
  <c r="G374" i="2" s="1"/>
  <c r="G422" i="2"/>
  <c r="G500" i="2"/>
  <c r="G539" i="2"/>
  <c r="G592" i="2"/>
  <c r="G614" i="2"/>
  <c r="G622" i="2"/>
  <c r="G621" i="2" s="1"/>
  <c r="G787" i="2"/>
  <c r="G786" i="2" s="1"/>
  <c r="G867" i="2"/>
  <c r="H476" i="1"/>
  <c r="H1175" i="1"/>
  <c r="H181" i="2"/>
  <c r="H178" i="2" s="1"/>
  <c r="H195" i="2"/>
  <c r="H422" i="2"/>
  <c r="H128" i="2"/>
  <c r="H713" i="2"/>
  <c r="H682" i="2" s="1"/>
  <c r="H867" i="2"/>
  <c r="H539" i="2"/>
  <c r="G344" i="2"/>
  <c r="G162" i="2"/>
  <c r="G175" i="2"/>
  <c r="G174" i="2" s="1"/>
  <c r="G157" i="2"/>
  <c r="G245" i="2"/>
  <c r="G489" i="2" l="1"/>
  <c r="H489" i="2"/>
  <c r="H894" i="2"/>
  <c r="G894" i="2"/>
  <c r="G24" i="2"/>
  <c r="H24" i="2"/>
  <c r="H178" i="1"/>
  <c r="E22" i="3" s="1"/>
  <c r="H893" i="1"/>
  <c r="H892" i="1" s="1"/>
  <c r="H1230" i="1"/>
  <c r="H1198" i="1"/>
  <c r="H1197" i="1" s="1"/>
  <c r="H1188" i="1" s="1"/>
  <c r="H1187" i="1" s="1"/>
  <c r="H195" i="1"/>
  <c r="E23" i="3" s="1"/>
  <c r="H953" i="2"/>
  <c r="F63" i="3"/>
  <c r="H1261" i="1"/>
  <c r="H809" i="2"/>
  <c r="G809" i="2"/>
  <c r="H967" i="1"/>
  <c r="H966" i="1" s="1"/>
  <c r="H955" i="1" s="1"/>
  <c r="E35" i="3" s="1"/>
  <c r="H321" i="2"/>
  <c r="G321" i="2"/>
  <c r="H452" i="1"/>
  <c r="H439" i="1" s="1"/>
  <c r="H1112" i="1"/>
  <c r="H1111" i="1" s="1"/>
  <c r="E39" i="3" s="1"/>
  <c r="H84" i="1"/>
  <c r="H50" i="1" s="1"/>
  <c r="H729" i="2"/>
  <c r="H876" i="1"/>
  <c r="H875" i="1" s="1"/>
  <c r="E53" i="3" s="1"/>
  <c r="H809" i="1"/>
  <c r="F55" i="3"/>
  <c r="F57" i="3"/>
  <c r="G647" i="2"/>
  <c r="H647" i="2"/>
  <c r="H1148" i="1"/>
  <c r="H1082" i="1"/>
  <c r="H1075" i="1" s="1"/>
  <c r="E38" i="3" s="1"/>
  <c r="E51" i="3"/>
  <c r="H655" i="1"/>
  <c r="H595" i="1" s="1"/>
  <c r="H396" i="1"/>
  <c r="H395" i="1" s="1"/>
  <c r="E32" i="3" s="1"/>
  <c r="E30" i="3" s="1"/>
  <c r="H220" i="1"/>
  <c r="E24" i="3" s="1"/>
  <c r="H297" i="2"/>
  <c r="G259" i="2"/>
  <c r="H259" i="2"/>
  <c r="G765" i="2"/>
  <c r="H224" i="2"/>
  <c r="E52" i="3"/>
  <c r="G499" i="2"/>
  <c r="H499" i="2"/>
  <c r="H851" i="2"/>
  <c r="G224" i="2"/>
  <c r="G240" i="2"/>
  <c r="G235" i="2" s="1"/>
  <c r="H732" i="1"/>
  <c r="H670" i="2"/>
  <c r="G844" i="2"/>
  <c r="H608" i="2"/>
  <c r="H607" i="2" s="1"/>
  <c r="H950" i="2"/>
  <c r="G145" i="2"/>
  <c r="H145" i="2"/>
  <c r="H434" i="2"/>
  <c r="G194" i="2"/>
  <c r="G193" i="2" s="1"/>
  <c r="G670" i="2"/>
  <c r="H844" i="2"/>
  <c r="H194" i="2"/>
  <c r="H193" i="2" s="1"/>
  <c r="G565" i="2"/>
  <c r="H483" i="1"/>
  <c r="H11" i="1"/>
  <c r="H10" i="1" s="1"/>
  <c r="H52" i="2"/>
  <c r="G608" i="2"/>
  <c r="G607" i="2" s="1"/>
  <c r="H565" i="2"/>
  <c r="H765" i="2"/>
  <c r="H764" i="2" s="1"/>
  <c r="G52" i="2"/>
  <c r="H410" i="2"/>
  <c r="G434" i="2"/>
  <c r="G851" i="2"/>
  <c r="H282" i="2"/>
  <c r="H240" i="2"/>
  <c r="H235" i="2" s="1"/>
  <c r="H1282" i="1"/>
  <c r="H1281" i="1" s="1"/>
  <c r="E42" i="3" s="1"/>
  <c r="G297" i="2"/>
  <c r="H310" i="1"/>
  <c r="E28" i="3" s="1"/>
  <c r="G410" i="2"/>
  <c r="G402" i="2" s="1"/>
  <c r="G282" i="2"/>
  <c r="H142" i="1"/>
  <c r="E20" i="3"/>
  <c r="E18" i="3" s="1"/>
  <c r="E26" i="3"/>
  <c r="G785" i="2"/>
  <c r="H177" i="1" l="1"/>
  <c r="F64" i="3"/>
  <c r="H1253" i="1"/>
  <c r="H1229" i="1" s="1"/>
  <c r="H1217" i="1" s="1"/>
  <c r="E36" i="3"/>
  <c r="H1186" i="1"/>
  <c r="G488" i="2"/>
  <c r="G487" i="2" s="1"/>
  <c r="H488" i="2"/>
  <c r="H487" i="2" s="1"/>
  <c r="E47" i="3"/>
  <c r="H669" i="2"/>
  <c r="E48" i="3"/>
  <c r="H808" i="1"/>
  <c r="H807" i="1" s="1"/>
  <c r="H806" i="1" s="1"/>
  <c r="H783" i="1" s="1"/>
  <c r="H782" i="1" s="1"/>
  <c r="E50" i="3" s="1"/>
  <c r="E49" i="3" s="1"/>
  <c r="G741" i="2"/>
  <c r="G740" i="2" s="1"/>
  <c r="G730" i="2" s="1"/>
  <c r="K11" i="1"/>
  <c r="E21" i="3"/>
  <c r="F58" i="3"/>
  <c r="H388" i="1"/>
  <c r="G764" i="2"/>
  <c r="G763" i="2" s="1"/>
  <c r="H568" i="1"/>
  <c r="H550" i="1" s="1"/>
  <c r="K569" i="1" s="1"/>
  <c r="H891" i="1"/>
  <c r="H23" i="2"/>
  <c r="E46" i="3"/>
  <c r="E17" i="3"/>
  <c r="E9" i="3" s="1"/>
  <c r="H763" i="2"/>
  <c r="H402" i="2"/>
  <c r="H357" i="2" s="1"/>
  <c r="G23" i="2"/>
  <c r="G357" i="2"/>
  <c r="E25" i="3"/>
  <c r="H269" i="1"/>
  <c r="H890" i="1" l="1"/>
  <c r="H889" i="1" s="1"/>
  <c r="K890" i="1" s="1"/>
  <c r="E41" i="3"/>
  <c r="E40" i="3" s="1"/>
  <c r="H1216" i="1"/>
  <c r="H1185" i="1" s="1"/>
  <c r="K1186" i="1" s="1"/>
  <c r="E43" i="3"/>
  <c r="H781" i="1"/>
  <c r="H766" i="1" s="1"/>
  <c r="K781" i="1" s="1"/>
  <c r="H948" i="2"/>
  <c r="H955" i="2" s="1"/>
  <c r="H49" i="1"/>
  <c r="E34" i="3"/>
  <c r="E33" i="3" s="1"/>
  <c r="H951" i="2" l="1"/>
  <c r="E55" i="3"/>
  <c r="G729" i="2"/>
  <c r="G669" i="2" s="1"/>
  <c r="G948" i="2" s="1"/>
  <c r="K50" i="1"/>
  <c r="H1337" i="1"/>
  <c r="H1342" i="1" s="1"/>
  <c r="G953" i="2" l="1"/>
  <c r="G955" i="2" s="1"/>
  <c r="E63" i="3"/>
  <c r="E64" i="3" s="1"/>
  <c r="E57" i="3"/>
  <c r="E58" i="3" s="1"/>
  <c r="G950" i="2"/>
  <c r="G951" i="2" s="1"/>
  <c r="F251" i="2"/>
  <c r="F250" i="2" s="1"/>
  <c r="F249" i="2"/>
  <c r="F248" i="2" s="1"/>
  <c r="G375" i="1"/>
  <c r="G373" i="1"/>
  <c r="F232" i="2"/>
  <c r="F231" i="2" s="1"/>
  <c r="G216" i="1"/>
  <c r="G214" i="1" s="1"/>
  <c r="G371" i="1" l="1"/>
  <c r="F352" i="2"/>
  <c r="F351" i="2" s="1"/>
  <c r="F350" i="2" s="1"/>
  <c r="F349" i="2" s="1"/>
  <c r="F348" i="2"/>
  <c r="F347" i="2" s="1"/>
  <c r="F346" i="2" s="1"/>
  <c r="F345" i="2" s="1"/>
  <c r="G1227" i="1"/>
  <c r="G1223" i="1"/>
  <c r="G1222" i="1" s="1"/>
  <c r="G1226" i="1" l="1"/>
  <c r="G1225" i="1" s="1"/>
  <c r="G1221" i="1" s="1"/>
  <c r="F344" i="2"/>
  <c r="F221" i="2" l="1"/>
  <c r="F220" i="2" s="1"/>
  <c r="F223" i="2"/>
  <c r="F222" i="2" s="1"/>
  <c r="G334" i="1"/>
  <c r="G331" i="1" s="1"/>
  <c r="G326" i="1" l="1"/>
  <c r="F219" i="2"/>
  <c r="F213" i="2" s="1"/>
  <c r="G332" i="1"/>
  <c r="F169" i="2"/>
  <c r="F168" i="2" s="1"/>
  <c r="F167" i="2"/>
  <c r="F166" i="2" s="1"/>
  <c r="G321" i="1"/>
  <c r="G319" i="1"/>
  <c r="F244" i="2"/>
  <c r="F243" i="2" s="1"/>
  <c r="F241" i="2" s="1"/>
  <c r="G292" i="1"/>
  <c r="G290" i="1" s="1"/>
  <c r="F228" i="2"/>
  <c r="F227" i="2" s="1"/>
  <c r="G212" i="1"/>
  <c r="G210" i="1" s="1"/>
  <c r="F192" i="2"/>
  <c r="F191" i="2" s="1"/>
  <c r="F190" i="2"/>
  <c r="F189" i="2" s="1"/>
  <c r="G202" i="1"/>
  <c r="G204" i="1"/>
  <c r="G317" i="1" l="1"/>
  <c r="F930" i="2"/>
  <c r="F931" i="2"/>
  <c r="F929" i="2"/>
  <c r="F928" i="2" l="1"/>
  <c r="F889" i="2" l="1"/>
  <c r="G264" i="1"/>
  <c r="G261" i="1" s="1"/>
  <c r="F805" i="2"/>
  <c r="F804" i="2" s="1"/>
  <c r="F803" i="2"/>
  <c r="F802" i="2" s="1"/>
  <c r="G474" i="1"/>
  <c r="G472" i="1"/>
  <c r="G471" i="1" l="1"/>
  <c r="G470" i="1" s="1"/>
  <c r="F334" i="2"/>
  <c r="F333" i="2" s="1"/>
  <c r="G382" i="1"/>
  <c r="G381" i="1" s="1"/>
  <c r="F482" i="2"/>
  <c r="F481" i="2" s="1"/>
  <c r="G432" i="1"/>
  <c r="G431" i="1" s="1"/>
  <c r="G430" i="1" s="1"/>
  <c r="G408" i="1" s="1"/>
  <c r="G363" i="1" l="1"/>
  <c r="F451" i="2"/>
  <c r="F450" i="2" s="1"/>
  <c r="F456" i="2"/>
  <c r="F458" i="2"/>
  <c r="F457" i="2" s="1"/>
  <c r="G348" i="1"/>
  <c r="G353" i="1"/>
  <c r="G355" i="1"/>
  <c r="F176" i="2"/>
  <c r="F308" i="2"/>
  <c r="F307" i="2"/>
  <c r="F329" i="2"/>
  <c r="F328" i="2" s="1"/>
  <c r="F327" i="2"/>
  <c r="F326" i="2" s="1"/>
  <c r="G278" i="1"/>
  <c r="G276" i="1"/>
  <c r="F130" i="2"/>
  <c r="F129" i="2" s="1"/>
  <c r="G229" i="1"/>
  <c r="F892" i="2"/>
  <c r="G137" i="1"/>
  <c r="G136" i="1" s="1"/>
  <c r="F319" i="2"/>
  <c r="F891" i="2" l="1"/>
  <c r="F890" i="2" s="1"/>
  <c r="G352" i="1"/>
  <c r="G273" i="1"/>
  <c r="G272" i="1" s="1"/>
  <c r="G271" i="1" s="1"/>
  <c r="F323" i="2"/>
  <c r="F322" i="2" s="1"/>
  <c r="F230" i="2" l="1"/>
  <c r="F229" i="2" s="1"/>
  <c r="F180" i="2" l="1"/>
  <c r="F179" i="2" s="1"/>
  <c r="G180" i="1"/>
  <c r="F296" i="2" l="1"/>
  <c r="F295" i="2" s="1"/>
  <c r="F294" i="2" s="1"/>
  <c r="G404" i="1"/>
  <c r="G403" i="1" s="1"/>
  <c r="F466" i="2" l="1"/>
  <c r="F465" i="2" s="1"/>
  <c r="F464" i="2" s="1"/>
  <c r="F455" i="2"/>
  <c r="F454" i="2" s="1"/>
  <c r="F449" i="2"/>
  <c r="F448" i="2" s="1"/>
  <c r="F447" i="2"/>
  <c r="F446" i="2" s="1"/>
  <c r="G362" i="1"/>
  <c r="G344" i="1"/>
  <c r="G346" i="1"/>
  <c r="G324" i="1"/>
  <c r="F165" i="2"/>
  <c r="F163" i="2" s="1"/>
  <c r="G316" i="1"/>
  <c r="F469" i="2"/>
  <c r="F468" i="2" s="1"/>
  <c r="F467" i="2" s="1"/>
  <c r="F472" i="2"/>
  <c r="F471" i="2" s="1"/>
  <c r="F470" i="2" s="1"/>
  <c r="G305" i="1"/>
  <c r="G304" i="1" s="1"/>
  <c r="G308" i="1"/>
  <c r="G307" i="1" s="1"/>
  <c r="G286" i="1"/>
  <c r="G282" i="1"/>
  <c r="F226" i="2"/>
  <c r="F225" i="2" s="1"/>
  <c r="F188" i="2"/>
  <c r="F187" i="2" s="1"/>
  <c r="F186" i="2" s="1"/>
  <c r="G200" i="1"/>
  <c r="G199" i="1" s="1"/>
  <c r="G209" i="1"/>
  <c r="G343" i="1" l="1"/>
  <c r="G195" i="1"/>
  <c r="F445" i="2"/>
  <c r="F162" i="2"/>
  <c r="F224" i="2"/>
  <c r="F866" i="2"/>
  <c r="G126" i="1"/>
  <c r="F143" i="2"/>
  <c r="G86" i="1"/>
  <c r="G85" i="1" s="1"/>
  <c r="F142" i="2" l="1"/>
  <c r="F141" i="2" s="1"/>
  <c r="F439" i="2"/>
  <c r="F279" i="2"/>
  <c r="F278" i="2" s="1"/>
  <c r="F281" i="2"/>
  <c r="F280" i="2" s="1"/>
  <c r="F277" i="2"/>
  <c r="F136" i="2"/>
  <c r="F135" i="2" s="1"/>
  <c r="G235" i="1"/>
  <c r="F276" i="2" l="1"/>
  <c r="F271" i="2" s="1"/>
  <c r="F105" i="2"/>
  <c r="F617" i="2" l="1"/>
  <c r="F615" i="2"/>
  <c r="F613" i="2"/>
  <c r="G1099" i="1"/>
  <c r="G1094" i="1"/>
  <c r="F309" i="2" l="1"/>
  <c r="G338" i="1"/>
  <c r="G337" i="1" s="1"/>
  <c r="G256" i="1" l="1"/>
  <c r="G255" i="1" l="1"/>
  <c r="G254" i="1" s="1"/>
  <c r="F428" i="2"/>
  <c r="F427" i="2" s="1"/>
  <c r="F426" i="2"/>
  <c r="G1214" i="1"/>
  <c r="G1213" i="1" s="1"/>
  <c r="G1212" i="1" s="1"/>
  <c r="G1211" i="1" s="1"/>
  <c r="G1210" i="1" s="1"/>
  <c r="G722" i="1"/>
  <c r="G721" i="1" s="1"/>
  <c r="G565" i="1"/>
  <c r="G564" i="1" s="1"/>
  <c r="G563" i="1" s="1"/>
  <c r="G562" i="1" s="1"/>
  <c r="G561" i="1" s="1"/>
  <c r="G551" i="1" s="1"/>
  <c r="F616" i="2"/>
  <c r="F614" i="2" l="1"/>
  <c r="F921" i="2" l="1"/>
  <c r="G82" i="1"/>
  <c r="G81" i="1" s="1"/>
  <c r="G80" i="1" s="1"/>
  <c r="D15" i="3" s="1"/>
  <c r="F935" i="2" l="1"/>
  <c r="F938" i="2"/>
  <c r="F665" i="2" l="1"/>
  <c r="F654" i="2"/>
  <c r="F653" i="2" s="1"/>
  <c r="F658" i="2"/>
  <c r="F625" i="2"/>
  <c r="F494" i="2"/>
  <c r="F610" i="2"/>
  <c r="G1183" i="1"/>
  <c r="G1182" i="1" s="1"/>
  <c r="G1181" i="1" s="1"/>
  <c r="G1180" i="1" s="1"/>
  <c r="G1179" i="1" s="1"/>
  <c r="G1178" i="1" s="1"/>
  <c r="G1135" i="1"/>
  <c r="G1137" i="1"/>
  <c r="G1085" i="1"/>
  <c r="G1084" i="1" s="1"/>
  <c r="G1083" i="1" s="1"/>
  <c r="G1107" i="1"/>
  <c r="F808" i="2" l="1"/>
  <c r="F806" i="2" s="1"/>
  <c r="F905" i="2" l="1"/>
  <c r="G14" i="1"/>
  <c r="F258" i="2" l="1"/>
  <c r="G336" i="1" l="1"/>
  <c r="F612" i="2"/>
  <c r="F562" i="2"/>
  <c r="F561" i="2" s="1"/>
  <c r="G1006" i="1"/>
  <c r="G1005" i="1" s="1"/>
  <c r="G999" i="1" s="1"/>
  <c r="F502" i="2"/>
  <c r="F560" i="2"/>
  <c r="G914" i="1"/>
  <c r="G913" i="1" s="1"/>
  <c r="G909" i="1" s="1"/>
  <c r="F497" i="2"/>
  <c r="F558" i="2" l="1"/>
  <c r="F550" i="2" s="1"/>
  <c r="F559" i="2"/>
  <c r="F944" i="2" l="1"/>
  <c r="F943" i="2" s="1"/>
  <c r="G267" i="1"/>
  <c r="G266" i="1" s="1"/>
  <c r="F401" i="2" l="1"/>
  <c r="F400" i="2" s="1"/>
  <c r="G1305" i="1"/>
  <c r="F419" i="2"/>
  <c r="G1202" i="1"/>
  <c r="F792" i="2" l="1"/>
  <c r="F790" i="2" l="1"/>
  <c r="F791" i="2"/>
  <c r="F863" i="2"/>
  <c r="F257" i="2" l="1"/>
  <c r="F256" i="2" l="1"/>
  <c r="F252" i="2" s="1"/>
  <c r="G455" i="1"/>
  <c r="G454" i="1" s="1"/>
  <c r="G453" i="1" l="1"/>
  <c r="F633" i="2" l="1"/>
  <c r="G1061" i="1"/>
  <c r="G1060" i="1" s="1"/>
  <c r="F716" i="2" l="1"/>
  <c r="F712" i="2"/>
  <c r="F438" i="2" l="1"/>
  <c r="F364" i="2"/>
  <c r="F363" i="2" s="1"/>
  <c r="F362" i="2" s="1"/>
  <c r="G1322" i="1"/>
  <c r="G1236" i="1"/>
  <c r="G1235" i="1" s="1"/>
  <c r="G1234" i="1" l="1"/>
  <c r="F151" i="2" l="1"/>
  <c r="F149" i="2" l="1"/>
  <c r="F937" i="2"/>
  <c r="F936" i="2" s="1"/>
  <c r="F927" i="2"/>
  <c r="F926" i="2" s="1"/>
  <c r="F922" i="2"/>
  <c r="F920" i="2"/>
  <c r="F919" i="2"/>
  <c r="F917" i="2"/>
  <c r="F916" i="2" s="1"/>
  <c r="F915" i="2"/>
  <c r="F914" i="2" s="1"/>
  <c r="F913" i="2"/>
  <c r="F912" i="2"/>
  <c r="F910" i="2"/>
  <c r="F909" i="2" s="1"/>
  <c r="F908" i="2"/>
  <c r="F907" i="2"/>
  <c r="F904" i="2"/>
  <c r="F903" i="2"/>
  <c r="F901" i="2"/>
  <c r="F900" i="2" s="1"/>
  <c r="F899" i="2" s="1"/>
  <c r="F898" i="2"/>
  <c r="F897" i="2" s="1"/>
  <c r="F883" i="2"/>
  <c r="F882" i="2" s="1"/>
  <c r="F881" i="2" s="1"/>
  <c r="F880" i="2"/>
  <c r="F879" i="2" s="1"/>
  <c r="F878" i="2"/>
  <c r="F877" i="2" s="1"/>
  <c r="F871" i="2"/>
  <c r="F870" i="2" s="1"/>
  <c r="F869" i="2"/>
  <c r="F868" i="2" s="1"/>
  <c r="F865" i="2"/>
  <c r="F864" i="2" s="1"/>
  <c r="F861" i="2"/>
  <c r="F860" i="2" s="1"/>
  <c r="F859" i="2"/>
  <c r="F858" i="2" s="1"/>
  <c r="F857" i="2"/>
  <c r="F856" i="2"/>
  <c r="F854" i="2"/>
  <c r="F853" i="2"/>
  <c r="F850" i="2"/>
  <c r="F849" i="2"/>
  <c r="F847" i="2"/>
  <c r="F846" i="2"/>
  <c r="F843" i="2"/>
  <c r="F842" i="2" s="1"/>
  <c r="F841" i="2" s="1"/>
  <c r="F840" i="2" s="1"/>
  <c r="F825" i="2"/>
  <c r="F824" i="2" s="1"/>
  <c r="F820" i="2"/>
  <c r="F819" i="2"/>
  <c r="F816" i="2"/>
  <c r="F815" i="2" s="1"/>
  <c r="F814" i="2"/>
  <c r="F813" i="2" s="1"/>
  <c r="F812" i="2"/>
  <c r="F811" i="2"/>
  <c r="F796" i="2"/>
  <c r="F795" i="2" s="1"/>
  <c r="F794" i="2" s="1"/>
  <c r="F793" i="2" s="1"/>
  <c r="F789" i="2"/>
  <c r="F788" i="2"/>
  <c r="F781" i="2"/>
  <c r="F780" i="2"/>
  <c r="F775" i="2"/>
  <c r="F774" i="2" s="1"/>
  <c r="F773" i="2"/>
  <c r="F772" i="2" s="1"/>
  <c r="F771" i="2"/>
  <c r="F770" i="2" s="1"/>
  <c r="F768" i="2"/>
  <c r="F767" i="2" s="1"/>
  <c r="F766" i="2" s="1"/>
  <c r="F753" i="2"/>
  <c r="F752" i="2" s="1"/>
  <c r="F751" i="2" s="1"/>
  <c r="F749" i="2"/>
  <c r="F748" i="2" s="1"/>
  <c r="F681" i="2"/>
  <c r="F680" i="2"/>
  <c r="F678" i="2"/>
  <c r="F677" i="2" s="1"/>
  <c r="F676" i="2"/>
  <c r="F675" i="2"/>
  <c r="F673" i="2"/>
  <c r="F672" i="2"/>
  <c r="F668" i="2"/>
  <c r="F667" i="2"/>
  <c r="F657" i="2"/>
  <c r="F655" i="2" s="1"/>
  <c r="F650" i="2"/>
  <c r="F632" i="2"/>
  <c r="F631" i="2"/>
  <c r="F630" i="2"/>
  <c r="F629" i="2"/>
  <c r="F628" i="2"/>
  <c r="F623" i="2"/>
  <c r="F611" i="2"/>
  <c r="F609" i="2" s="1"/>
  <c r="F599" i="2"/>
  <c r="F598" i="2" s="1"/>
  <c r="F595" i="2" s="1"/>
  <c r="F594" i="2"/>
  <c r="F590" i="2"/>
  <c r="F591" i="2"/>
  <c r="F589" i="2"/>
  <c r="F587" i="2"/>
  <c r="F585" i="2"/>
  <c r="F582" i="2"/>
  <c r="F583" i="2"/>
  <c r="F581" i="2"/>
  <c r="F578" i="2"/>
  <c r="F577" i="2"/>
  <c r="F575" i="2"/>
  <c r="F574" i="2"/>
  <c r="F571" i="2"/>
  <c r="F568" i="2"/>
  <c r="F567" i="2"/>
  <c r="F549" i="2"/>
  <c r="F548" i="2" s="1"/>
  <c r="F545" i="2"/>
  <c r="F544" i="2" s="1"/>
  <c r="F543" i="2"/>
  <c r="F542" i="2" s="1"/>
  <c r="F541" i="2"/>
  <c r="F540" i="2" s="1"/>
  <c r="F508" i="2"/>
  <c r="F507" i="2" s="1"/>
  <c r="F503" i="2"/>
  <c r="F501" i="2"/>
  <c r="F498" i="2"/>
  <c r="F496" i="2"/>
  <c r="F493" i="2"/>
  <c r="F492" i="2" s="1"/>
  <c r="F485" i="2"/>
  <c r="F484" i="2" s="1"/>
  <c r="F483" i="2" s="1"/>
  <c r="F480" i="2"/>
  <c r="F443" i="2"/>
  <c r="F444" i="2"/>
  <c r="F442" i="2"/>
  <c r="F437" i="2"/>
  <c r="F436" i="2"/>
  <c r="F431" i="2"/>
  <c r="F430" i="2" s="1"/>
  <c r="F429" i="2" s="1"/>
  <c r="F425" i="2"/>
  <c r="F424" i="2"/>
  <c r="F423" i="2" s="1"/>
  <c r="F415" i="2"/>
  <c r="F414" i="2" s="1"/>
  <c r="F413" i="2"/>
  <c r="F412" i="2" s="1"/>
  <c r="F407" i="2"/>
  <c r="F406" i="2" s="1"/>
  <c r="F405" i="2"/>
  <c r="F404" i="2" s="1"/>
  <c r="F399" i="2"/>
  <c r="F398" i="2" s="1"/>
  <c r="F397" i="2" s="1"/>
  <c r="F391" i="2" s="1"/>
  <c r="F389" i="2"/>
  <c r="F387" i="2" s="1"/>
  <c r="F386" i="2" s="1"/>
  <c r="F383" i="2"/>
  <c r="F382" i="2" s="1"/>
  <c r="F381" i="2" s="1"/>
  <c r="F380" i="2" s="1"/>
  <c r="F378" i="2"/>
  <c r="F379" i="2"/>
  <c r="F377" i="2"/>
  <c r="F373" i="2"/>
  <c r="F372" i="2" s="1"/>
  <c r="F371" i="2" s="1"/>
  <c r="F370" i="2" s="1"/>
  <c r="F368" i="2"/>
  <c r="F369" i="2"/>
  <c r="F367" i="2"/>
  <c r="F361" i="2"/>
  <c r="F360" i="2" s="1"/>
  <c r="F359" i="2" s="1"/>
  <c r="F356" i="2"/>
  <c r="F355" i="2" s="1"/>
  <c r="F354" i="2" s="1"/>
  <c r="F353" i="2" s="1"/>
  <c r="F343" i="2"/>
  <c r="F342" i="2" s="1"/>
  <c r="F341" i="2" s="1"/>
  <c r="F340" i="2" s="1"/>
  <c r="F339" i="2"/>
  <c r="F338" i="2" s="1"/>
  <c r="F337" i="2"/>
  <c r="F336" i="2" s="1"/>
  <c r="F318" i="2"/>
  <c r="F317" i="2" s="1"/>
  <c r="F316" i="2" s="1"/>
  <c r="F311" i="2"/>
  <c r="F304" i="2"/>
  <c r="F291" i="2"/>
  <c r="F293" i="2"/>
  <c r="F290" i="2"/>
  <c r="F288" i="2"/>
  <c r="F287" i="2" s="1"/>
  <c r="F286" i="2"/>
  <c r="F285" i="2"/>
  <c r="F269" i="2"/>
  <c r="F270" i="2"/>
  <c r="F268" i="2"/>
  <c r="F265" i="2"/>
  <c r="F263" i="2"/>
  <c r="F262" i="2"/>
  <c r="F247" i="2"/>
  <c r="F246" i="2"/>
  <c r="F239" i="2"/>
  <c r="F237" i="2" s="1"/>
  <c r="F236" i="2" s="1"/>
  <c r="F212" i="2"/>
  <c r="F211" i="2" s="1"/>
  <c r="F210" i="2" s="1"/>
  <c r="F209" i="2" s="1"/>
  <c r="F208" i="2"/>
  <c r="F207" i="2" s="1"/>
  <c r="F206" i="2" s="1"/>
  <c r="F205" i="2" s="1"/>
  <c r="F202" i="2"/>
  <c r="F204" i="2"/>
  <c r="F201" i="2"/>
  <c r="F199" i="2"/>
  <c r="F198" i="2" s="1"/>
  <c r="F197" i="2"/>
  <c r="F196" i="2" s="1"/>
  <c r="F185" i="2"/>
  <c r="F184" i="2" s="1"/>
  <c r="F183" i="2"/>
  <c r="F182" i="2" s="1"/>
  <c r="F177" i="2"/>
  <c r="F175" i="2" s="1"/>
  <c r="F172" i="2"/>
  <c r="F160" i="2"/>
  <c r="F161" i="2"/>
  <c r="F158" i="2"/>
  <c r="F156" i="2"/>
  <c r="F155" i="2" s="1"/>
  <c r="F154" i="2"/>
  <c r="F153" i="2"/>
  <c r="F150" i="2"/>
  <c r="F147" i="2"/>
  <c r="F146" i="2" s="1"/>
  <c r="F140" i="2"/>
  <c r="F139" i="2"/>
  <c r="F133" i="2"/>
  <c r="F132" i="2" s="1"/>
  <c r="F131" i="2" s="1"/>
  <c r="F127" i="2"/>
  <c r="F126" i="2" s="1"/>
  <c r="F125" i="2" s="1"/>
  <c r="F118" i="2"/>
  <c r="F119" i="2"/>
  <c r="F120" i="2"/>
  <c r="F116" i="2"/>
  <c r="F112" i="2"/>
  <c r="F111" i="2" s="1"/>
  <c r="F109" i="2"/>
  <c r="F108" i="2"/>
  <c r="F102" i="2"/>
  <c r="F101" i="2"/>
  <c r="F99" i="2"/>
  <c r="F98" i="2"/>
  <c r="F95" i="2"/>
  <c r="F94" i="2"/>
  <c r="F92" i="2"/>
  <c r="F91" i="2"/>
  <c r="F89" i="2"/>
  <c r="F88" i="2"/>
  <c r="F86" i="2"/>
  <c r="F85" i="2"/>
  <c r="F83" i="2"/>
  <c r="F82" i="2"/>
  <c r="F80" i="2"/>
  <c r="F79" i="2"/>
  <c r="F75" i="2"/>
  <c r="F73" i="2"/>
  <c r="F72" i="2"/>
  <c r="F70" i="2"/>
  <c r="F69" i="2"/>
  <c r="F67" i="2"/>
  <c r="F66" i="2"/>
  <c r="F64" i="2"/>
  <c r="F63" i="2"/>
  <c r="F61" i="2"/>
  <c r="F60" i="2"/>
  <c r="F58" i="2"/>
  <c r="F57" i="2"/>
  <c r="F55" i="2"/>
  <c r="F54" i="2"/>
  <c r="F49" i="2"/>
  <c r="F48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G1162" i="1"/>
  <c r="G1161" i="1" s="1"/>
  <c r="G1160" i="1" s="1"/>
  <c r="G1152" i="1"/>
  <c r="G1151" i="1" s="1"/>
  <c r="G1150" i="1" s="1"/>
  <c r="G1156" i="1"/>
  <c r="G1155" i="1" s="1"/>
  <c r="G1154" i="1" s="1"/>
  <c r="F664" i="2"/>
  <c r="G1130" i="1"/>
  <c r="G1127" i="1"/>
  <c r="G1126" i="1" s="1"/>
  <c r="F593" i="2"/>
  <c r="G1120" i="1"/>
  <c r="F624" i="2"/>
  <c r="F620" i="2"/>
  <c r="F619" i="2" s="1"/>
  <c r="F618" i="2" s="1"/>
  <c r="G1080" i="1"/>
  <c r="G1079" i="1" s="1"/>
  <c r="G1077" i="1"/>
  <c r="G1076" i="1" s="1"/>
  <c r="G1049" i="1"/>
  <c r="G1048" i="1" s="1"/>
  <c r="G1046" i="1"/>
  <c r="G1045" i="1" s="1"/>
  <c r="G1026" i="1"/>
  <c r="G1023" i="1" s="1"/>
  <c r="G1019" i="1"/>
  <c r="G1012" i="1"/>
  <c r="F570" i="2"/>
  <c r="F569" i="2" s="1"/>
  <c r="F547" i="2"/>
  <c r="F546" i="2" s="1"/>
  <c r="G995" i="1"/>
  <c r="G960" i="1"/>
  <c r="G957" i="1" s="1"/>
  <c r="G962" i="1"/>
  <c r="G895" i="1"/>
  <c r="G894" i="1" s="1"/>
  <c r="G905" i="1"/>
  <c r="G1144" i="1"/>
  <c r="G1143" i="1" s="1"/>
  <c r="G1205" i="1"/>
  <c r="G1208" i="1"/>
  <c r="G1207" i="1" s="1"/>
  <c r="G1200" i="1"/>
  <c r="G886" i="1"/>
  <c r="G884" i="1"/>
  <c r="G881" i="1"/>
  <c r="G878" i="1"/>
  <c r="G715" i="1"/>
  <c r="G714" i="1" s="1"/>
  <c r="G637" i="1"/>
  <c r="G122" i="1"/>
  <c r="G121" i="1" s="1"/>
  <c r="G66" i="1"/>
  <c r="G65" i="1" s="1"/>
  <c r="G100" i="1"/>
  <c r="G99" i="1" s="1"/>
  <c r="G252" i="1"/>
  <c r="G250" i="1"/>
  <c r="F330" i="2"/>
  <c r="F255" i="2"/>
  <c r="F896" i="2"/>
  <c r="F895" i="2" s="1"/>
  <c r="G1316" i="1"/>
  <c r="G1315" i="1" s="1"/>
  <c r="G1313" i="1"/>
  <c r="G1312" i="1" s="1"/>
  <c r="G1310" i="1"/>
  <c r="G1309" i="1" s="1"/>
  <c r="G1303" i="1"/>
  <c r="G1302" i="1" s="1"/>
  <c r="G1296" i="1" s="1"/>
  <c r="G437" i="1"/>
  <c r="G436" i="1" s="1"/>
  <c r="G435" i="1" s="1"/>
  <c r="G1325" i="1"/>
  <c r="G1324" i="1" s="1"/>
  <c r="G1319" i="1"/>
  <c r="G1279" i="1"/>
  <c r="G1278" i="1" s="1"/>
  <c r="G1277" i="1" s="1"/>
  <c r="G1276" i="1" s="1"/>
  <c r="G1271" i="1"/>
  <c r="G1269" i="1"/>
  <c r="G1266" i="1"/>
  <c r="G1265" i="1" s="1"/>
  <c r="G1263" i="1"/>
  <c r="F409" i="2"/>
  <c r="F408" i="2" s="1"/>
  <c r="G1255" i="1"/>
  <c r="G1191" i="1"/>
  <c r="F715" i="2"/>
  <c r="F714" i="2" s="1"/>
  <c r="F711" i="2"/>
  <c r="F710" i="2" s="1"/>
  <c r="G815" i="1"/>
  <c r="G814" i="1" s="1"/>
  <c r="G812" i="1"/>
  <c r="G811" i="1" s="1"/>
  <c r="F719" i="2"/>
  <c r="F718" i="2" s="1"/>
  <c r="F717" i="2" s="1"/>
  <c r="G796" i="1"/>
  <c r="G795" i="1" s="1"/>
  <c r="G792" i="1"/>
  <c r="G791" i="1" s="1"/>
  <c r="G761" i="1"/>
  <c r="G759" i="1"/>
  <c r="G757" i="1"/>
  <c r="G695" i="1"/>
  <c r="G694" i="1" s="1"/>
  <c r="G693" i="1" s="1"/>
  <c r="G406" i="1"/>
  <c r="G450" i="1"/>
  <c r="G449" i="1" s="1"/>
  <c r="G448" i="1" s="1"/>
  <c r="G259" i="1"/>
  <c r="G258" i="1" s="1"/>
  <c r="G385" i="1"/>
  <c r="G384" i="1" s="1"/>
  <c r="G925" i="1"/>
  <c r="F17" i="2"/>
  <c r="G720" i="1"/>
  <c r="G719" i="1" s="1"/>
  <c r="G718" i="1" s="1"/>
  <c r="G593" i="1"/>
  <c r="G592" i="1" s="1"/>
  <c r="G591" i="1" s="1"/>
  <c r="G1332" i="1"/>
  <c r="G1331" i="1" s="1"/>
  <c r="G1330" i="1" s="1"/>
  <c r="G1329" i="1" s="1"/>
  <c r="G505" i="1"/>
  <c r="G504" i="1" s="1"/>
  <c r="G509" i="1"/>
  <c r="G169" i="1"/>
  <c r="G168" i="1" s="1"/>
  <c r="G1257" i="1"/>
  <c r="G172" i="1"/>
  <c r="G171" i="1" s="1"/>
  <c r="G175" i="1"/>
  <c r="G502" i="1"/>
  <c r="G501" i="1" s="1"/>
  <c r="G500" i="1" s="1"/>
  <c r="G511" i="1"/>
  <c r="G298" i="1"/>
  <c r="G21" i="1"/>
  <c r="G370" i="1"/>
  <c r="G310" i="1"/>
  <c r="G579" i="1"/>
  <c r="G578" i="1" s="1"/>
  <c r="G577" i="1" s="1"/>
  <c r="G368" i="1"/>
  <c r="G367" i="1" s="1"/>
  <c r="F123" i="2"/>
  <c r="F122" i="2" s="1"/>
  <c r="F923" i="2"/>
  <c r="G223" i="1"/>
  <c r="G222" i="1" s="1"/>
  <c r="G145" i="1"/>
  <c r="G1285" i="1"/>
  <c r="G1284" i="1" s="1"/>
  <c r="G1219" i="1"/>
  <c r="G1218" i="1" s="1"/>
  <c r="G663" i="1"/>
  <c r="F888" i="2"/>
  <c r="F885" i="2" s="1"/>
  <c r="G1176" i="1"/>
  <c r="G1174" i="1" s="1"/>
  <c r="G1173" i="1" s="1"/>
  <c r="G1172" i="1" s="1"/>
  <c r="G443" i="1"/>
  <c r="G442" i="1" s="1"/>
  <c r="G441" i="1" s="1"/>
  <c r="G779" i="1"/>
  <c r="G778" i="1" s="1"/>
  <c r="G777" i="1" s="1"/>
  <c r="G776" i="1" s="1"/>
  <c r="G775" i="1" s="1"/>
  <c r="G774" i="1" s="1"/>
  <c r="G467" i="1"/>
  <c r="G466" i="1" s="1"/>
  <c r="G391" i="1"/>
  <c r="G390" i="1" s="1"/>
  <c r="G389" i="1" s="1"/>
  <c r="G772" i="1"/>
  <c r="G771" i="1" s="1"/>
  <c r="G770" i="1" s="1"/>
  <c r="G769" i="1" s="1"/>
  <c r="G768" i="1" s="1"/>
  <c r="G767" i="1" s="1"/>
  <c r="F15" i="2"/>
  <c r="G526" i="1"/>
  <c r="G525" i="1" s="1"/>
  <c r="G524" i="1" s="1"/>
  <c r="D16" i="3" s="1"/>
  <c r="G314" i="1"/>
  <c r="G313" i="1" s="1"/>
  <c r="G312" i="1" s="1"/>
  <c r="G311" i="1" s="1"/>
  <c r="G285" i="1"/>
  <c r="F873" i="2"/>
  <c r="F872" i="2" s="1"/>
  <c r="G134" i="1"/>
  <c r="G133" i="1" s="1"/>
  <c r="G26" i="1"/>
  <c r="G496" i="1"/>
  <c r="G281" i="1"/>
  <c r="G691" i="1"/>
  <c r="G690" i="1" s="1"/>
  <c r="G689" i="1" s="1"/>
  <c r="G688" i="1" s="1"/>
  <c r="F103" i="2"/>
  <c r="G652" i="1"/>
  <c r="F420" i="2"/>
  <c r="F418" i="2"/>
  <c r="G969" i="1"/>
  <c r="G968" i="1" s="1"/>
  <c r="G18" i="1"/>
  <c r="G13" i="1" s="1"/>
  <c r="G12" i="1" s="1"/>
  <c r="F838" i="2"/>
  <c r="F837" i="2" s="1"/>
  <c r="F831" i="2"/>
  <c r="F830" i="2" s="1"/>
  <c r="G481" i="1"/>
  <c r="G480" i="1" s="1"/>
  <c r="G478" i="1"/>
  <c r="G477" i="1" s="1"/>
  <c r="G678" i="1"/>
  <c r="G677" i="1" s="1"/>
  <c r="G1293" i="1"/>
  <c r="G1292" i="1" s="1"/>
  <c r="G1289" i="1"/>
  <c r="G1288" i="1" s="1"/>
  <c r="G1287" i="1" s="1"/>
  <c r="F134" i="2"/>
  <c r="G234" i="1"/>
  <c r="G140" i="1"/>
  <c r="G139" i="1" s="1"/>
  <c r="G700" i="1"/>
  <c r="F299" i="2"/>
  <c r="G515" i="1"/>
  <c r="G514" i="1" s="1"/>
  <c r="G513" i="1" s="1"/>
  <c r="G469" i="1"/>
  <c r="G681" i="1"/>
  <c r="G680" i="1" s="1"/>
  <c r="G744" i="1"/>
  <c r="G743" i="1" s="1"/>
  <c r="G740" i="1"/>
  <c r="G739" i="1" s="1"/>
  <c r="G738" i="1" s="1"/>
  <c r="G735" i="1"/>
  <c r="G734" i="1" s="1"/>
  <c r="G711" i="1"/>
  <c r="G705" i="1"/>
  <c r="G708" i="1"/>
  <c r="G634" i="1"/>
  <c r="G631" i="1"/>
  <c r="G628" i="1"/>
  <c r="G625" i="1"/>
  <c r="G649" i="1"/>
  <c r="G646" i="1"/>
  <c r="G643" i="1"/>
  <c r="G640" i="1"/>
  <c r="G622" i="1"/>
  <c r="G619" i="1"/>
  <c r="G616" i="1"/>
  <c r="G613" i="1"/>
  <c r="G610" i="1"/>
  <c r="G607" i="1"/>
  <c r="G604" i="1"/>
  <c r="G598" i="1"/>
  <c r="G597" i="1" s="1"/>
  <c r="G380" i="1"/>
  <c r="G463" i="1"/>
  <c r="G461" i="1"/>
  <c r="G129" i="1"/>
  <c r="G73" i="1"/>
  <c r="G57" i="1"/>
  <c r="G56" i="1" s="1"/>
  <c r="G539" i="1"/>
  <c r="G538" i="1" s="1"/>
  <c r="G41" i="1"/>
  <c r="G921" i="1"/>
  <c r="G938" i="1"/>
  <c r="G936" i="1"/>
  <c r="G934" i="1"/>
  <c r="G907" i="1"/>
  <c r="G930" i="1"/>
  <c r="G928" i="1"/>
  <c r="G1232" i="1"/>
  <c r="G1239" i="1"/>
  <c r="G173" i="1"/>
  <c r="G239" i="1"/>
  <c r="G238" i="1" s="1"/>
  <c r="G237" i="1" s="1"/>
  <c r="G157" i="1"/>
  <c r="G155" i="1"/>
  <c r="G486" i="1"/>
  <c r="G485" i="1" s="1"/>
  <c r="G398" i="1"/>
  <c r="G323" i="1"/>
  <c r="G294" i="1"/>
  <c r="G185" i="1"/>
  <c r="G446" i="1"/>
  <c r="G445" i="1" s="1"/>
  <c r="G270" i="1"/>
  <c r="G232" i="1"/>
  <c r="G125" i="1"/>
  <c r="G104" i="1"/>
  <c r="G103" i="1" s="1"/>
  <c r="G78" i="1"/>
  <c r="G77" i="1" s="1"/>
  <c r="G76" i="1" s="1"/>
  <c r="D13" i="3" s="1"/>
  <c r="G70" i="1"/>
  <c r="G69" i="1" s="1"/>
  <c r="G535" i="1"/>
  <c r="G533" i="1"/>
  <c r="G530" i="1"/>
  <c r="F783" i="2"/>
  <c r="F782" i="2" s="1"/>
  <c r="G1251" i="1"/>
  <c r="G1245" i="1"/>
  <c r="G44" i="1"/>
  <c r="G24" i="1"/>
  <c r="G754" i="1"/>
  <c r="G686" i="1"/>
  <c r="G685" i="1" s="1"/>
  <c r="G684" i="1" s="1"/>
  <c r="G673" i="1"/>
  <c r="G672" i="1" s="1"/>
  <c r="G671" i="1" s="1"/>
  <c r="G668" i="1"/>
  <c r="G667" i="1" s="1"/>
  <c r="G661" i="1"/>
  <c r="G659" i="1"/>
  <c r="G588" i="1"/>
  <c r="G587" i="1" s="1"/>
  <c r="G586" i="1" s="1"/>
  <c r="G585" i="1" s="1"/>
  <c r="G574" i="1"/>
  <c r="G573" i="1" s="1"/>
  <c r="G572" i="1" s="1"/>
  <c r="G571" i="1" s="1"/>
  <c r="G570" i="1" s="1"/>
  <c r="G569" i="1" s="1"/>
  <c r="G494" i="1"/>
  <c r="G400" i="1"/>
  <c r="G94" i="1"/>
  <c r="G46" i="1"/>
  <c r="G131" i="1"/>
  <c r="G34" i="1"/>
  <c r="G378" i="1"/>
  <c r="G377" i="1" s="1"/>
  <c r="G37" i="1"/>
  <c r="G159" i="1"/>
  <c r="G61" i="1"/>
  <c r="G60" i="1" s="1"/>
  <c r="G521" i="1"/>
  <c r="G53" i="1"/>
  <c r="G165" i="1"/>
  <c r="G164" i="1" s="1"/>
  <c r="G163" i="1" s="1"/>
  <c r="G226" i="1"/>
  <c r="G225" i="1" s="1"/>
  <c r="G997" i="1"/>
  <c r="F663" i="2" l="1"/>
  <c r="F662" i="2" s="1"/>
  <c r="G1044" i="1"/>
  <c r="G1043" i="1" s="1"/>
  <c r="G1042" i="1" s="1"/>
  <c r="G658" i="1"/>
  <c r="G657" i="1" s="1"/>
  <c r="F769" i="2"/>
  <c r="F47" i="2"/>
  <c r="F576" i="2"/>
  <c r="F96" i="2"/>
  <c r="F115" i="2"/>
  <c r="F110" i="2" s="1"/>
  <c r="F25" i="2"/>
  <c r="F817" i="2"/>
  <c r="G144" i="1"/>
  <c r="G143" i="1" s="1"/>
  <c r="D19" i="3" s="1"/>
  <c r="G221" i="1"/>
  <c r="F823" i="2"/>
  <c r="G1254" i="1"/>
  <c r="F403" i="2"/>
  <c r="G753" i="1"/>
  <c r="G748" i="1" s="1"/>
  <c r="G1238" i="1"/>
  <c r="G1244" i="1"/>
  <c r="G1243" i="1" s="1"/>
  <c r="G1231" i="1"/>
  <c r="G1262" i="1"/>
  <c r="G1204" i="1"/>
  <c r="G1250" i="1"/>
  <c r="G1249" i="1" s="1"/>
  <c r="G1190" i="1"/>
  <c r="G1189" i="1" s="1"/>
  <c r="G1199" i="1"/>
  <c r="F121" i="2"/>
  <c r="F13" i="2"/>
  <c r="F20" i="2"/>
  <c r="F9" i="2"/>
  <c r="F10" i="2"/>
  <c r="G465" i="1"/>
  <c r="G1129" i="1"/>
  <c r="F627" i="2"/>
  <c r="F626" i="2" s="1"/>
  <c r="F799" i="2"/>
  <c r="F798" i="2" s="1"/>
  <c r="F245" i="2"/>
  <c r="G1318" i="1"/>
  <c r="G877" i="1"/>
  <c r="G529" i="1"/>
  <c r="G528" i="1" s="1"/>
  <c r="G520" i="1"/>
  <c r="G519" i="1" s="1"/>
  <c r="F128" i="2"/>
  <c r="G297" i="1"/>
  <c r="G296" i="1" s="1"/>
  <c r="G88" i="1"/>
  <c r="G52" i="1"/>
  <c r="G51" i="1" s="1"/>
  <c r="D10" i="3" s="1"/>
  <c r="G40" i="1"/>
  <c r="G39" i="1" s="1"/>
  <c r="G33" i="1"/>
  <c r="G32" i="1" s="1"/>
  <c r="G20" i="1"/>
  <c r="G167" i="1"/>
  <c r="F479" i="2"/>
  <c r="F476" i="2" s="1"/>
  <c r="F473" i="2" s="1"/>
  <c r="F911" i="2"/>
  <c r="F171" i="2"/>
  <c r="F170" i="2" s="1"/>
  <c r="G820" i="1"/>
  <c r="G508" i="1"/>
  <c r="G507" i="1" s="1"/>
  <c r="G499" i="1" s="1"/>
  <c r="G498" i="1" s="1"/>
  <c r="G98" i="1"/>
  <c r="G904" i="1"/>
  <c r="G1175" i="1"/>
  <c r="G248" i="1"/>
  <c r="G243" i="1" s="1"/>
  <c r="F284" i="2"/>
  <c r="F283" i="2" s="1"/>
  <c r="F14" i="2"/>
  <c r="F422" i="2"/>
  <c r="G182" i="1"/>
  <c r="G179" i="1" s="1"/>
  <c r="G178" i="1" s="1"/>
  <c r="G493" i="1"/>
  <c r="G440" i="1"/>
  <c r="F622" i="2"/>
  <c r="F621" i="2" s="1"/>
  <c r="G1283" i="1"/>
  <c r="F592" i="2"/>
  <c r="F902" i="2"/>
  <c r="G676" i="1"/>
  <c r="F93" i="2"/>
  <c r="F152" i="2"/>
  <c r="G603" i="1"/>
  <c r="G596" i="1" s="1"/>
  <c r="G1106" i="1"/>
  <c r="F500" i="2"/>
  <c r="F855" i="2"/>
  <c r="F138" i="2"/>
  <c r="F137" i="2" s="1"/>
  <c r="F84" i="2"/>
  <c r="G128" i="1"/>
  <c r="G397" i="1"/>
  <c r="G231" i="1"/>
  <c r="G228" i="1" s="1"/>
  <c r="G1104" i="1"/>
  <c r="G1103" i="1" s="1"/>
  <c r="F68" i="2"/>
  <c r="F289" i="2"/>
  <c r="F376" i="2"/>
  <c r="F375" i="2" s="1"/>
  <c r="F374" i="2" s="1"/>
  <c r="F44" i="2"/>
  <c r="F43" i="2" s="1"/>
  <c r="F53" i="2"/>
  <c r="F267" i="2"/>
  <c r="F266" i="2" s="1"/>
  <c r="F566" i="2"/>
  <c r="F867" i="2"/>
  <c r="F31" i="2"/>
  <c r="F37" i="2"/>
  <c r="F59" i="2"/>
  <c r="F65" i="2"/>
  <c r="F71" i="2"/>
  <c r="G656" i="1"/>
  <c r="G1268" i="1"/>
  <c r="F34" i="2"/>
  <c r="F40" i="2"/>
  <c r="F81" i="2"/>
  <c r="F100" i="2"/>
  <c r="F56" i="2"/>
  <c r="F62" i="2"/>
  <c r="F181" i="2"/>
  <c r="F178" i="2" s="1"/>
  <c r="F876" i="2"/>
  <c r="F875" i="2" s="1"/>
  <c r="F906" i="2"/>
  <c r="F366" i="2"/>
  <c r="F365" i="2" s="1"/>
  <c r="F358" i="2" s="1"/>
  <c r="F195" i="2"/>
  <c r="F174" i="2"/>
  <c r="F74" i="2"/>
  <c r="F78" i="2"/>
  <c r="F90" i="2"/>
  <c r="F107" i="2"/>
  <c r="F106" i="2" s="1"/>
  <c r="F157" i="2"/>
  <c r="F200" i="2"/>
  <c r="F335" i="2"/>
  <c r="F321" i="2" s="1"/>
  <c r="F441" i="2"/>
  <c r="F440" i="2" s="1"/>
  <c r="F495" i="2"/>
  <c r="F588" i="2"/>
  <c r="F608" i="2"/>
  <c r="F779" i="2"/>
  <c r="F778" i="2" s="1"/>
  <c r="F787" i="2"/>
  <c r="F786" i="2" s="1"/>
  <c r="F785" i="2" s="1"/>
  <c r="G916" i="1"/>
  <c r="F411" i="2"/>
  <c r="F385" i="2"/>
  <c r="G994" i="1"/>
  <c r="G1259" i="1"/>
  <c r="G1009" i="1"/>
  <c r="G1291" i="1"/>
  <c r="G584" i="1"/>
  <c r="G576" i="1" s="1"/>
  <c r="G699" i="1"/>
  <c r="G698" i="1" s="1"/>
  <c r="G697" i="1" s="1"/>
  <c r="G476" i="1"/>
  <c r="G1308" i="1"/>
  <c r="G1307" i="1" s="1"/>
  <c r="G1149" i="1"/>
  <c r="F417" i="2"/>
  <c r="F260" i="2"/>
  <c r="F713" i="2"/>
  <c r="F682" i="2" s="1"/>
  <c r="F848" i="2"/>
  <c r="F671" i="2"/>
  <c r="F852" i="2"/>
  <c r="F303" i="2"/>
  <c r="F298" i="2" s="1"/>
  <c r="F87" i="2"/>
  <c r="F573" i="2"/>
  <c r="F580" i="2"/>
  <c r="F918" i="2"/>
  <c r="F539" i="2"/>
  <c r="G434" i="1"/>
  <c r="G460" i="1"/>
  <c r="G459" i="1" s="1"/>
  <c r="G452" i="1" s="1"/>
  <c r="G799" i="1"/>
  <c r="G798" i="1" s="1"/>
  <c r="G794" i="1" s="1"/>
  <c r="G548" i="1"/>
  <c r="G547" i="1" s="1"/>
  <c r="G546" i="1" s="1"/>
  <c r="G545" i="1" s="1"/>
  <c r="G1123" i="1"/>
  <c r="G1119" i="1" s="1"/>
  <c r="G1113" i="1" s="1"/>
  <c r="F674" i="2"/>
  <c r="F679" i="2"/>
  <c r="G733" i="1"/>
  <c r="F649" i="2"/>
  <c r="F648" i="2" s="1"/>
  <c r="G154" i="1"/>
  <c r="G153" i="1" s="1"/>
  <c r="G1093" i="1"/>
  <c r="F148" i="2"/>
  <c r="G933" i="1"/>
  <c r="G932" i="1" s="1"/>
  <c r="G289" i="1"/>
  <c r="G288" i="1" s="1"/>
  <c r="G956" i="1"/>
  <c r="F435" i="2"/>
  <c r="F810" i="2"/>
  <c r="F845" i="2"/>
  <c r="D44" i="3"/>
  <c r="G55" i="1"/>
  <c r="D12" i="3" s="1"/>
  <c r="D31" i="3"/>
  <c r="G366" i="1"/>
  <c r="F586" i="2"/>
  <c r="F584" i="2" s="1"/>
  <c r="G1015" i="1"/>
  <c r="F934" i="2"/>
  <c r="G1167" i="1"/>
  <c r="G818" i="1"/>
  <c r="G817" i="1" s="1"/>
  <c r="G810" i="1" s="1"/>
  <c r="F759" i="2"/>
  <c r="F758" i="2" s="1"/>
  <c r="F757" i="2" s="1"/>
  <c r="F489" i="2" l="1"/>
  <c r="F894" i="2"/>
  <c r="F750" i="2"/>
  <c r="F729" i="2" s="1"/>
  <c r="F24" i="2"/>
  <c r="G1166" i="1"/>
  <c r="G1165" i="1"/>
  <c r="G1164" i="1" s="1"/>
  <c r="G1159" i="1" s="1"/>
  <c r="G893" i="1"/>
  <c r="G892" i="1" s="1"/>
  <c r="G1261" i="1"/>
  <c r="G1253" i="1" s="1"/>
  <c r="G1230" i="1"/>
  <c r="G1198" i="1"/>
  <c r="G1197" i="1" s="1"/>
  <c r="G1188" i="1" s="1"/>
  <c r="G1187" i="1" s="1"/>
  <c r="F809" i="2"/>
  <c r="G1112" i="1"/>
  <c r="G1111" i="1" s="1"/>
  <c r="G84" i="1"/>
  <c r="G50" i="1" s="1"/>
  <c r="G492" i="1"/>
  <c r="G876" i="1"/>
  <c r="G875" i="1" s="1"/>
  <c r="D53" i="3" s="1"/>
  <c r="G801" i="1"/>
  <c r="G784" i="1" s="1"/>
  <c r="G806" i="1"/>
  <c r="F647" i="2"/>
  <c r="G280" i="1"/>
  <c r="D27" i="3" s="1"/>
  <c r="G365" i="1"/>
  <c r="D29" i="3" s="1"/>
  <c r="F240" i="2"/>
  <c r="F235" i="2" s="1"/>
  <c r="F851" i="2"/>
  <c r="F145" i="2"/>
  <c r="G518" i="1"/>
  <c r="F844" i="2"/>
  <c r="F434" i="2"/>
  <c r="F670" i="2"/>
  <c r="G152" i="1"/>
  <c r="G151" i="1" s="1"/>
  <c r="G142" i="1" s="1"/>
  <c r="G220" i="1"/>
  <c r="D23" i="3"/>
  <c r="F297" i="2"/>
  <c r="F282" i="2"/>
  <c r="G396" i="1"/>
  <c r="G395" i="1" s="1"/>
  <c r="D32" i="3" s="1"/>
  <c r="D51" i="3"/>
  <c r="D22" i="3"/>
  <c r="G1092" i="1"/>
  <c r="G1008" i="1"/>
  <c r="G967" i="1" s="1"/>
  <c r="D52" i="3"/>
  <c r="F499" i="2"/>
  <c r="D45" i="3"/>
  <c r="F607" i="2"/>
  <c r="G655" i="1"/>
  <c r="G595" i="1" s="1"/>
  <c r="D14" i="3"/>
  <c r="F259" i="2"/>
  <c r="G1282" i="1"/>
  <c r="G1281" i="1" s="1"/>
  <c r="D42" i="3" s="1"/>
  <c r="G732" i="1"/>
  <c r="D48" i="3" s="1"/>
  <c r="F194" i="2"/>
  <c r="F193" i="2" s="1"/>
  <c r="F765" i="2"/>
  <c r="F764" i="2" s="1"/>
  <c r="F52" i="2"/>
  <c r="F410" i="2"/>
  <c r="F402" i="2" s="1"/>
  <c r="F565" i="2"/>
  <c r="G11" i="1"/>
  <c r="G10" i="1" s="1"/>
  <c r="K10" i="1" s="1"/>
  <c r="D11" i="3"/>
  <c r="D26" i="3"/>
  <c r="G439" i="1"/>
  <c r="D39" i="3" l="1"/>
  <c r="G517" i="1"/>
  <c r="K517" i="1" s="1"/>
  <c r="G1186" i="1"/>
  <c r="D36" i="3"/>
  <c r="F488" i="2"/>
  <c r="F487" i="2" s="1"/>
  <c r="G484" i="1"/>
  <c r="G483" i="1" s="1"/>
  <c r="G966" i="1"/>
  <c r="G955" i="1" s="1"/>
  <c r="D35" i="3" s="1"/>
  <c r="F669" i="2"/>
  <c r="G783" i="1"/>
  <c r="G782" i="1" s="1"/>
  <c r="G781" i="1" s="1"/>
  <c r="D47" i="3"/>
  <c r="G1148" i="1"/>
  <c r="G1082" i="1"/>
  <c r="G1075" i="1" s="1"/>
  <c r="D38" i="3" s="1"/>
  <c r="G891" i="1"/>
  <c r="D34" i="3" s="1"/>
  <c r="F357" i="2"/>
  <c r="G1229" i="1"/>
  <c r="G1217" i="1" s="1"/>
  <c r="G1216" i="1" s="1"/>
  <c r="G177" i="1"/>
  <c r="D20" i="3"/>
  <c r="D18" i="3" s="1"/>
  <c r="D30" i="3"/>
  <c r="G388" i="1"/>
  <c r="D24" i="3"/>
  <c r="D21" i="3" s="1"/>
  <c r="D17" i="3"/>
  <c r="D9" i="3" s="1"/>
  <c r="G568" i="1"/>
  <c r="G550" i="1" s="1"/>
  <c r="K568" i="1" s="1"/>
  <c r="D46" i="3"/>
  <c r="G31" i="1"/>
  <c r="G30" i="1" s="1"/>
  <c r="K30" i="1" s="1"/>
  <c r="F23" i="2"/>
  <c r="D28" i="3"/>
  <c r="D25" i="3" s="1"/>
  <c r="G269" i="1"/>
  <c r="F763" i="2"/>
  <c r="G890" i="1" l="1"/>
  <c r="G889" i="1" s="1"/>
  <c r="K889" i="1" s="1"/>
  <c r="G1185" i="1"/>
  <c r="K1185" i="1" s="1"/>
  <c r="G766" i="1"/>
  <c r="K766" i="1" s="1"/>
  <c r="F948" i="2"/>
  <c r="D43" i="3"/>
  <c r="D50" i="3"/>
  <c r="D49" i="3" s="1"/>
  <c r="D41" i="3"/>
  <c r="D40" i="3" s="1"/>
  <c r="D33" i="3"/>
  <c r="G49" i="1"/>
  <c r="D55" i="3" l="1"/>
  <c r="G1337" i="1"/>
  <c r="K49" i="1"/>
  <c r="G1342" i="1" l="1"/>
  <c r="F953" i="2"/>
  <c r="F955" i="2" s="1"/>
  <c r="D63" i="3"/>
  <c r="D64" i="3" s="1"/>
  <c r="F950" i="2"/>
  <c r="F951" i="2" s="1"/>
  <c r="D57" i="3"/>
  <c r="D58" i="3" s="1"/>
</calcChain>
</file>

<file path=xl/sharedStrings.xml><?xml version="1.0" encoding="utf-8"?>
<sst xmlns="http://schemas.openxmlformats.org/spreadsheetml/2006/main" count="8849" uniqueCount="1005">
  <si>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</si>
  <si>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</si>
  <si>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</si>
  <si>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</si>
  <si>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</si>
  <si>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</si>
  <si>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</si>
  <si>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</si>
  <si>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</si>
  <si>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</si>
  <si>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</si>
  <si>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</si>
  <si>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</si>
  <si>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</si>
  <si>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</si>
  <si>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</si>
  <si>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</si>
  <si>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</si>
  <si>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</si>
  <si>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</si>
  <si>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</si>
  <si>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</si>
  <si>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</si>
  <si>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</si>
  <si>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</si>
  <si>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</si>
  <si>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</si>
  <si>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</si>
  <si>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</si>
  <si>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</si>
  <si>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</si>
  <si>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</si>
  <si>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</si>
  <si>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</si>
  <si>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</si>
  <si>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</si>
  <si>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</si>
  <si>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</si>
  <si>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</si>
  <si>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</si>
  <si>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</si>
  <si>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</si>
  <si>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</si>
  <si>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</si>
  <si>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</si>
  <si>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</si>
  <si>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</si>
  <si>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</si>
  <si>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</si>
  <si>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</si>
  <si>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</si>
  <si>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</si>
  <si>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</si>
  <si>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</si>
  <si>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</si>
  <si>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</si>
  <si>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</si>
  <si>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</si>
  <si>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</si>
  <si>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</si>
  <si>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</si>
  <si>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</si>
  <si>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</si>
  <si>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</si>
  <si>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</si>
  <si>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</si>
  <si>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</si>
  <si>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</si>
  <si>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</si>
  <si>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</si>
  <si>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</si>
  <si>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</si>
  <si>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</si>
  <si>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</si>
  <si>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</si>
  <si>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</si>
  <si>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</si>
  <si>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</si>
  <si>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</si>
  <si>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</si>
  <si>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</si>
  <si>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</si>
  <si>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</si>
  <si>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</si>
  <si>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</si>
  <si>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</si>
  <si>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</si>
  <si>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</si>
  <si>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</si>
  <si>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</si>
  <si>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</si>
  <si>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</si>
  <si>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</si>
  <si>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</si>
  <si>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</si>
  <si>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</si>
  <si>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</si>
  <si>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</si>
  <si>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</si>
  <si>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</si>
  <si>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</si>
  <si>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</si>
  <si>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</si>
  <si>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</si>
  <si>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</si>
  <si>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</si>
  <si>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</si>
  <si>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</si>
  <si>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</si>
  <si>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</si>
  <si>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</si>
  <si>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</si>
  <si>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</si>
  <si>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</si>
  <si>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</si>
  <si>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</si>
  <si>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</si>
  <si>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</si>
  <si>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</si>
  <si>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</si>
  <si>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</si>
  <si>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</si>
  <si>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</si>
  <si>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</si>
  <si>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</si>
  <si>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</si>
  <si>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</si>
  <si>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</si>
  <si>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</si>
  <si>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</si>
  <si>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</si>
  <si>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</si>
  <si>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</si>
  <si>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</si>
  <si>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</si>
  <si>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</si>
  <si>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</si>
  <si>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</si>
  <si>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</si>
  <si>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</si>
  <si>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</si>
  <si>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</si>
  <si>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</si>
  <si>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</si>
  <si>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</si>
  <si>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</si>
  <si>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</si>
  <si>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</si>
  <si>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</si>
  <si>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</si>
  <si>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</si>
  <si>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</si>
  <si>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</si>
  <si>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</si>
  <si>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</si>
  <si>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</si>
  <si>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</si>
  <si>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</si>
  <si>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</si>
  <si>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</si>
  <si>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</si>
  <si>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</si>
  <si>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</si>
  <si>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</si>
  <si>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</si>
  <si>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</si>
  <si>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</si>
  <si>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</si>
  <si>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</si>
  <si>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</si>
  <si>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</si>
  <si>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</si>
  <si>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</si>
  <si>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</si>
  <si>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</si>
  <si>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</si>
  <si>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</si>
  <si>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</si>
  <si>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</si>
  <si>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</si>
  <si>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</si>
  <si>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</si>
  <si>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</si>
  <si>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</si>
  <si>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</si>
  <si>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</si>
  <si>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</si>
  <si>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</si>
  <si>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</si>
  <si>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</si>
  <si>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</si>
  <si>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</si>
  <si>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</si>
  <si>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</si>
  <si>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</si>
  <si>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</si>
  <si>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</si>
  <si>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</si>
  <si>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</si>
  <si>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</si>
  <si>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</si>
  <si>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</si>
  <si>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</si>
  <si>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</si>
  <si>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</si>
  <si>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</si>
  <si>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</si>
  <si>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</si>
  <si>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</si>
  <si>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</si>
  <si>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</si>
  <si>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</si>
  <si>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</si>
  <si>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</si>
  <si>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</si>
  <si>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</si>
  <si>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</si>
  <si>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</si>
  <si>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</si>
  <si>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</si>
  <si>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</si>
  <si>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</si>
  <si>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</si>
  <si>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</si>
  <si>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</si>
  <si>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</si>
  <si>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</si>
  <si>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</si>
  <si>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</si>
  <si>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</si>
  <si>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</si>
  <si>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</si>
  <si>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</si>
  <si>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</si>
  <si>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</si>
  <si>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</si>
  <si>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</si>
  <si>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</si>
  <si>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</si>
  <si>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</si>
  <si>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</si>
  <si>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</si>
  <si>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</si>
  <si>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</si>
  <si>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</si>
  <si>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</si>
  <si>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</si>
  <si>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</si>
  <si>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</si>
  <si>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</si>
  <si>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</si>
  <si>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</si>
  <si>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</si>
  <si>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</si>
  <si>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</si>
  <si>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</si>
  <si>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</si>
  <si>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</si>
  <si>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</si>
  <si>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</si>
  <si>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</si>
  <si>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</si>
  <si>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</si>
  <si>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</si>
  <si>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</si>
  <si>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</si>
  <si>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</si>
  <si>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</si>
  <si>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</si>
  <si>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</si>
  <si>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</si>
  <si>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</si>
  <si>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</si>
  <si>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</si>
  <si>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</si>
  <si>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</si>
  <si>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</si>
  <si>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</si>
  <si>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</si>
  <si>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</si>
  <si>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</si>
  <si>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</si>
  <si>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</si>
  <si>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</si>
  <si>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</si>
  <si>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</si>
  <si>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</si>
  <si>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</si>
  <si>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</si>
  <si>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</si>
  <si>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</si>
  <si>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</si>
  <si>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</si>
  <si>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</si>
  <si>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</si>
  <si>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</si>
  <si>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</si>
  <si>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</si>
  <si>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</si>
  <si>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</si>
  <si>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</si>
  <si>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</si>
  <si>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</si>
  <si>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</si>
  <si>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</si>
  <si>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</si>
  <si>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</si>
  <si>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</si>
  <si>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</si>
  <si>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</si>
  <si>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</si>
  <si>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</si>
  <si>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</si>
  <si>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</si>
  <si>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</si>
  <si>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</si>
  <si>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</si>
  <si>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</si>
  <si>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</si>
  <si>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</si>
  <si>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</si>
  <si>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</si>
  <si>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</si>
  <si>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</si>
  <si>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</si>
  <si>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</si>
  <si>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</si>
  <si>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</si>
  <si>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</si>
  <si>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</si>
  <si>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</si>
  <si>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</si>
  <si>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</si>
  <si>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</si>
  <si>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</si>
  <si>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</si>
  <si>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</si>
  <si>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</si>
  <si>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</si>
  <si>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</si>
  <si>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</si>
  <si>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</si>
  <si>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</si>
  <si>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</si>
  <si>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</si>
  <si>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</si>
  <si>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</si>
  <si>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</si>
  <si>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</si>
  <si>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</si>
  <si>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</si>
  <si>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</si>
  <si>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</si>
  <si>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</si>
  <si>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</si>
  <si>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</si>
  <si>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</si>
  <si>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</si>
  <si>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</si>
  <si>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</si>
  <si>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</si>
  <si>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</si>
  <si>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</si>
  <si>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</si>
  <si>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</si>
  <si>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</si>
  <si>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</si>
  <si>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</si>
  <si>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</si>
  <si>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</si>
  <si>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</si>
  <si>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</si>
  <si>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</si>
  <si>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</si>
  <si>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</si>
  <si>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</si>
  <si>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</si>
  <si>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</si>
  <si>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</si>
  <si>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</si>
  <si>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</si>
  <si>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</si>
  <si>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</si>
  <si>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</si>
  <si>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</si>
  <si>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</si>
  <si>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</si>
  <si>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</si>
  <si>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</si>
  <si>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</si>
  <si>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</si>
  <si>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</si>
  <si>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</si>
  <si>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</si>
  <si>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</si>
  <si>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</si>
  <si>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</si>
  <si>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</si>
  <si>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</si>
  <si>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</si>
  <si>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</si>
  <si>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</si>
  <si>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</si>
  <si>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</si>
  <si>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</si>
  <si>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</si>
  <si>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</si>
  <si>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</si>
  <si>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</si>
  <si>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</si>
  <si>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</si>
  <si>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</si>
  <si>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</si>
  <si>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</si>
  <si>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</si>
  <si>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</si>
  <si>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</si>
  <si>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</si>
  <si>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</si>
  <si>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</si>
  <si>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</si>
  <si>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</si>
  <si>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</si>
  <si>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</si>
  <si>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</si>
  <si>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</si>
  <si>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</si>
  <si>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</si>
  <si>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</si>
  <si>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</si>
  <si>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</si>
  <si>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</si>
  <si>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</si>
  <si>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</si>
  <si>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</si>
  <si>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</si>
  <si>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</si>
  <si>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</si>
  <si>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</si>
  <si>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</si>
  <si>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</si>
  <si>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</si>
  <si>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</si>
  <si>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</si>
  <si>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</si>
  <si>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</si>
  <si>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</si>
  <si>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</si>
  <si>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</si>
  <si>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</si>
  <si>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</si>
  <si>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</si>
  <si>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</si>
  <si>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</si>
  <si>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</si>
  <si>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</si>
  <si>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</si>
  <si>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</si>
  <si>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</si>
  <si>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</si>
  <si>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</si>
  <si>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</si>
  <si>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</si>
  <si>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</si>
  <si>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</si>
  <si>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</si>
  <si>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</si>
  <si>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</si>
  <si>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</si>
  <si>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</si>
  <si>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</si>
  <si>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</si>
  <si>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</si>
  <si>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</si>
  <si>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</si>
  <si>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</si>
  <si>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</si>
  <si>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</si>
  <si>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</si>
  <si>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</si>
  <si>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</si>
  <si>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</si>
  <si>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</si>
  <si>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</si>
  <si>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</si>
  <si>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</si>
  <si>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</si>
  <si>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</si>
  <si>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</si>
  <si>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</si>
  <si>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</si>
  <si>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</si>
  <si>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</si>
  <si>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</si>
  <si>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</si>
  <si>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</si>
  <si>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</si>
  <si>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</si>
  <si>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</si>
  <si>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</si>
  <si>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</si>
  <si>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</si>
  <si>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</si>
  <si>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</si>
  <si>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</si>
  <si>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</si>
  <si>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</si>
  <si>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</si>
  <si>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</si>
  <si>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</si>
  <si>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</si>
  <si>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</si>
  <si>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</si>
  <si>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</si>
  <si>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</si>
  <si>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</si>
  <si>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</si>
  <si>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</si>
  <si>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</si>
  <si>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</si>
  <si>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</si>
  <si>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</si>
  <si>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</si>
  <si>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</si>
  <si>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</si>
  <si>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</si>
  <si>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</si>
  <si>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</si>
  <si>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</si>
  <si>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</si>
  <si>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</si>
  <si>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</si>
  <si>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</si>
  <si>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</si>
  <si>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</si>
  <si>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</si>
  <si>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</si>
  <si>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</si>
  <si>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</si>
  <si>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</si>
  <si>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</si>
  <si>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</si>
  <si>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</si>
  <si>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</si>
  <si>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</si>
  <si>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</si>
  <si>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</si>
  <si>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</si>
  <si>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</si>
  <si>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</si>
  <si>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</si>
  <si>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</si>
  <si>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</si>
  <si>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</si>
  <si>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</si>
  <si>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</si>
  <si>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</si>
  <si>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</si>
  <si>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</si>
  <si>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</si>
  <si>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</si>
  <si>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</si>
  <si>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</si>
  <si>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</si>
  <si>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</si>
  <si>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</si>
  <si>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</si>
  <si>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</si>
  <si>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</si>
  <si>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</si>
  <si>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</si>
  <si>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</si>
  <si>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</si>
  <si>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</si>
  <si>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</si>
  <si>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</si>
  <si>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</si>
  <si>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</si>
  <si>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</si>
  <si>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</si>
  <si>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</si>
  <si>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</si>
  <si>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</si>
  <si>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</si>
  <si>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</si>
  <si>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</si>
  <si>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</si>
  <si>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</si>
  <si>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</si>
  <si>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</si>
  <si>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</si>
  <si>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</si>
  <si>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</si>
  <si>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</si>
  <si>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</si>
  <si>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</si>
  <si>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</si>
  <si>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</si>
  <si>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</si>
  <si>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</si>
  <si>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</si>
  <si>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</si>
  <si>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</si>
  <si>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</si>
  <si>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</si>
  <si>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</si>
  <si>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</si>
  <si>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</si>
  <si>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</si>
  <si>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</si>
  <si>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</si>
  <si>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</si>
  <si>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</si>
  <si>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</si>
  <si>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</si>
  <si>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</si>
  <si>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</si>
  <si>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</si>
  <si>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</si>
  <si>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</si>
  <si>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</si>
  <si>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</si>
  <si>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</si>
  <si>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</si>
  <si>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</si>
  <si>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</si>
  <si>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</si>
  <si>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</si>
  <si>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</si>
  <si>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</si>
  <si>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</si>
  <si>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</si>
  <si>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</si>
  <si>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</si>
  <si>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</si>
  <si>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</si>
  <si>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</si>
  <si>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</si>
  <si>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</si>
  <si>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</si>
  <si>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</si>
  <si>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</si>
  <si>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</si>
  <si>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</si>
  <si>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</si>
  <si>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</si>
  <si>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</si>
  <si>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</si>
  <si>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</si>
  <si>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</si>
  <si>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</si>
  <si>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</si>
  <si>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</si>
  <si>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</si>
  <si>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</si>
  <si>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</si>
  <si>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</si>
  <si>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</si>
  <si>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</si>
  <si>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</si>
  <si>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</si>
  <si>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</si>
  <si>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</si>
  <si>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</si>
  <si>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</si>
  <si>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</si>
  <si>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</si>
  <si>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</si>
  <si>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</si>
  <si>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</si>
  <si>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</si>
  <si>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</si>
  <si>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</si>
  <si>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</si>
  <si>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</si>
  <si>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</si>
  <si>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</si>
  <si>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</si>
  <si>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</si>
  <si>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</si>
  <si>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</si>
  <si>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</si>
  <si>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</si>
  <si>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</si>
  <si>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</si>
  <si>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</si>
  <si>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</si>
  <si>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</si>
  <si>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</si>
  <si>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</si>
  <si>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</si>
  <si>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</si>
  <si>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</si>
  <si>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</si>
  <si>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</si>
  <si>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</si>
  <si>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</si>
  <si>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</si>
  <si>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</si>
  <si>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</si>
  <si>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</si>
  <si>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</si>
  <si>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</si>
  <si>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</si>
  <si>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</si>
  <si>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</si>
  <si>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</si>
  <si>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</si>
  <si>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</si>
  <si>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</si>
  <si>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</si>
  <si>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</si>
  <si>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</si>
  <si>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</si>
  <si>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</si>
  <si>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</si>
  <si>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</si>
  <si>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</si>
  <si>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</si>
  <si>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</si>
  <si>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</si>
  <si>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</si>
  <si>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</si>
  <si>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</si>
  <si>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</si>
  <si>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</si>
  <si>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</si>
  <si>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</si>
  <si>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</si>
  <si>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</si>
  <si>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</si>
  <si>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</si>
  <si>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</si>
  <si>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</si>
  <si>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</si>
  <si>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</si>
  <si>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</si>
  <si>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</si>
  <si>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</si>
  <si>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</si>
  <si>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</si>
  <si>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</si>
  <si>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</si>
  <si>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</si>
  <si>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</si>
  <si>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</si>
  <si>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</si>
  <si>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</si>
  <si>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</si>
  <si>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</si>
  <si>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</si>
  <si>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</si>
  <si>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</si>
  <si>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</si>
  <si>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</si>
  <si>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</si>
  <si>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</si>
  <si>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</si>
  <si>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</si>
  <si>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</si>
  <si>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</si>
  <si>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</si>
  <si>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</si>
  <si>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</si>
  <si>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</si>
  <si>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</si>
  <si>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</si>
  <si>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</si>
  <si>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</si>
  <si>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</si>
  <si>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</si>
  <si>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</si>
  <si>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</si>
  <si>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</si>
  <si>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</si>
  <si>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</si>
  <si>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</si>
  <si>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</si>
  <si>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</si>
  <si>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</si>
  <si>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</si>
  <si>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</si>
  <si>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</si>
  <si>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</si>
  <si>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</si>
  <si>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</si>
  <si>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</si>
  <si>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</si>
  <si>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</si>
  <si>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</si>
  <si>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</si>
  <si>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</si>
  <si>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</si>
  <si>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</si>
  <si>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</si>
  <si>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</si>
  <si>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</si>
  <si>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</si>
  <si>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</si>
  <si>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</si>
  <si>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</si>
  <si>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</si>
  <si>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</si>
  <si>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</si>
  <si>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</si>
  <si>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</si>
  <si>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</si>
  <si>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</si>
  <si>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</si>
  <si>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</si>
  <si>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</si>
  <si>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</si>
  <si>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</si>
  <si>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</si>
  <si>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</si>
  <si>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</si>
  <si>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</si>
  <si>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</si>
  <si>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</si>
  <si>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</si>
  <si>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</si>
  <si>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</si>
  <si>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</si>
  <si>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</si>
  <si>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</si>
  <si>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</si>
  <si>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</si>
  <si>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</si>
  <si>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</si>
  <si>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</si>
  <si>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</si>
  <si>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</si>
  <si>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</si>
  <si>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</si>
  <si>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</si>
  <si>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</si>
  <si>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</si>
  <si>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</si>
  <si>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</si>
  <si>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</si>
  <si>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</si>
  <si>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</si>
  <si>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</si>
  <si>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</si>
  <si>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</si>
  <si>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</si>
  <si>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</si>
  <si>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</si>
  <si>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</si>
  <si>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</si>
  <si>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</si>
  <si>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</si>
  <si>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</si>
  <si>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</si>
  <si>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</si>
  <si>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</si>
  <si>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</si>
  <si>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</si>
  <si>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</si>
  <si>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</si>
  <si>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</si>
  <si>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</si>
  <si>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</si>
  <si>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</si>
  <si>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</si>
  <si>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</si>
  <si>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</si>
  <si>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</si>
  <si>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</si>
  <si>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</si>
  <si>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</si>
  <si>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</si>
  <si>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</si>
  <si>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</si>
  <si>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</si>
  <si>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</si>
  <si>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</si>
  <si>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</si>
  <si>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</si>
  <si>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</si>
  <si>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</si>
  <si>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</si>
  <si>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</si>
  <si>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</si>
  <si>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</si>
  <si>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</si>
  <si>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</si>
  <si>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</si>
  <si>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</si>
  <si>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</si>
  <si>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</si>
  <si>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</si>
  <si>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</si>
  <si>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</si>
  <si>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</si>
  <si>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</si>
  <si>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</si>
  <si>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</si>
  <si>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</si>
  <si>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</si>
  <si>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</si>
  <si>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</si>
  <si>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</si>
  <si>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</si>
  <si>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</si>
  <si>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</si>
  <si>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</si>
  <si>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</si>
  <si>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</si>
  <si>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</si>
  <si>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</si>
  <si>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</si>
  <si>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</si>
  <si>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</si>
  <si>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</si>
  <si>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</si>
  <si>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</si>
  <si>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</si>
  <si>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</si>
  <si>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</si>
  <si>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</si>
  <si>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</si>
  <si>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Приложение 4</t>
  </si>
  <si>
    <t>Приложение  3</t>
  </si>
  <si>
    <t>Приложение 5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</si>
  <si>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</si>
  <si>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</si>
  <si>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</si>
  <si>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</si>
  <si>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</si>
  <si>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</si>
  <si>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</si>
  <si>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</si>
  <si>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</si>
  <si>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</si>
  <si>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</si>
  <si>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</si>
  <si>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</si>
  <si>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</si>
  <si>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</si>
  <si>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</si>
  <si>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</si>
  <si>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</si>
  <si>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</si>
  <si>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</si>
  <si>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</si>
  <si>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</si>
  <si>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</si>
  <si>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</si>
  <si>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</si>
  <si>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Обновление и (или) капитально-восстановительный ремонт пассажирского подвижного состава общественного транспорта</t>
  </si>
  <si>
    <t>64 1 00 06100</t>
  </si>
  <si>
    <t>Обновление и (или) капитально-восстановительный ремонт пассажирского подвижного состава общественного транспорта (софинансирование) за счет средств местного бюджета</t>
  </si>
  <si>
    <t>64 1 00 S6100</t>
  </si>
  <si>
    <t>65 2 00 22030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</si>
  <si>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</si>
  <si>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</si>
  <si>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</si>
  <si>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</si>
  <si>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</si>
  <si>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0 00 5930F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</si>
  <si>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</si>
  <si>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</si>
  <si>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</si>
  <si>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82 0 22 00000</t>
  </si>
  <si>
    <t>82 0 22 73400</t>
  </si>
  <si>
    <t xml:space="preserve">от                       № </t>
  </si>
  <si>
    <t xml:space="preserve">от                           № 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</si>
  <si>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</si>
  <si>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</si>
  <si>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</si>
  <si>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</si>
  <si>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</si>
  <si>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</si>
  <si>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</si>
  <si>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</si>
  <si>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</si>
  <si>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</si>
  <si>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</si>
  <si>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</si>
  <si>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</si>
  <si>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</si>
  <si>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</si>
  <si>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</si>
  <si>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L3044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</si>
  <si>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</si>
  <si>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</si>
  <si>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</si>
  <si>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</si>
  <si>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</si>
  <si>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</si>
  <si>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</si>
  <si>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</si>
  <si>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29 1 00 5380F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</si>
  <si>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</si>
  <si>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</si>
  <si>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</si>
  <si>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</si>
  <si>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51 0 00 23000</t>
  </si>
  <si>
    <t>81 1 07 85055</t>
  </si>
  <si>
    <t>64 1 00 45010</t>
  </si>
  <si>
    <t>На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</si>
  <si>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Единовременное пособие членам семьи умершего муниципального служащего</t>
  </si>
  <si>
    <t>79 4 07 43300</t>
  </si>
  <si>
    <t>79 4 24 42300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</si>
</sst>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12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4" fontId="12" fillId="0" borderId="0" xfId="0" applyNumberFormat="1" applyFont="1" applyFill="1"/>
    <xf numFmtId="4" fontId="3" fillId="0" borderId="0" xfId="0" applyNumberFormat="1" applyFont="1" applyFill="1"/>
    <xf numFmtId="164" fontId="3" fillId="0" borderId="0" xfId="6" applyFont="1" applyFill="1"/>
    <xf numFmtId="0" fontId="3" fillId="0" borderId="2" xfId="0" applyFont="1" applyFill="1" applyBorder="1" applyAlignment="1">
      <alignment horizontal="justify" wrapText="1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0" xfId="0" applyFont="1" applyFill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7"/>
  <sheetViews>
    <sheetView topLeftCell="A940" zoomScaleNormal="100" workbookViewId="0">
      <selection activeCell="F289" sqref="F289"/>
    </sheetView>
  </sheetViews>
  <sheetFormatPr defaultRowHeight="15.75" x14ac:dyDescent="0.25"/>
  <cols>
    <col min="1" max="1" width="71" style="86" customWidth="1"/>
    <col min="2" max="2" width="17.28515625" style="9" customWidth="1"/>
    <col min="3" max="3" width="9.42578125" style="7" customWidth="1"/>
    <col min="4" max="4" width="9.28515625" style="52" customWidth="1"/>
    <col min="5" max="5" width="8.7109375" style="52" customWidth="1"/>
    <col min="6" max="8" width="15.85546875" style="90" customWidth="1"/>
    <col min="9" max="16384" width="9.140625" style="52"/>
  </cols>
  <sheetData>
    <row r="1" spans="1:8" x14ac:dyDescent="0.25">
      <c r="D1" s="8"/>
      <c r="E1" s="8"/>
      <c r="G1" s="8" t="s">
        <v>923</v>
      </c>
    </row>
    <row r="2" spans="1:8" x14ac:dyDescent="0.25">
      <c r="D2" s="8"/>
      <c r="E2" s="8"/>
      <c r="G2" s="8" t="s">
        <v>0</v>
      </c>
    </row>
    <row r="3" spans="1:8" x14ac:dyDescent="0.25">
      <c r="D3" s="8"/>
      <c r="E3" s="8"/>
      <c r="G3" s="8" t="s">
        <v>1</v>
      </c>
    </row>
    <row r="4" spans="1:8" x14ac:dyDescent="0.25">
      <c r="D4" s="8"/>
      <c r="E4" s="8"/>
      <c r="G4" s="8" t="s">
        <v>2</v>
      </c>
    </row>
    <row r="5" spans="1:8" x14ac:dyDescent="0.25">
      <c r="C5" s="9"/>
      <c r="D5" s="10"/>
      <c r="E5" s="10"/>
      <c r="G5" s="10" t="s">
        <v>967</v>
      </c>
    </row>
    <row r="6" spans="1:8" ht="72.75" customHeight="1" x14ac:dyDescent="0.25">
      <c r="A6" s="105" t="s">
        <v>752</v>
      </c>
      <c r="B6" s="105"/>
      <c r="C6" s="105"/>
      <c r="D6" s="105"/>
      <c r="E6" s="105"/>
      <c r="F6" s="105"/>
      <c r="G6" s="106"/>
      <c r="H6" s="106"/>
    </row>
    <row r="7" spans="1:8" x14ac:dyDescent="0.25">
      <c r="A7" s="95"/>
      <c r="C7" s="9"/>
      <c r="D7" s="80"/>
      <c r="E7" s="80"/>
      <c r="F7" s="96"/>
      <c r="G7" s="96"/>
      <c r="H7" s="96" t="s">
        <v>529</v>
      </c>
    </row>
    <row r="8" spans="1:8" ht="63" x14ac:dyDescent="0.25">
      <c r="A8" s="81" t="s">
        <v>159</v>
      </c>
      <c r="B8" s="13" t="s">
        <v>160</v>
      </c>
      <c r="C8" s="13" t="s">
        <v>161</v>
      </c>
      <c r="D8" s="13" t="s">
        <v>163</v>
      </c>
      <c r="E8" s="13" t="s">
        <v>164</v>
      </c>
      <c r="F8" s="17" t="s">
        <v>623</v>
      </c>
      <c r="G8" s="17" t="s">
        <v>744</v>
      </c>
      <c r="H8" s="17" t="s">
        <v>745</v>
      </c>
    </row>
    <row r="9" spans="1:8" s="88" customFormat="1" ht="31.5" x14ac:dyDescent="0.25">
      <c r="A9" s="14" t="s">
        <v>533</v>
      </c>
      <c r="B9" s="20" t="s">
        <v>210</v>
      </c>
      <c r="C9" s="20"/>
      <c r="D9" s="28"/>
      <c r="E9" s="28"/>
      <c r="F9" s="29">
        <f>SUM(F11)</f>
        <v>29011.5</v>
      </c>
      <c r="G9" s="29">
        <f>SUM(G11)</f>
        <v>23424</v>
      </c>
      <c r="H9" s="29">
        <f>SUM(H11)</f>
        <v>23424</v>
      </c>
    </row>
    <row r="10" spans="1:8" s="88" customFormat="1" ht="31.5" x14ac:dyDescent="0.25">
      <c r="A10" s="81" t="s">
        <v>874</v>
      </c>
      <c r="B10" s="22" t="s">
        <v>872</v>
      </c>
      <c r="C10" s="20"/>
      <c r="D10" s="28"/>
      <c r="E10" s="28"/>
      <c r="F10" s="73">
        <f>SUM(F11)</f>
        <v>29011.5</v>
      </c>
      <c r="G10" s="73">
        <f t="shared" ref="G10:H10" si="0">SUM(G11)</f>
        <v>23424</v>
      </c>
      <c r="H10" s="73">
        <f t="shared" si="0"/>
        <v>23424</v>
      </c>
    </row>
    <row r="11" spans="1:8" ht="47.25" x14ac:dyDescent="0.25">
      <c r="A11" s="81" t="s">
        <v>405</v>
      </c>
      <c r="B11" s="44" t="s">
        <v>873</v>
      </c>
      <c r="C11" s="2"/>
      <c r="D11" s="2"/>
      <c r="E11" s="2"/>
      <c r="F11" s="73">
        <f>F12</f>
        <v>29011.5</v>
      </c>
      <c r="G11" s="73">
        <f>G12</f>
        <v>23424</v>
      </c>
      <c r="H11" s="73">
        <f>H12</f>
        <v>23424</v>
      </c>
    </row>
    <row r="12" spans="1:8" x14ac:dyDescent="0.25">
      <c r="A12" s="81" t="s">
        <v>42</v>
      </c>
      <c r="B12" s="44" t="s">
        <v>873</v>
      </c>
      <c r="C12" s="2" t="s">
        <v>99</v>
      </c>
      <c r="D12" s="2" t="s">
        <v>31</v>
      </c>
      <c r="E12" s="2" t="s">
        <v>54</v>
      </c>
      <c r="F12" s="73">
        <f>SUM(Ведомственная!G1153)</f>
        <v>29011.5</v>
      </c>
      <c r="G12" s="73">
        <f>SUM(Ведомственная!H1153)</f>
        <v>23424</v>
      </c>
      <c r="H12" s="73">
        <f>SUM(Ведомственная!I1153)</f>
        <v>23424</v>
      </c>
    </row>
    <row r="13" spans="1:8" s="88" customFormat="1" ht="44.25" customHeight="1" x14ac:dyDescent="0.25">
      <c r="A13" s="14" t="s">
        <v>534</v>
      </c>
      <c r="B13" s="97" t="s">
        <v>400</v>
      </c>
      <c r="C13" s="16"/>
      <c r="D13" s="15"/>
      <c r="E13" s="15"/>
      <c r="F13" s="19">
        <f>SUM(F21)</f>
        <v>33588.699999999997</v>
      </c>
      <c r="G13" s="19">
        <f>SUM(G21)</f>
        <v>29718.3</v>
      </c>
      <c r="H13" s="19">
        <f>SUM(H21)</f>
        <v>29718.3</v>
      </c>
    </row>
    <row r="14" spans="1:8" ht="47.25" hidden="1" x14ac:dyDescent="0.25">
      <c r="A14" s="81" t="s">
        <v>397</v>
      </c>
      <c r="B14" s="26" t="s">
        <v>459</v>
      </c>
      <c r="C14" s="13"/>
      <c r="D14" s="2"/>
      <c r="E14" s="2"/>
      <c r="F14" s="17">
        <f>SUM(F15)+F17</f>
        <v>0</v>
      </c>
      <c r="G14" s="17">
        <f>SUM(G15)+G17</f>
        <v>0</v>
      </c>
      <c r="H14" s="17">
        <f>SUM(H15)+H17</f>
        <v>0</v>
      </c>
    </row>
    <row r="15" spans="1:8" ht="63" hidden="1" x14ac:dyDescent="0.25">
      <c r="A15" s="81" t="s">
        <v>461</v>
      </c>
      <c r="B15" s="26" t="s">
        <v>460</v>
      </c>
      <c r="C15" s="13"/>
      <c r="D15" s="2"/>
      <c r="E15" s="2"/>
      <c r="F15" s="17">
        <f>SUM(F16)</f>
        <v>0</v>
      </c>
      <c r="G15" s="17">
        <f>SUM(G16)</f>
        <v>0</v>
      </c>
      <c r="H15" s="17">
        <f>SUM(H16)</f>
        <v>0</v>
      </c>
    </row>
    <row r="16" spans="1:8" ht="31.5" hidden="1" x14ac:dyDescent="0.25">
      <c r="A16" s="81" t="s">
        <v>229</v>
      </c>
      <c r="B16" s="26" t="s">
        <v>460</v>
      </c>
      <c r="C16" s="13">
        <v>600</v>
      </c>
      <c r="D16" s="2" t="s">
        <v>113</v>
      </c>
      <c r="E16" s="2" t="s">
        <v>34</v>
      </c>
      <c r="F16" s="17"/>
      <c r="G16" s="17"/>
      <c r="H16" s="17"/>
    </row>
    <row r="17" spans="1:8" ht="94.5" hidden="1" x14ac:dyDescent="0.25">
      <c r="A17" s="81" t="s">
        <v>495</v>
      </c>
      <c r="B17" s="26" t="s">
        <v>496</v>
      </c>
      <c r="C17" s="13"/>
      <c r="D17" s="2"/>
      <c r="E17" s="2"/>
      <c r="F17" s="17">
        <f>SUM(F18:F19)</f>
        <v>0</v>
      </c>
      <c r="G17" s="17">
        <f>SUM(G18:G19)</f>
        <v>0</v>
      </c>
      <c r="H17" s="17">
        <f>SUM(H18:H19)</f>
        <v>0</v>
      </c>
    </row>
    <row r="18" spans="1:8" ht="31.5" hidden="1" x14ac:dyDescent="0.25">
      <c r="A18" s="81" t="s">
        <v>52</v>
      </c>
      <c r="B18" s="26" t="s">
        <v>496</v>
      </c>
      <c r="C18" s="13">
        <v>200</v>
      </c>
      <c r="D18" s="2" t="s">
        <v>113</v>
      </c>
      <c r="E18" s="2" t="s">
        <v>34</v>
      </c>
      <c r="F18" s="17"/>
      <c r="G18" s="17"/>
      <c r="H18" s="17"/>
    </row>
    <row r="19" spans="1:8" ht="31.5" hidden="1" x14ac:dyDescent="0.25">
      <c r="A19" s="81" t="s">
        <v>229</v>
      </c>
      <c r="B19" s="26" t="s">
        <v>496</v>
      </c>
      <c r="C19" s="13">
        <v>600</v>
      </c>
      <c r="D19" s="2" t="s">
        <v>113</v>
      </c>
      <c r="E19" s="2" t="s">
        <v>34</v>
      </c>
      <c r="F19" s="17"/>
      <c r="G19" s="17"/>
      <c r="H19" s="17"/>
    </row>
    <row r="20" spans="1:8" ht="31.5" x14ac:dyDescent="0.25">
      <c r="A20" s="81" t="s">
        <v>877</v>
      </c>
      <c r="B20" s="26" t="s">
        <v>875</v>
      </c>
      <c r="C20" s="13"/>
      <c r="D20" s="2"/>
      <c r="E20" s="2"/>
      <c r="F20" s="17">
        <f>SUM(F21)</f>
        <v>33588.699999999997</v>
      </c>
      <c r="G20" s="17">
        <f t="shared" ref="G20:H20" si="1">SUM(G21)</f>
        <v>29718.3</v>
      </c>
      <c r="H20" s="17">
        <f t="shared" si="1"/>
        <v>29718.3</v>
      </c>
    </row>
    <row r="21" spans="1:8" ht="78.75" x14ac:dyDescent="0.25">
      <c r="A21" s="81" t="s">
        <v>406</v>
      </c>
      <c r="B21" s="44" t="s">
        <v>876</v>
      </c>
      <c r="C21" s="2"/>
      <c r="D21" s="2"/>
      <c r="E21" s="2"/>
      <c r="F21" s="73">
        <f>F22</f>
        <v>33588.699999999997</v>
      </c>
      <c r="G21" s="73">
        <f>G22</f>
        <v>29718.3</v>
      </c>
      <c r="H21" s="73">
        <f>H22</f>
        <v>29718.3</v>
      </c>
    </row>
    <row r="22" spans="1:8" x14ac:dyDescent="0.25">
      <c r="A22" s="81" t="s">
        <v>42</v>
      </c>
      <c r="B22" s="44" t="s">
        <v>876</v>
      </c>
      <c r="C22" s="2">
        <v>300</v>
      </c>
      <c r="D22" s="2" t="s">
        <v>31</v>
      </c>
      <c r="E22" s="2" t="s">
        <v>13</v>
      </c>
      <c r="F22" s="73">
        <f>SUM(Ведомственная!G1163)</f>
        <v>33588.699999999997</v>
      </c>
      <c r="G22" s="73">
        <f>SUM(Ведомственная!H1163)</f>
        <v>29718.3</v>
      </c>
      <c r="H22" s="73">
        <f>SUM(Ведомственная!I1163)</f>
        <v>29718.3</v>
      </c>
    </row>
    <row r="23" spans="1:8" s="88" customFormat="1" ht="31.5" x14ac:dyDescent="0.25">
      <c r="A23" s="14" t="s">
        <v>510</v>
      </c>
      <c r="B23" s="28" t="s">
        <v>364</v>
      </c>
      <c r="C23" s="28"/>
      <c r="D23" s="28"/>
      <c r="E23" s="28"/>
      <c r="F23" s="29">
        <f>SUM(F24)+F110+F52</f>
        <v>1149927.8999999999</v>
      </c>
      <c r="G23" s="29">
        <f>SUM(G24)+G110+G52</f>
        <v>1193403.1000000001</v>
      </c>
      <c r="H23" s="29">
        <f>SUM(H24)+H110+H52</f>
        <v>1221875.4000000001</v>
      </c>
    </row>
    <row r="24" spans="1:8" x14ac:dyDescent="0.25">
      <c r="A24" s="81" t="s">
        <v>407</v>
      </c>
      <c r="B24" s="82" t="s">
        <v>365</v>
      </c>
      <c r="C24" s="82"/>
      <c r="D24" s="82"/>
      <c r="E24" s="82"/>
      <c r="F24" s="73">
        <f>SUM(F25+F31+F34+F37+F40+F43+F47)+F50</f>
        <v>347180.7</v>
      </c>
      <c r="G24" s="73">
        <f t="shared" ref="G24:H24" si="2">SUM(G25+G31+G34+G37+G40+G43+G47)+G50</f>
        <v>340886.50000000006</v>
      </c>
      <c r="H24" s="73">
        <f t="shared" si="2"/>
        <v>348543</v>
      </c>
    </row>
    <row r="25" spans="1:8" ht="47.25" x14ac:dyDescent="0.25">
      <c r="A25" s="81" t="s">
        <v>390</v>
      </c>
      <c r="B25" s="22" t="s">
        <v>583</v>
      </c>
      <c r="C25" s="22"/>
      <c r="D25" s="82"/>
      <c r="E25" s="82"/>
      <c r="F25" s="73">
        <f>SUM(F26:F30)</f>
        <v>79136.5</v>
      </c>
      <c r="G25" s="73">
        <f t="shared" ref="G25:H25" si="3">SUM(G26:G30)</f>
        <v>79241.900000000009</v>
      </c>
      <c r="H25" s="73">
        <f t="shared" si="3"/>
        <v>80286</v>
      </c>
    </row>
    <row r="26" spans="1:8" ht="63" x14ac:dyDescent="0.25">
      <c r="A26" s="81" t="s">
        <v>51</v>
      </c>
      <c r="B26" s="22" t="s">
        <v>583</v>
      </c>
      <c r="C26" s="22">
        <v>100</v>
      </c>
      <c r="D26" s="82" t="s">
        <v>31</v>
      </c>
      <c r="E26" s="82" t="s">
        <v>13</v>
      </c>
      <c r="F26" s="73">
        <f>SUM(Ведомственная!G701)</f>
        <v>53131</v>
      </c>
      <c r="G26" s="73">
        <f>SUM(Ведомственная!H701)</f>
        <v>53110.3</v>
      </c>
      <c r="H26" s="73">
        <f>SUM(Ведомственная!I701)</f>
        <v>53110.3</v>
      </c>
    </row>
    <row r="27" spans="1:8" ht="31.5" x14ac:dyDescent="0.25">
      <c r="A27" s="81" t="s">
        <v>52</v>
      </c>
      <c r="B27" s="22" t="s">
        <v>583</v>
      </c>
      <c r="C27" s="22">
        <v>200</v>
      </c>
      <c r="D27" s="82" t="s">
        <v>113</v>
      </c>
      <c r="E27" s="82" t="s">
        <v>169</v>
      </c>
      <c r="F27" s="73">
        <f>SUM(Ведомственная!G554)</f>
        <v>25.8</v>
      </c>
      <c r="G27" s="73">
        <f>SUM(Ведомственная!H554)</f>
        <v>0</v>
      </c>
      <c r="H27" s="73">
        <f>SUM(Ведомственная!I554)</f>
        <v>0</v>
      </c>
    </row>
    <row r="28" spans="1:8" ht="31.5" x14ac:dyDescent="0.25">
      <c r="A28" s="81" t="s">
        <v>52</v>
      </c>
      <c r="B28" s="22" t="s">
        <v>583</v>
      </c>
      <c r="C28" s="22">
        <v>200</v>
      </c>
      <c r="D28" s="82" t="s">
        <v>31</v>
      </c>
      <c r="E28" s="82" t="s">
        <v>13</v>
      </c>
      <c r="F28" s="73">
        <f>SUM(Ведомственная!G702)</f>
        <v>25047.5</v>
      </c>
      <c r="G28" s="73">
        <f>SUM(Ведомственная!H702)</f>
        <v>25239.8</v>
      </c>
      <c r="H28" s="73">
        <f>SUM(Ведомственная!I702)</f>
        <v>26287.200000000001</v>
      </c>
    </row>
    <row r="29" spans="1:8" x14ac:dyDescent="0.25">
      <c r="A29" s="81" t="s">
        <v>42</v>
      </c>
      <c r="B29" s="22" t="s">
        <v>583</v>
      </c>
      <c r="C29" s="22">
        <v>200</v>
      </c>
      <c r="D29" s="82" t="s">
        <v>31</v>
      </c>
      <c r="E29" s="82" t="s">
        <v>13</v>
      </c>
      <c r="F29" s="73">
        <f>SUM(Ведомственная!G703)</f>
        <v>270.7</v>
      </c>
      <c r="G29" s="73">
        <f>SUM(Ведомственная!H703)</f>
        <v>250.1</v>
      </c>
      <c r="H29" s="73">
        <f>SUM(Ведомственная!I703)</f>
        <v>258.2</v>
      </c>
    </row>
    <row r="30" spans="1:8" x14ac:dyDescent="0.25">
      <c r="A30" s="81" t="s">
        <v>22</v>
      </c>
      <c r="B30" s="22" t="s">
        <v>583</v>
      </c>
      <c r="C30" s="22">
        <v>800</v>
      </c>
      <c r="D30" s="82" t="s">
        <v>31</v>
      </c>
      <c r="E30" s="82" t="s">
        <v>13</v>
      </c>
      <c r="F30" s="73">
        <f>SUM(Ведомственная!G704)</f>
        <v>661.5</v>
      </c>
      <c r="G30" s="73">
        <f>SUM(Ведомственная!H704)</f>
        <v>641.70000000000005</v>
      </c>
      <c r="H30" s="73">
        <f>SUM(Ведомственная!I704)</f>
        <v>630.29999999999995</v>
      </c>
    </row>
    <row r="31" spans="1:8" ht="31.5" x14ac:dyDescent="0.25">
      <c r="A31" s="81" t="s">
        <v>395</v>
      </c>
      <c r="B31" s="22" t="s">
        <v>587</v>
      </c>
      <c r="C31" s="22"/>
      <c r="D31" s="82"/>
      <c r="E31" s="82"/>
      <c r="F31" s="73">
        <f>F32+F33</f>
        <v>6562.2999999999993</v>
      </c>
      <c r="G31" s="73">
        <f>G32+G33</f>
        <v>6102.0999999999995</v>
      </c>
      <c r="H31" s="73">
        <f>H32+H33</f>
        <v>6102.0999999999995</v>
      </c>
    </row>
    <row r="32" spans="1:8" ht="63" x14ac:dyDescent="0.25">
      <c r="A32" s="81" t="s">
        <v>51</v>
      </c>
      <c r="B32" s="22" t="s">
        <v>587</v>
      </c>
      <c r="C32" s="22">
        <v>100</v>
      </c>
      <c r="D32" s="82" t="s">
        <v>31</v>
      </c>
      <c r="E32" s="82" t="s">
        <v>78</v>
      </c>
      <c r="F32" s="73">
        <f>SUM(Ведомственная!G736)</f>
        <v>5982.9</v>
      </c>
      <c r="G32" s="73">
        <f>SUM(Ведомственная!H736)</f>
        <v>5522.7</v>
      </c>
      <c r="H32" s="73">
        <f>SUM(Ведомственная!I736)</f>
        <v>5522.7</v>
      </c>
    </row>
    <row r="33" spans="1:8" ht="31.5" x14ac:dyDescent="0.25">
      <c r="A33" s="81" t="s">
        <v>52</v>
      </c>
      <c r="B33" s="22" t="s">
        <v>587</v>
      </c>
      <c r="C33" s="22">
        <v>200</v>
      </c>
      <c r="D33" s="82" t="s">
        <v>31</v>
      </c>
      <c r="E33" s="82" t="s">
        <v>78</v>
      </c>
      <c r="F33" s="73">
        <f>SUM(Ведомственная!G737)</f>
        <v>579.4</v>
      </c>
      <c r="G33" s="73">
        <f>SUM(Ведомственная!H737)</f>
        <v>579.4</v>
      </c>
      <c r="H33" s="73">
        <f>SUM(Ведомственная!I737)</f>
        <v>579.4</v>
      </c>
    </row>
    <row r="34" spans="1:8" ht="94.5" x14ac:dyDescent="0.25">
      <c r="A34" s="81" t="s">
        <v>393</v>
      </c>
      <c r="B34" s="22" t="s">
        <v>584</v>
      </c>
      <c r="C34" s="22"/>
      <c r="D34" s="82"/>
      <c r="E34" s="82"/>
      <c r="F34" s="73">
        <f>F35+F36</f>
        <v>90119.8</v>
      </c>
      <c r="G34" s="73">
        <f>G35+G36</f>
        <v>87730.9</v>
      </c>
      <c r="H34" s="73">
        <f>H35+H36</f>
        <v>88098.200000000012</v>
      </c>
    </row>
    <row r="35" spans="1:8" ht="31.5" x14ac:dyDescent="0.25">
      <c r="A35" s="81" t="s">
        <v>52</v>
      </c>
      <c r="B35" s="22" t="s">
        <v>584</v>
      </c>
      <c r="C35" s="22">
        <v>200</v>
      </c>
      <c r="D35" s="82" t="s">
        <v>31</v>
      </c>
      <c r="E35" s="82" t="s">
        <v>13</v>
      </c>
      <c r="F35" s="73">
        <f>SUM(Ведомственная!G706)</f>
        <v>1329.3</v>
      </c>
      <c r="G35" s="73">
        <f>SUM(Ведомственная!H706)</f>
        <v>1296.2</v>
      </c>
      <c r="H35" s="73">
        <f>SUM(Ведомственная!I706)</f>
        <v>1301.5999999999999</v>
      </c>
    </row>
    <row r="36" spans="1:8" x14ac:dyDescent="0.25">
      <c r="A36" s="81" t="s">
        <v>42</v>
      </c>
      <c r="B36" s="22" t="s">
        <v>584</v>
      </c>
      <c r="C36" s="22">
        <v>300</v>
      </c>
      <c r="D36" s="82" t="s">
        <v>31</v>
      </c>
      <c r="E36" s="82" t="s">
        <v>13</v>
      </c>
      <c r="F36" s="73">
        <f>SUM(Ведомственная!G707)</f>
        <v>88790.5</v>
      </c>
      <c r="G36" s="73">
        <f>SUM(Ведомственная!H707)</f>
        <v>86434.7</v>
      </c>
      <c r="H36" s="73">
        <f>SUM(Ведомственная!I707)</f>
        <v>86796.6</v>
      </c>
    </row>
    <row r="37" spans="1:8" ht="31.5" x14ac:dyDescent="0.25">
      <c r="A37" s="81" t="s">
        <v>391</v>
      </c>
      <c r="B37" s="22" t="s">
        <v>585</v>
      </c>
      <c r="C37" s="22"/>
      <c r="D37" s="82"/>
      <c r="E37" s="82"/>
      <c r="F37" s="73">
        <f>F38+F39</f>
        <v>54825.599999999999</v>
      </c>
      <c r="G37" s="73">
        <f>G38+G39</f>
        <v>58058.6</v>
      </c>
      <c r="H37" s="73">
        <f>H38+H39</f>
        <v>60381</v>
      </c>
    </row>
    <row r="38" spans="1:8" ht="31.5" x14ac:dyDescent="0.25">
      <c r="A38" s="81" t="s">
        <v>52</v>
      </c>
      <c r="B38" s="22" t="s">
        <v>585</v>
      </c>
      <c r="C38" s="22">
        <v>200</v>
      </c>
      <c r="D38" s="82" t="s">
        <v>31</v>
      </c>
      <c r="E38" s="82" t="s">
        <v>13</v>
      </c>
      <c r="F38" s="73">
        <f>SUM(Ведомственная!G709)</f>
        <v>830.2</v>
      </c>
      <c r="G38" s="73">
        <f>SUM(Ведомственная!H709)</f>
        <v>863.6</v>
      </c>
      <c r="H38" s="73">
        <f>SUM(Ведомственная!I709)</f>
        <v>898.3</v>
      </c>
    </row>
    <row r="39" spans="1:8" x14ac:dyDescent="0.25">
      <c r="A39" s="81" t="s">
        <v>42</v>
      </c>
      <c r="B39" s="22" t="s">
        <v>585</v>
      </c>
      <c r="C39" s="22">
        <v>300</v>
      </c>
      <c r="D39" s="82" t="s">
        <v>31</v>
      </c>
      <c r="E39" s="82" t="s">
        <v>13</v>
      </c>
      <c r="F39" s="73">
        <f>SUM(Ведомственная!G710)</f>
        <v>53995.4</v>
      </c>
      <c r="G39" s="73">
        <f>SUM(Ведомственная!H710)</f>
        <v>57195</v>
      </c>
      <c r="H39" s="73">
        <f>SUM(Ведомственная!I710)</f>
        <v>59482.7</v>
      </c>
    </row>
    <row r="40" spans="1:8" ht="63" x14ac:dyDescent="0.25">
      <c r="A40" s="81" t="s">
        <v>394</v>
      </c>
      <c r="B40" s="22" t="s">
        <v>586</v>
      </c>
      <c r="C40" s="22"/>
      <c r="D40" s="82"/>
      <c r="E40" s="82"/>
      <c r="F40" s="73">
        <f>F41+F42</f>
        <v>22292.399999999998</v>
      </c>
      <c r="G40" s="73">
        <f>G41+G42</f>
        <v>20659</v>
      </c>
      <c r="H40" s="73">
        <f>H41+H42</f>
        <v>21485.4</v>
      </c>
    </row>
    <row r="41" spans="1:8" ht="31.5" x14ac:dyDescent="0.25">
      <c r="A41" s="81" t="s">
        <v>52</v>
      </c>
      <c r="B41" s="22" t="s">
        <v>586</v>
      </c>
      <c r="C41" s="22">
        <v>200</v>
      </c>
      <c r="D41" s="82" t="s">
        <v>31</v>
      </c>
      <c r="E41" s="82" t="s">
        <v>13</v>
      </c>
      <c r="F41" s="73">
        <f>SUM(Ведомственная!G712)</f>
        <v>332.1</v>
      </c>
      <c r="G41" s="73">
        <f>SUM(Ведомственная!H712)</f>
        <v>308.10000000000002</v>
      </c>
      <c r="H41" s="73">
        <f>SUM(Ведомственная!I712)</f>
        <v>320.39999999999998</v>
      </c>
    </row>
    <row r="42" spans="1:8" x14ac:dyDescent="0.25">
      <c r="A42" s="81" t="s">
        <v>42</v>
      </c>
      <c r="B42" s="22" t="s">
        <v>586</v>
      </c>
      <c r="C42" s="22">
        <v>300</v>
      </c>
      <c r="D42" s="82" t="s">
        <v>31</v>
      </c>
      <c r="E42" s="82" t="s">
        <v>13</v>
      </c>
      <c r="F42" s="73">
        <f>SUM(Ведомственная!G713)</f>
        <v>21960.3</v>
      </c>
      <c r="G42" s="73">
        <f>SUM(Ведомственная!H713)</f>
        <v>20350.900000000001</v>
      </c>
      <c r="H42" s="73">
        <f>SUM(Ведомственная!I713)</f>
        <v>21165</v>
      </c>
    </row>
    <row r="43" spans="1:8" ht="31.5" x14ac:dyDescent="0.25">
      <c r="A43" s="81" t="s">
        <v>930</v>
      </c>
      <c r="B43" s="22" t="s">
        <v>592</v>
      </c>
      <c r="C43" s="22"/>
      <c r="D43" s="82"/>
      <c r="E43" s="82"/>
      <c r="F43" s="73">
        <f>SUM(F44)</f>
        <v>4791.7</v>
      </c>
      <c r="G43" s="73">
        <f>SUM(G44)</f>
        <v>4791.7</v>
      </c>
      <c r="H43" s="73">
        <f>SUM(H44)</f>
        <v>4791.7</v>
      </c>
    </row>
    <row r="44" spans="1:8" ht="47.25" x14ac:dyDescent="0.25">
      <c r="A44" s="81" t="s">
        <v>392</v>
      </c>
      <c r="B44" s="22" t="s">
        <v>593</v>
      </c>
      <c r="C44" s="22"/>
      <c r="D44" s="82"/>
      <c r="E44" s="82"/>
      <c r="F44" s="73">
        <f>F45+F46</f>
        <v>4791.7</v>
      </c>
      <c r="G44" s="73">
        <f>G45+G46</f>
        <v>4791.7</v>
      </c>
      <c r="H44" s="73">
        <f>H45+H46</f>
        <v>4791.7</v>
      </c>
    </row>
    <row r="45" spans="1:8" ht="31.5" x14ac:dyDescent="0.25">
      <c r="A45" s="81" t="s">
        <v>52</v>
      </c>
      <c r="B45" s="22" t="s">
        <v>593</v>
      </c>
      <c r="C45" s="22">
        <v>200</v>
      </c>
      <c r="D45" s="82" t="s">
        <v>31</v>
      </c>
      <c r="E45" s="82" t="s">
        <v>13</v>
      </c>
      <c r="F45" s="73">
        <f>SUM(Ведомственная!G716)</f>
        <v>71.7</v>
      </c>
      <c r="G45" s="73">
        <f>SUM(Ведомственная!H716)</f>
        <v>71.7</v>
      </c>
      <c r="H45" s="73">
        <f>SUM(Ведомственная!I716)</f>
        <v>71.7</v>
      </c>
    </row>
    <row r="46" spans="1:8" x14ac:dyDescent="0.25">
      <c r="A46" s="81" t="s">
        <v>42</v>
      </c>
      <c r="B46" s="22" t="s">
        <v>593</v>
      </c>
      <c r="C46" s="22">
        <v>300</v>
      </c>
      <c r="D46" s="82" t="s">
        <v>31</v>
      </c>
      <c r="E46" s="82" t="s">
        <v>13</v>
      </c>
      <c r="F46" s="73">
        <f>SUM(Ведомственная!G717)</f>
        <v>4720</v>
      </c>
      <c r="G46" s="73">
        <f>SUM(Ведомственная!H717)</f>
        <v>4720</v>
      </c>
      <c r="H46" s="73">
        <f>SUM(Ведомственная!I717)</f>
        <v>4720</v>
      </c>
    </row>
    <row r="47" spans="1:8" ht="126" x14ac:dyDescent="0.25">
      <c r="A47" s="81" t="s">
        <v>374</v>
      </c>
      <c r="B47" s="82" t="s">
        <v>564</v>
      </c>
      <c r="C47" s="22"/>
      <c r="D47" s="82"/>
      <c r="E47" s="82"/>
      <c r="F47" s="73">
        <f>SUM(F48:F49)</f>
        <v>81298.8</v>
      </c>
      <c r="G47" s="73">
        <f t="shared" ref="G47:H47" si="4">SUM(G48:G49)</f>
        <v>84302.3</v>
      </c>
      <c r="H47" s="73">
        <f t="shared" si="4"/>
        <v>87398.6</v>
      </c>
    </row>
    <row r="48" spans="1:8" ht="31.5" x14ac:dyDescent="0.25">
      <c r="A48" s="81" t="s">
        <v>52</v>
      </c>
      <c r="B48" s="82" t="s">
        <v>564</v>
      </c>
      <c r="C48" s="22">
        <v>200</v>
      </c>
      <c r="D48" s="82" t="s">
        <v>31</v>
      </c>
      <c r="E48" s="82" t="s">
        <v>54</v>
      </c>
      <c r="F48" s="73">
        <f>SUM(Ведомственная!G599)</f>
        <v>58.1</v>
      </c>
      <c r="G48" s="73">
        <f>SUM(Ведомственная!H599)</f>
        <v>71.099999999999994</v>
      </c>
      <c r="H48" s="73">
        <f>SUM(Ведомственная!I599)</f>
        <v>82</v>
      </c>
    </row>
    <row r="49" spans="1:8" x14ac:dyDescent="0.25">
      <c r="A49" s="81" t="s">
        <v>42</v>
      </c>
      <c r="B49" s="82" t="s">
        <v>564</v>
      </c>
      <c r="C49" s="22">
        <v>300</v>
      </c>
      <c r="D49" s="82" t="s">
        <v>31</v>
      </c>
      <c r="E49" s="82" t="s">
        <v>54</v>
      </c>
      <c r="F49" s="73">
        <f>SUM(Ведомственная!G600)</f>
        <v>81240.7</v>
      </c>
      <c r="G49" s="73">
        <f>SUM(Ведомственная!H600)</f>
        <v>84231.2</v>
      </c>
      <c r="H49" s="73">
        <f>SUM(Ведомственная!I600)</f>
        <v>87316.6</v>
      </c>
    </row>
    <row r="50" spans="1:8" ht="141.75" x14ac:dyDescent="0.25">
      <c r="A50" s="81" t="s">
        <v>994</v>
      </c>
      <c r="B50" s="82" t="s">
        <v>993</v>
      </c>
      <c r="C50" s="22"/>
      <c r="D50" s="82"/>
      <c r="E50" s="82"/>
      <c r="F50" s="73">
        <f>SUM(F51)</f>
        <v>8153.6</v>
      </c>
      <c r="G50" s="73">
        <f t="shared" ref="G50:H50" si="5">SUM(G51)</f>
        <v>0</v>
      </c>
      <c r="H50" s="73">
        <f t="shared" si="5"/>
        <v>0</v>
      </c>
    </row>
    <row r="51" spans="1:8" x14ac:dyDescent="0.25">
      <c r="A51" s="81" t="s">
        <v>42</v>
      </c>
      <c r="B51" s="82" t="s">
        <v>993</v>
      </c>
      <c r="C51" s="22">
        <v>300</v>
      </c>
      <c r="D51" s="82" t="s">
        <v>31</v>
      </c>
      <c r="E51" s="82" t="s">
        <v>54</v>
      </c>
      <c r="F51" s="73">
        <f>SUM(Ведомственная!G602)</f>
        <v>8153.6</v>
      </c>
      <c r="G51" s="73"/>
      <c r="H51" s="73"/>
    </row>
    <row r="52" spans="1:8" ht="31.5" x14ac:dyDescent="0.25">
      <c r="A52" s="81" t="s">
        <v>375</v>
      </c>
      <c r="B52" s="82" t="s">
        <v>376</v>
      </c>
      <c r="C52" s="22"/>
      <c r="D52" s="82"/>
      <c r="E52" s="82"/>
      <c r="F52" s="73">
        <f>SUM(F53+F56+F59+F62+F65+F68+F71+F74+F78+F81+F84+F87+F90+F93+F96+F100+F103+F106)</f>
        <v>697064.29999999993</v>
      </c>
      <c r="G52" s="73">
        <f>SUM(G53+G56+G59+G62+G65+G68+G71+G74+G78+G81+G84+G87+G90+G93+G96+G100+G103+G106)</f>
        <v>752014.90000000014</v>
      </c>
      <c r="H52" s="73">
        <f>SUM(H53+H56+H59+H62+H65+H68+H71+H74+H78+H81+H84+H87+H90+H93+H96+H100+H103+H106)</f>
        <v>772407.00000000012</v>
      </c>
    </row>
    <row r="53" spans="1:8" ht="47.25" x14ac:dyDescent="0.25">
      <c r="A53" s="81" t="s">
        <v>602</v>
      </c>
      <c r="B53" s="82" t="s">
        <v>565</v>
      </c>
      <c r="C53" s="22"/>
      <c r="D53" s="82"/>
      <c r="E53" s="82"/>
      <c r="F53" s="73">
        <f>F54+F55</f>
        <v>183064.8</v>
      </c>
      <c r="G53" s="73">
        <f>G54+G55</f>
        <v>199658</v>
      </c>
      <c r="H53" s="73">
        <f>H54+H55</f>
        <v>207644.3</v>
      </c>
    </row>
    <row r="54" spans="1:8" ht="31.5" x14ac:dyDescent="0.25">
      <c r="A54" s="81" t="s">
        <v>52</v>
      </c>
      <c r="B54" s="82" t="s">
        <v>565</v>
      </c>
      <c r="C54" s="22">
        <v>200</v>
      </c>
      <c r="D54" s="82" t="s">
        <v>31</v>
      </c>
      <c r="E54" s="82" t="s">
        <v>54</v>
      </c>
      <c r="F54" s="73">
        <f>SUM(Ведомственная!G605)</f>
        <v>2756.8</v>
      </c>
      <c r="G54" s="73">
        <f>SUM(Ведомственная!H605)</f>
        <v>2973.3</v>
      </c>
      <c r="H54" s="73">
        <f>SUM(Ведомственная!I605)</f>
        <v>3092.5</v>
      </c>
    </row>
    <row r="55" spans="1:8" x14ac:dyDescent="0.25">
      <c r="A55" s="81" t="s">
        <v>42</v>
      </c>
      <c r="B55" s="82" t="s">
        <v>565</v>
      </c>
      <c r="C55" s="22">
        <v>300</v>
      </c>
      <c r="D55" s="82" t="s">
        <v>31</v>
      </c>
      <c r="E55" s="82" t="s">
        <v>54</v>
      </c>
      <c r="F55" s="73">
        <f>SUM(Ведомственная!G606)</f>
        <v>180308</v>
      </c>
      <c r="G55" s="73">
        <f>SUM(Ведомственная!H606)</f>
        <v>196684.7</v>
      </c>
      <c r="H55" s="73">
        <f>SUM(Ведомственная!I606)</f>
        <v>204551.8</v>
      </c>
    </row>
    <row r="56" spans="1:8" ht="47.25" x14ac:dyDescent="0.25">
      <c r="A56" s="81" t="s">
        <v>377</v>
      </c>
      <c r="B56" s="82" t="s">
        <v>566</v>
      </c>
      <c r="C56" s="82"/>
      <c r="D56" s="82"/>
      <c r="E56" s="82"/>
      <c r="F56" s="73">
        <f>F57+F58</f>
        <v>9292.4</v>
      </c>
      <c r="G56" s="73">
        <f>G57+G58</f>
        <v>9648.5</v>
      </c>
      <c r="H56" s="73">
        <f>H57+H58</f>
        <v>10018.799999999999</v>
      </c>
    </row>
    <row r="57" spans="1:8" ht="31.5" x14ac:dyDescent="0.25">
      <c r="A57" s="81" t="s">
        <v>52</v>
      </c>
      <c r="B57" s="82" t="s">
        <v>566</v>
      </c>
      <c r="C57" s="82" t="s">
        <v>91</v>
      </c>
      <c r="D57" s="82" t="s">
        <v>31</v>
      </c>
      <c r="E57" s="82" t="s">
        <v>54</v>
      </c>
      <c r="F57" s="73">
        <f>SUM(Ведомственная!G608)</f>
        <v>138.6</v>
      </c>
      <c r="G57" s="73">
        <f>SUM(Ведомственная!H608)</f>
        <v>143.9</v>
      </c>
      <c r="H57" s="73">
        <f>SUM(Ведомственная!I608)</f>
        <v>149.30000000000001</v>
      </c>
    </row>
    <row r="58" spans="1:8" x14ac:dyDescent="0.25">
      <c r="A58" s="81" t="s">
        <v>42</v>
      </c>
      <c r="B58" s="82" t="s">
        <v>566</v>
      </c>
      <c r="C58" s="82" t="s">
        <v>99</v>
      </c>
      <c r="D58" s="82" t="s">
        <v>31</v>
      </c>
      <c r="E58" s="82" t="s">
        <v>54</v>
      </c>
      <c r="F58" s="73">
        <f>SUM(Ведомственная!G609)</f>
        <v>9153.7999999999993</v>
      </c>
      <c r="G58" s="73">
        <f>SUM(Ведомственная!H609)</f>
        <v>9504.6</v>
      </c>
      <c r="H58" s="73">
        <f>SUM(Ведомственная!I609)</f>
        <v>9869.5</v>
      </c>
    </row>
    <row r="59" spans="1:8" ht="47.25" x14ac:dyDescent="0.25">
      <c r="A59" s="81" t="s">
        <v>378</v>
      </c>
      <c r="B59" s="82" t="s">
        <v>567</v>
      </c>
      <c r="C59" s="82"/>
      <c r="D59" s="82"/>
      <c r="E59" s="82"/>
      <c r="F59" s="73">
        <f>F60+F61</f>
        <v>122715.40000000001</v>
      </c>
      <c r="G59" s="73">
        <f>G60+G61</f>
        <v>125715.40000000001</v>
      </c>
      <c r="H59" s="73">
        <f>H60+H61</f>
        <v>125715.40000000001</v>
      </c>
    </row>
    <row r="60" spans="1:8" ht="31.5" x14ac:dyDescent="0.25">
      <c r="A60" s="81" t="s">
        <v>52</v>
      </c>
      <c r="B60" s="82" t="s">
        <v>567</v>
      </c>
      <c r="C60" s="82" t="s">
        <v>91</v>
      </c>
      <c r="D60" s="82" t="s">
        <v>31</v>
      </c>
      <c r="E60" s="82" t="s">
        <v>54</v>
      </c>
      <c r="F60" s="73">
        <f>SUM(Ведомственная!G611)</f>
        <v>1870.6</v>
      </c>
      <c r="G60" s="73">
        <f>SUM(Ведомственная!H611)</f>
        <v>1870.6</v>
      </c>
      <c r="H60" s="73">
        <f>SUM(Ведомственная!I611)</f>
        <v>1870.6</v>
      </c>
    </row>
    <row r="61" spans="1:8" x14ac:dyDescent="0.25">
      <c r="A61" s="81" t="s">
        <v>42</v>
      </c>
      <c r="B61" s="82" t="s">
        <v>567</v>
      </c>
      <c r="C61" s="82" t="s">
        <v>99</v>
      </c>
      <c r="D61" s="82" t="s">
        <v>31</v>
      </c>
      <c r="E61" s="82" t="s">
        <v>54</v>
      </c>
      <c r="F61" s="73">
        <f>SUM(Ведомственная!G612)</f>
        <v>120844.8</v>
      </c>
      <c r="G61" s="73">
        <f>SUM(Ведомственная!H612)</f>
        <v>123844.8</v>
      </c>
      <c r="H61" s="73">
        <f>SUM(Ведомственная!I612)</f>
        <v>123844.8</v>
      </c>
    </row>
    <row r="62" spans="1:8" ht="63" x14ac:dyDescent="0.25">
      <c r="A62" s="81" t="s">
        <v>379</v>
      </c>
      <c r="B62" s="82" t="s">
        <v>568</v>
      </c>
      <c r="C62" s="82"/>
      <c r="D62" s="82"/>
      <c r="E62" s="82"/>
      <c r="F62" s="73">
        <f>F63+F64</f>
        <v>339.8</v>
      </c>
      <c r="G62" s="73">
        <f>G63+G64</f>
        <v>443.90000000000003</v>
      </c>
      <c r="H62" s="73">
        <f>H63+H64</f>
        <v>461.7</v>
      </c>
    </row>
    <row r="63" spans="1:8" ht="31.5" x14ac:dyDescent="0.25">
      <c r="A63" s="81" t="s">
        <v>52</v>
      </c>
      <c r="B63" s="82" t="s">
        <v>568</v>
      </c>
      <c r="C63" s="82" t="s">
        <v>91</v>
      </c>
      <c r="D63" s="82" t="s">
        <v>31</v>
      </c>
      <c r="E63" s="82" t="s">
        <v>54</v>
      </c>
      <c r="F63" s="73">
        <f>SUM(Ведомственная!G614)</f>
        <v>5.2</v>
      </c>
      <c r="G63" s="73">
        <f>SUM(Ведомственная!H614)</f>
        <v>6.8</v>
      </c>
      <c r="H63" s="73">
        <f>SUM(Ведомственная!I614)</f>
        <v>7.2</v>
      </c>
    </row>
    <row r="64" spans="1:8" x14ac:dyDescent="0.25">
      <c r="A64" s="81" t="s">
        <v>42</v>
      </c>
      <c r="B64" s="82" t="s">
        <v>568</v>
      </c>
      <c r="C64" s="82" t="s">
        <v>99</v>
      </c>
      <c r="D64" s="82" t="s">
        <v>31</v>
      </c>
      <c r="E64" s="82" t="s">
        <v>54</v>
      </c>
      <c r="F64" s="73">
        <f>SUM(Ведомственная!G615)</f>
        <v>334.6</v>
      </c>
      <c r="G64" s="73">
        <f>SUM(Ведомственная!H615)</f>
        <v>437.1</v>
      </c>
      <c r="H64" s="73">
        <f>SUM(Ведомственная!I615)</f>
        <v>454.5</v>
      </c>
    </row>
    <row r="65" spans="1:8" ht="63" x14ac:dyDescent="0.25">
      <c r="A65" s="81" t="s">
        <v>380</v>
      </c>
      <c r="B65" s="82" t="s">
        <v>569</v>
      </c>
      <c r="C65" s="82"/>
      <c r="D65" s="82"/>
      <c r="E65" s="82"/>
      <c r="F65" s="73">
        <f>F66+F67</f>
        <v>18.400000000000002</v>
      </c>
      <c r="G65" s="73">
        <f>G66+G67</f>
        <v>46.6</v>
      </c>
      <c r="H65" s="73">
        <f>H66+H67</f>
        <v>46.6</v>
      </c>
    </row>
    <row r="66" spans="1:8" ht="31.5" x14ac:dyDescent="0.25">
      <c r="A66" s="81" t="s">
        <v>52</v>
      </c>
      <c r="B66" s="82" t="s">
        <v>569</v>
      </c>
      <c r="C66" s="82" t="s">
        <v>91</v>
      </c>
      <c r="D66" s="82" t="s">
        <v>31</v>
      </c>
      <c r="E66" s="82" t="s">
        <v>54</v>
      </c>
      <c r="F66" s="73">
        <f>SUM(Ведомственная!G617)</f>
        <v>0.3</v>
      </c>
      <c r="G66" s="73">
        <f>SUM(Ведомственная!H617)</f>
        <v>0.7</v>
      </c>
      <c r="H66" s="73">
        <f>SUM(Ведомственная!I617)</f>
        <v>0.7</v>
      </c>
    </row>
    <row r="67" spans="1:8" x14ac:dyDescent="0.25">
      <c r="A67" s="81" t="s">
        <v>42</v>
      </c>
      <c r="B67" s="82" t="s">
        <v>569</v>
      </c>
      <c r="C67" s="82" t="s">
        <v>99</v>
      </c>
      <c r="D67" s="82" t="s">
        <v>31</v>
      </c>
      <c r="E67" s="82" t="s">
        <v>54</v>
      </c>
      <c r="F67" s="73">
        <f>SUM(Ведомственная!G618)</f>
        <v>18.100000000000001</v>
      </c>
      <c r="G67" s="73">
        <f>SUM(Ведомственная!H618)</f>
        <v>45.9</v>
      </c>
      <c r="H67" s="73">
        <f>SUM(Ведомственная!I618)</f>
        <v>45.9</v>
      </c>
    </row>
    <row r="68" spans="1:8" ht="78.75" x14ac:dyDescent="0.25">
      <c r="A68" s="81" t="s">
        <v>381</v>
      </c>
      <c r="B68" s="82" t="s">
        <v>570</v>
      </c>
      <c r="C68" s="82"/>
      <c r="D68" s="82"/>
      <c r="E68" s="82"/>
      <c r="F68" s="73">
        <f>F69+F70</f>
        <v>6945.5999999999995</v>
      </c>
      <c r="G68" s="73">
        <f>G69+G70</f>
        <v>3947.6</v>
      </c>
      <c r="H68" s="73">
        <f>H69+H70</f>
        <v>4408.5999999999995</v>
      </c>
    </row>
    <row r="69" spans="1:8" ht="31.5" x14ac:dyDescent="0.25">
      <c r="A69" s="81" t="s">
        <v>52</v>
      </c>
      <c r="B69" s="82" t="s">
        <v>570</v>
      </c>
      <c r="C69" s="82" t="s">
        <v>91</v>
      </c>
      <c r="D69" s="82" t="s">
        <v>31</v>
      </c>
      <c r="E69" s="82" t="s">
        <v>54</v>
      </c>
      <c r="F69" s="73">
        <f>SUM(Ведомственная!G620)</f>
        <v>606.4</v>
      </c>
      <c r="G69" s="73">
        <f>SUM(Ведомственная!H620)</f>
        <v>606.4</v>
      </c>
      <c r="H69" s="73">
        <f>SUM(Ведомственная!I620)</f>
        <v>606.4</v>
      </c>
    </row>
    <row r="70" spans="1:8" x14ac:dyDescent="0.25">
      <c r="A70" s="81" t="s">
        <v>42</v>
      </c>
      <c r="B70" s="82" t="s">
        <v>570</v>
      </c>
      <c r="C70" s="82" t="s">
        <v>99</v>
      </c>
      <c r="D70" s="82" t="s">
        <v>31</v>
      </c>
      <c r="E70" s="82" t="s">
        <v>54</v>
      </c>
      <c r="F70" s="73">
        <f>SUM(Ведомственная!G621)</f>
        <v>6339.2</v>
      </c>
      <c r="G70" s="73">
        <f>SUM(Ведомственная!H621)</f>
        <v>3341.2</v>
      </c>
      <c r="H70" s="73">
        <f>SUM(Ведомственная!I621)</f>
        <v>3802.2</v>
      </c>
    </row>
    <row r="71" spans="1:8" ht="47.25" x14ac:dyDescent="0.25">
      <c r="A71" s="81" t="s">
        <v>396</v>
      </c>
      <c r="B71" s="82" t="s">
        <v>571</v>
      </c>
      <c r="C71" s="82"/>
      <c r="D71" s="82"/>
      <c r="E71" s="82"/>
      <c r="F71" s="73">
        <f>F72+F73</f>
        <v>192909.9</v>
      </c>
      <c r="G71" s="73">
        <f>G72+G73</f>
        <v>240689.4</v>
      </c>
      <c r="H71" s="73">
        <f>H72+H73</f>
        <v>251679.8</v>
      </c>
    </row>
    <row r="72" spans="1:8" ht="31.5" x14ac:dyDescent="0.25">
      <c r="A72" s="81" t="s">
        <v>52</v>
      </c>
      <c r="B72" s="82" t="s">
        <v>571</v>
      </c>
      <c r="C72" s="82" t="s">
        <v>91</v>
      </c>
      <c r="D72" s="82" t="s">
        <v>31</v>
      </c>
      <c r="E72" s="82" t="s">
        <v>54</v>
      </c>
      <c r="F72" s="73">
        <f>SUM(Ведомственная!G623)</f>
        <v>3418.4</v>
      </c>
      <c r="G72" s="73">
        <f>SUM(Ведомственная!H623)</f>
        <v>3578.5</v>
      </c>
      <c r="H72" s="73">
        <f>SUM(Ведомственная!I623)</f>
        <v>3744.4</v>
      </c>
    </row>
    <row r="73" spans="1:8" x14ac:dyDescent="0.25">
      <c r="A73" s="81" t="s">
        <v>42</v>
      </c>
      <c r="B73" s="82" t="s">
        <v>571</v>
      </c>
      <c r="C73" s="82" t="s">
        <v>99</v>
      </c>
      <c r="D73" s="82" t="s">
        <v>31</v>
      </c>
      <c r="E73" s="82" t="s">
        <v>54</v>
      </c>
      <c r="F73" s="73">
        <f>SUM(Ведомственная!G624)</f>
        <v>189491.5</v>
      </c>
      <c r="G73" s="73">
        <f>SUM(Ведомственная!H624)</f>
        <v>237110.9</v>
      </c>
      <c r="H73" s="73">
        <f>SUM(Ведомственная!I624)</f>
        <v>247935.4</v>
      </c>
    </row>
    <row r="74" spans="1:8" ht="47.25" x14ac:dyDescent="0.25">
      <c r="A74" s="81" t="s">
        <v>387</v>
      </c>
      <c r="B74" s="82" t="s">
        <v>572</v>
      </c>
      <c r="C74" s="82"/>
      <c r="D74" s="82"/>
      <c r="E74" s="82"/>
      <c r="F74" s="73">
        <f>SUM(F75:F77)</f>
        <v>8658.2000000000007</v>
      </c>
      <c r="G74" s="73">
        <f>SUM(G75:G77)</f>
        <v>8942.1000000000022</v>
      </c>
      <c r="H74" s="73">
        <f>SUM(H75:H77)</f>
        <v>9299.7999999999993</v>
      </c>
    </row>
    <row r="75" spans="1:8" ht="31.5" x14ac:dyDescent="0.25">
      <c r="A75" s="81" t="s">
        <v>52</v>
      </c>
      <c r="B75" s="82" t="s">
        <v>572</v>
      </c>
      <c r="C75" s="82" t="s">
        <v>91</v>
      </c>
      <c r="D75" s="82" t="s">
        <v>31</v>
      </c>
      <c r="E75" s="82" t="s">
        <v>54</v>
      </c>
      <c r="F75" s="73">
        <f>SUM(Ведомственная!G626)</f>
        <v>44.9</v>
      </c>
      <c r="G75" s="73">
        <f>SUM(Ведомственная!H626)</f>
        <v>45.7</v>
      </c>
      <c r="H75" s="73">
        <f>SUM(Ведомственная!I626)</f>
        <v>47.5</v>
      </c>
    </row>
    <row r="76" spans="1:8" x14ac:dyDescent="0.25">
      <c r="A76" s="81" t="s">
        <v>42</v>
      </c>
      <c r="B76" s="82" t="s">
        <v>572</v>
      </c>
      <c r="C76" s="82" t="s">
        <v>99</v>
      </c>
      <c r="D76" s="82" t="s">
        <v>31</v>
      </c>
      <c r="E76" s="82" t="s">
        <v>54</v>
      </c>
      <c r="F76" s="73">
        <f>SUM(Ведомственная!G627+Ведомственная!G1157+Ведомственная!G1334)</f>
        <v>8016.6</v>
      </c>
      <c r="G76" s="73">
        <f>SUM(Ведомственная!H627+Ведомственная!H1157+Ведомственная!H1334)</f>
        <v>8265.8000000000011</v>
      </c>
      <c r="H76" s="73">
        <f>SUM(Ведомственная!I627+Ведомственная!I1157+Ведомственная!I1334)</f>
        <v>8758</v>
      </c>
    </row>
    <row r="77" spans="1:8" ht="31.5" x14ac:dyDescent="0.25">
      <c r="A77" s="81" t="s">
        <v>121</v>
      </c>
      <c r="B77" s="82" t="s">
        <v>572</v>
      </c>
      <c r="C77" s="82" t="s">
        <v>122</v>
      </c>
      <c r="D77" s="82" t="s">
        <v>31</v>
      </c>
      <c r="E77" s="82" t="s">
        <v>54</v>
      </c>
      <c r="F77" s="73">
        <f>SUM(Ведомственная!G1158)+Ведомственная!G1335</f>
        <v>596.70000000000005</v>
      </c>
      <c r="G77" s="73">
        <f>SUM(Ведомственная!H1158)+Ведомственная!H1335</f>
        <v>630.6</v>
      </c>
      <c r="H77" s="73">
        <f>SUM(Ведомственная!I1158)+Ведомственная!I1335</f>
        <v>494.3</v>
      </c>
    </row>
    <row r="78" spans="1:8" ht="63" x14ac:dyDescent="0.25">
      <c r="A78" s="81" t="s">
        <v>388</v>
      </c>
      <c r="B78" s="82" t="s">
        <v>573</v>
      </c>
      <c r="C78" s="82"/>
      <c r="D78" s="82"/>
      <c r="E78" s="82"/>
      <c r="F78" s="73">
        <f>F79+F80</f>
        <v>1893.1999999999998</v>
      </c>
      <c r="G78" s="73">
        <f>G79+G80</f>
        <v>1969</v>
      </c>
      <c r="H78" s="73">
        <f>H79+H80</f>
        <v>2047.7</v>
      </c>
    </row>
    <row r="79" spans="1:8" ht="31.5" x14ac:dyDescent="0.25">
      <c r="A79" s="81" t="s">
        <v>52</v>
      </c>
      <c r="B79" s="82" t="s">
        <v>573</v>
      </c>
      <c r="C79" s="82" t="s">
        <v>91</v>
      </c>
      <c r="D79" s="82" t="s">
        <v>31</v>
      </c>
      <c r="E79" s="82" t="s">
        <v>54</v>
      </c>
      <c r="F79" s="73">
        <f>SUM(Ведомственная!G629)</f>
        <v>33.1</v>
      </c>
      <c r="G79" s="73">
        <f>SUM(Ведомственная!H629)</f>
        <v>34.799999999999997</v>
      </c>
      <c r="H79" s="73">
        <f>SUM(Ведомственная!I629)</f>
        <v>36.200000000000003</v>
      </c>
    </row>
    <row r="80" spans="1:8" x14ac:dyDescent="0.25">
      <c r="A80" s="81" t="s">
        <v>42</v>
      </c>
      <c r="B80" s="82" t="s">
        <v>573</v>
      </c>
      <c r="C80" s="82" t="s">
        <v>99</v>
      </c>
      <c r="D80" s="82" t="s">
        <v>31</v>
      </c>
      <c r="E80" s="82" t="s">
        <v>54</v>
      </c>
      <c r="F80" s="73">
        <f>SUM(Ведомственная!G630)</f>
        <v>1860.1</v>
      </c>
      <c r="G80" s="73">
        <f>SUM(Ведомственная!H630)</f>
        <v>1934.2</v>
      </c>
      <c r="H80" s="73">
        <f>SUM(Ведомственная!I630)</f>
        <v>2011.5</v>
      </c>
    </row>
    <row r="81" spans="1:8" ht="31.5" x14ac:dyDescent="0.25">
      <c r="A81" s="81" t="s">
        <v>389</v>
      </c>
      <c r="B81" s="82" t="s">
        <v>574</v>
      </c>
      <c r="C81" s="82"/>
      <c r="D81" s="82"/>
      <c r="E81" s="82"/>
      <c r="F81" s="73">
        <f>F82+F83</f>
        <v>21.1</v>
      </c>
      <c r="G81" s="73">
        <f>G82+G83</f>
        <v>21.1</v>
      </c>
      <c r="H81" s="73">
        <f>H82+H83</f>
        <v>21.1</v>
      </c>
    </row>
    <row r="82" spans="1:8" ht="31.5" x14ac:dyDescent="0.25">
      <c r="A82" s="81" t="s">
        <v>52</v>
      </c>
      <c r="B82" s="82" t="s">
        <v>574</v>
      </c>
      <c r="C82" s="82" t="s">
        <v>91</v>
      </c>
      <c r="D82" s="82" t="s">
        <v>31</v>
      </c>
      <c r="E82" s="82" t="s">
        <v>54</v>
      </c>
      <c r="F82" s="73">
        <f>SUM(Ведомственная!G632)</f>
        <v>0.3</v>
      </c>
      <c r="G82" s="73">
        <f>SUM(Ведомственная!H632)</f>
        <v>0.3</v>
      </c>
      <c r="H82" s="73">
        <f>SUM(Ведомственная!I632)</f>
        <v>0.3</v>
      </c>
    </row>
    <row r="83" spans="1:8" x14ac:dyDescent="0.25">
      <c r="A83" s="81" t="s">
        <v>42</v>
      </c>
      <c r="B83" s="82" t="s">
        <v>574</v>
      </c>
      <c r="C83" s="82" t="s">
        <v>99</v>
      </c>
      <c r="D83" s="82" t="s">
        <v>31</v>
      </c>
      <c r="E83" s="82" t="s">
        <v>54</v>
      </c>
      <c r="F83" s="73">
        <f>SUM(Ведомственная!G633)</f>
        <v>20.8</v>
      </c>
      <c r="G83" s="73">
        <f>SUM(Ведомственная!H633)</f>
        <v>20.8</v>
      </c>
      <c r="H83" s="73">
        <f>SUM(Ведомственная!I633)</f>
        <v>20.8</v>
      </c>
    </row>
    <row r="84" spans="1:8" ht="94.5" x14ac:dyDescent="0.25">
      <c r="A84" s="81" t="s">
        <v>511</v>
      </c>
      <c r="B84" s="82" t="s">
        <v>575</v>
      </c>
      <c r="C84" s="82"/>
      <c r="D84" s="82"/>
      <c r="E84" s="82"/>
      <c r="F84" s="73">
        <f>F85+F86</f>
        <v>11412.7</v>
      </c>
      <c r="G84" s="73">
        <f>G85+G86</f>
        <v>707.30000000000007</v>
      </c>
      <c r="H84" s="73">
        <f>H85+H86</f>
        <v>707.30000000000007</v>
      </c>
    </row>
    <row r="85" spans="1:8" ht="31.5" x14ac:dyDescent="0.25">
      <c r="A85" s="81" t="s">
        <v>52</v>
      </c>
      <c r="B85" s="82" t="s">
        <v>575</v>
      </c>
      <c r="C85" s="82" t="s">
        <v>91</v>
      </c>
      <c r="D85" s="82" t="s">
        <v>31</v>
      </c>
      <c r="E85" s="82" t="s">
        <v>54</v>
      </c>
      <c r="F85" s="73">
        <f>SUM(Ведомственная!G635)</f>
        <v>134.19999999999999</v>
      </c>
      <c r="G85" s="73">
        <f>SUM(Ведомственная!H635)</f>
        <v>8.6</v>
      </c>
      <c r="H85" s="73">
        <f>SUM(Ведомственная!I635)</f>
        <v>8.6</v>
      </c>
    </row>
    <row r="86" spans="1:8" x14ac:dyDescent="0.25">
      <c r="A86" s="81" t="s">
        <v>42</v>
      </c>
      <c r="B86" s="82" t="s">
        <v>575</v>
      </c>
      <c r="C86" s="82" t="s">
        <v>99</v>
      </c>
      <c r="D86" s="82" t="s">
        <v>31</v>
      </c>
      <c r="E86" s="82" t="s">
        <v>54</v>
      </c>
      <c r="F86" s="73">
        <f>SUM(Ведомственная!G636)</f>
        <v>11278.5</v>
      </c>
      <c r="G86" s="73">
        <f>SUM(Ведомственная!H636)</f>
        <v>698.7</v>
      </c>
      <c r="H86" s="73">
        <f>SUM(Ведомственная!I636)</f>
        <v>698.7</v>
      </c>
    </row>
    <row r="87" spans="1:8" ht="63" x14ac:dyDescent="0.25">
      <c r="A87" s="81" t="s">
        <v>576</v>
      </c>
      <c r="B87" s="82" t="s">
        <v>577</v>
      </c>
      <c r="C87" s="82"/>
      <c r="D87" s="82"/>
      <c r="E87" s="82"/>
      <c r="F87" s="73">
        <f>SUM(F88:F89)</f>
        <v>111</v>
      </c>
      <c r="G87" s="73">
        <f>SUM(G88:G89)</f>
        <v>0</v>
      </c>
      <c r="H87" s="73">
        <f>SUM(H88:H89)</f>
        <v>0</v>
      </c>
    </row>
    <row r="88" spans="1:8" ht="31.5" x14ac:dyDescent="0.25">
      <c r="A88" s="81" t="s">
        <v>52</v>
      </c>
      <c r="B88" s="82" t="s">
        <v>577</v>
      </c>
      <c r="C88" s="82" t="s">
        <v>91</v>
      </c>
      <c r="D88" s="82" t="s">
        <v>31</v>
      </c>
      <c r="E88" s="82" t="s">
        <v>54</v>
      </c>
      <c r="F88" s="73">
        <f>SUM(Ведомственная!G638)</f>
        <v>1.8</v>
      </c>
      <c r="G88" s="73">
        <f>SUM(Ведомственная!H638)</f>
        <v>0</v>
      </c>
      <c r="H88" s="73">
        <f>SUM(Ведомственная!I638)</f>
        <v>0</v>
      </c>
    </row>
    <row r="89" spans="1:8" x14ac:dyDescent="0.25">
      <c r="A89" s="81" t="s">
        <v>42</v>
      </c>
      <c r="B89" s="82" t="s">
        <v>577</v>
      </c>
      <c r="C89" s="82" t="s">
        <v>99</v>
      </c>
      <c r="D89" s="82" t="s">
        <v>31</v>
      </c>
      <c r="E89" s="82" t="s">
        <v>54</v>
      </c>
      <c r="F89" s="73">
        <f>SUM(Ведомственная!G639)</f>
        <v>109.2</v>
      </c>
      <c r="G89" s="73">
        <f>SUM(Ведомственная!H639)</f>
        <v>0</v>
      </c>
      <c r="H89" s="73">
        <f>SUM(Ведомственная!I639)</f>
        <v>0</v>
      </c>
    </row>
    <row r="90" spans="1:8" ht="47.25" x14ac:dyDescent="0.25">
      <c r="A90" s="81" t="s">
        <v>383</v>
      </c>
      <c r="B90" s="82" t="s">
        <v>578</v>
      </c>
      <c r="C90" s="82"/>
      <c r="D90" s="82"/>
      <c r="E90" s="82"/>
      <c r="F90" s="73">
        <f>F91+F92</f>
        <v>1880.8999999999999</v>
      </c>
      <c r="G90" s="73">
        <f>G91+G92</f>
        <v>1875.8</v>
      </c>
      <c r="H90" s="73">
        <f>H91+H92</f>
        <v>1875.8</v>
      </c>
    </row>
    <row r="91" spans="1:8" ht="31.5" x14ac:dyDescent="0.25">
      <c r="A91" s="81" t="s">
        <v>52</v>
      </c>
      <c r="B91" s="82" t="s">
        <v>578</v>
      </c>
      <c r="C91" s="82" t="s">
        <v>91</v>
      </c>
      <c r="D91" s="82" t="s">
        <v>31</v>
      </c>
      <c r="E91" s="82" t="s">
        <v>54</v>
      </c>
      <c r="F91" s="73">
        <f>SUM(Ведомственная!G641)</f>
        <v>27.8</v>
      </c>
      <c r="G91" s="73">
        <f>SUM(Ведомственная!H641)</f>
        <v>27.7</v>
      </c>
      <c r="H91" s="73">
        <f>SUM(Ведомственная!I641)</f>
        <v>27.7</v>
      </c>
    </row>
    <row r="92" spans="1:8" x14ac:dyDescent="0.25">
      <c r="A92" s="81" t="s">
        <v>42</v>
      </c>
      <c r="B92" s="82" t="s">
        <v>578</v>
      </c>
      <c r="C92" s="82" t="s">
        <v>99</v>
      </c>
      <c r="D92" s="82" t="s">
        <v>31</v>
      </c>
      <c r="E92" s="82" t="s">
        <v>54</v>
      </c>
      <c r="F92" s="73">
        <f>SUM(Ведомственная!G642)</f>
        <v>1853.1</v>
      </c>
      <c r="G92" s="73">
        <f>SUM(Ведомственная!H642)</f>
        <v>1848.1</v>
      </c>
      <c r="H92" s="73">
        <f>SUM(Ведомственная!I642)</f>
        <v>1848.1</v>
      </c>
    </row>
    <row r="93" spans="1:8" ht="47.25" x14ac:dyDescent="0.25">
      <c r="A93" s="81" t="s">
        <v>384</v>
      </c>
      <c r="B93" s="82" t="s">
        <v>579</v>
      </c>
      <c r="C93" s="82"/>
      <c r="D93" s="82"/>
      <c r="E93" s="82"/>
      <c r="F93" s="73">
        <f>F94+F95</f>
        <v>14635</v>
      </c>
      <c r="G93" s="73">
        <f>G94+G95</f>
        <v>14771.4</v>
      </c>
      <c r="H93" s="73">
        <f>H94+H95</f>
        <v>15362.3</v>
      </c>
    </row>
    <row r="94" spans="1:8" ht="31.5" x14ac:dyDescent="0.25">
      <c r="A94" s="81" t="s">
        <v>52</v>
      </c>
      <c r="B94" s="82" t="s">
        <v>579</v>
      </c>
      <c r="C94" s="82" t="s">
        <v>91</v>
      </c>
      <c r="D94" s="82" t="s">
        <v>31</v>
      </c>
      <c r="E94" s="82" t="s">
        <v>54</v>
      </c>
      <c r="F94" s="73">
        <f>SUM(Ведомственная!G644)</f>
        <v>215.9</v>
      </c>
      <c r="G94" s="73">
        <f>SUM(Ведомственная!H644)</f>
        <v>221.4</v>
      </c>
      <c r="H94" s="73">
        <f>SUM(Ведомственная!I644)</f>
        <v>230.3</v>
      </c>
    </row>
    <row r="95" spans="1:8" x14ac:dyDescent="0.25">
      <c r="A95" s="81" t="s">
        <v>42</v>
      </c>
      <c r="B95" s="82" t="s">
        <v>579</v>
      </c>
      <c r="C95" s="82" t="s">
        <v>99</v>
      </c>
      <c r="D95" s="82" t="s">
        <v>31</v>
      </c>
      <c r="E95" s="82" t="s">
        <v>54</v>
      </c>
      <c r="F95" s="73">
        <f>SUM(Ведомственная!G645)</f>
        <v>14419.1</v>
      </c>
      <c r="G95" s="73">
        <f>SUM(Ведомственная!H645)</f>
        <v>14550</v>
      </c>
      <c r="H95" s="73">
        <f>SUM(Ведомственная!I645)</f>
        <v>15132</v>
      </c>
    </row>
    <row r="96" spans="1:8" ht="31.5" x14ac:dyDescent="0.25">
      <c r="A96" s="81" t="s">
        <v>385</v>
      </c>
      <c r="B96" s="82" t="s">
        <v>580</v>
      </c>
      <c r="C96" s="82"/>
      <c r="D96" s="82"/>
      <c r="E96" s="82"/>
      <c r="F96" s="73">
        <f>F98+F99+F97</f>
        <v>122082.9</v>
      </c>
      <c r="G96" s="73">
        <f t="shared" ref="G96:H96" si="6">G98+G99+G97</f>
        <v>122082.8</v>
      </c>
      <c r="H96" s="73">
        <f t="shared" si="6"/>
        <v>122082.8</v>
      </c>
    </row>
    <row r="97" spans="1:8" ht="31.5" x14ac:dyDescent="0.25">
      <c r="A97" s="81" t="s">
        <v>52</v>
      </c>
      <c r="B97" s="82" t="s">
        <v>580</v>
      </c>
      <c r="C97" s="82" t="s">
        <v>91</v>
      </c>
      <c r="D97" s="82" t="s">
        <v>113</v>
      </c>
      <c r="E97" s="82" t="s">
        <v>169</v>
      </c>
      <c r="F97" s="73">
        <f>SUM(Ведомственная!G556)</f>
        <v>3.7</v>
      </c>
      <c r="G97" s="73">
        <f>SUM(Ведомственная!H556)</f>
        <v>0</v>
      </c>
      <c r="H97" s="73">
        <f>SUM(Ведомственная!I556)</f>
        <v>0</v>
      </c>
    </row>
    <row r="98" spans="1:8" ht="31.5" x14ac:dyDescent="0.25">
      <c r="A98" s="81" t="s">
        <v>52</v>
      </c>
      <c r="B98" s="82" t="s">
        <v>580</v>
      </c>
      <c r="C98" s="82" t="s">
        <v>91</v>
      </c>
      <c r="D98" s="82" t="s">
        <v>31</v>
      </c>
      <c r="E98" s="82" t="s">
        <v>54</v>
      </c>
      <c r="F98" s="73">
        <f>SUM(Ведомственная!G647)</f>
        <v>2503.4</v>
      </c>
      <c r="G98" s="73">
        <f>SUM(Ведомственная!H647)</f>
        <v>2507</v>
      </c>
      <c r="H98" s="73">
        <f>SUM(Ведомственная!I647)</f>
        <v>2507</v>
      </c>
    </row>
    <row r="99" spans="1:8" x14ac:dyDescent="0.25">
      <c r="A99" s="81" t="s">
        <v>42</v>
      </c>
      <c r="B99" s="82" t="s">
        <v>580</v>
      </c>
      <c r="C99" s="82" t="s">
        <v>99</v>
      </c>
      <c r="D99" s="82" t="s">
        <v>31</v>
      </c>
      <c r="E99" s="82" t="s">
        <v>54</v>
      </c>
      <c r="F99" s="73">
        <f>SUM(Ведомственная!G648)</f>
        <v>119575.8</v>
      </c>
      <c r="G99" s="73">
        <f>SUM(Ведомственная!H648)</f>
        <v>119575.8</v>
      </c>
      <c r="H99" s="73">
        <f>SUM(Ведомственная!I648)</f>
        <v>119575.8</v>
      </c>
    </row>
    <row r="100" spans="1:8" ht="110.25" x14ac:dyDescent="0.25">
      <c r="A100" s="81" t="s">
        <v>386</v>
      </c>
      <c r="B100" s="82" t="s">
        <v>581</v>
      </c>
      <c r="C100" s="82"/>
      <c r="D100" s="82"/>
      <c r="E100" s="82"/>
      <c r="F100" s="73">
        <f>F101+F102</f>
        <v>50.8</v>
      </c>
      <c r="G100" s="73">
        <f>G101+G102</f>
        <v>50.8</v>
      </c>
      <c r="H100" s="73">
        <f>H101+H102</f>
        <v>50.8</v>
      </c>
    </row>
    <row r="101" spans="1:8" ht="31.5" x14ac:dyDescent="0.25">
      <c r="A101" s="81" t="s">
        <v>52</v>
      </c>
      <c r="B101" s="82" t="s">
        <v>581</v>
      </c>
      <c r="C101" s="82" t="s">
        <v>91</v>
      </c>
      <c r="D101" s="82" t="s">
        <v>31</v>
      </c>
      <c r="E101" s="82" t="s">
        <v>54</v>
      </c>
      <c r="F101" s="73">
        <f>SUM(Ведомственная!G650)</f>
        <v>0.8</v>
      </c>
      <c r="G101" s="73">
        <f>SUM(Ведомственная!H650)</f>
        <v>0.8</v>
      </c>
      <c r="H101" s="73">
        <f>SUM(Ведомственная!I650)</f>
        <v>0.8</v>
      </c>
    </row>
    <row r="102" spans="1:8" x14ac:dyDescent="0.25">
      <c r="A102" s="81" t="s">
        <v>42</v>
      </c>
      <c r="B102" s="82" t="s">
        <v>581</v>
      </c>
      <c r="C102" s="82" t="s">
        <v>99</v>
      </c>
      <c r="D102" s="82" t="s">
        <v>31</v>
      </c>
      <c r="E102" s="82" t="s">
        <v>54</v>
      </c>
      <c r="F102" s="73">
        <f>SUM(Ведомственная!G651)</f>
        <v>50</v>
      </c>
      <c r="G102" s="73">
        <f>SUM(Ведомственная!H651)</f>
        <v>50</v>
      </c>
      <c r="H102" s="73">
        <f>SUM(Ведомственная!I651)</f>
        <v>50</v>
      </c>
    </row>
    <row r="103" spans="1:8" ht="31.5" x14ac:dyDescent="0.25">
      <c r="A103" s="81" t="s">
        <v>547</v>
      </c>
      <c r="B103" s="82" t="s">
        <v>582</v>
      </c>
      <c r="C103" s="82"/>
      <c r="D103" s="82"/>
      <c r="E103" s="82"/>
      <c r="F103" s="73">
        <f>SUM(F104:F105)</f>
        <v>16042.1</v>
      </c>
      <c r="G103" s="73">
        <f>SUM(G104:G105)</f>
        <v>16790.099999999999</v>
      </c>
      <c r="H103" s="73">
        <f>SUM(H104:H105)</f>
        <v>16329.1</v>
      </c>
    </row>
    <row r="104" spans="1:8" ht="31.5" hidden="1" x14ac:dyDescent="0.25">
      <c r="A104" s="81" t="s">
        <v>52</v>
      </c>
      <c r="B104" s="82" t="s">
        <v>443</v>
      </c>
      <c r="C104" s="82" t="s">
        <v>91</v>
      </c>
      <c r="D104" s="82" t="s">
        <v>31</v>
      </c>
      <c r="E104" s="82" t="s">
        <v>54</v>
      </c>
      <c r="F104" s="73"/>
      <c r="G104" s="73"/>
      <c r="H104" s="73"/>
    </row>
    <row r="105" spans="1:8" x14ac:dyDescent="0.25">
      <c r="A105" s="81" t="s">
        <v>42</v>
      </c>
      <c r="B105" s="82" t="s">
        <v>582</v>
      </c>
      <c r="C105" s="82" t="s">
        <v>99</v>
      </c>
      <c r="D105" s="82" t="s">
        <v>31</v>
      </c>
      <c r="E105" s="82" t="s">
        <v>54</v>
      </c>
      <c r="F105" s="73">
        <f>SUM(Ведомственная!G654)</f>
        <v>16042.1</v>
      </c>
      <c r="G105" s="73">
        <f>SUM(Ведомственная!H654)</f>
        <v>16790.099999999999</v>
      </c>
      <c r="H105" s="73">
        <f>SUM(Ведомственная!I654)</f>
        <v>16329.1</v>
      </c>
    </row>
    <row r="106" spans="1:8" ht="63" x14ac:dyDescent="0.25">
      <c r="A106" s="81" t="s">
        <v>590</v>
      </c>
      <c r="B106" s="82" t="s">
        <v>589</v>
      </c>
      <c r="C106" s="82"/>
      <c r="D106" s="82"/>
      <c r="E106" s="82"/>
      <c r="F106" s="73">
        <f>SUM(F107)</f>
        <v>4990.1000000000004</v>
      </c>
      <c r="G106" s="73">
        <f>SUM(G107)</f>
        <v>4655.1000000000004</v>
      </c>
      <c r="H106" s="73">
        <f>SUM(H107)</f>
        <v>4655.1000000000004</v>
      </c>
    </row>
    <row r="107" spans="1:8" ht="47.25" x14ac:dyDescent="0.25">
      <c r="A107" s="81" t="s">
        <v>396</v>
      </c>
      <c r="B107" s="82" t="s">
        <v>588</v>
      </c>
      <c r="C107" s="22"/>
      <c r="D107" s="82"/>
      <c r="E107" s="82"/>
      <c r="F107" s="73">
        <f>F108+F109</f>
        <v>4990.1000000000004</v>
      </c>
      <c r="G107" s="73">
        <f>G108+G109</f>
        <v>4655.1000000000004</v>
      </c>
      <c r="H107" s="73">
        <f>H108+H109</f>
        <v>4655.1000000000004</v>
      </c>
    </row>
    <row r="108" spans="1:8" ht="63" x14ac:dyDescent="0.25">
      <c r="A108" s="81" t="s">
        <v>51</v>
      </c>
      <c r="B108" s="82" t="s">
        <v>588</v>
      </c>
      <c r="C108" s="22">
        <v>100</v>
      </c>
      <c r="D108" s="82" t="s">
        <v>31</v>
      </c>
      <c r="E108" s="82" t="s">
        <v>78</v>
      </c>
      <c r="F108" s="73">
        <f>SUM(Ведомственная!G741)</f>
        <v>4355.3</v>
      </c>
      <c r="G108" s="73">
        <f>SUM(Ведомственная!H741)</f>
        <v>4020.3</v>
      </c>
      <c r="H108" s="73">
        <f>SUM(Ведомственная!I741)</f>
        <v>4020.3</v>
      </c>
    </row>
    <row r="109" spans="1:8" ht="31.5" x14ac:dyDescent="0.25">
      <c r="A109" s="81" t="s">
        <v>52</v>
      </c>
      <c r="B109" s="82" t="s">
        <v>588</v>
      </c>
      <c r="C109" s="22">
        <v>200</v>
      </c>
      <c r="D109" s="82" t="s">
        <v>31</v>
      </c>
      <c r="E109" s="82" t="s">
        <v>78</v>
      </c>
      <c r="F109" s="73">
        <f>SUM(Ведомственная!G742)</f>
        <v>634.79999999999995</v>
      </c>
      <c r="G109" s="73">
        <f>SUM(Ведомственная!H742)</f>
        <v>634.79999999999995</v>
      </c>
      <c r="H109" s="73">
        <f>SUM(Ведомственная!I742)</f>
        <v>634.79999999999995</v>
      </c>
    </row>
    <row r="110" spans="1:8" ht="47.25" x14ac:dyDescent="0.25">
      <c r="A110" s="81" t="s">
        <v>370</v>
      </c>
      <c r="B110" s="82" t="s">
        <v>371</v>
      </c>
      <c r="C110" s="22"/>
      <c r="D110" s="82"/>
      <c r="E110" s="82"/>
      <c r="F110" s="73">
        <f>SUM(F111)+F115</f>
        <v>105682.9</v>
      </c>
      <c r="G110" s="73">
        <f>SUM(G111)+G115</f>
        <v>100501.70000000001</v>
      </c>
      <c r="H110" s="73">
        <f>SUM(H111)+H115</f>
        <v>100925.4</v>
      </c>
    </row>
    <row r="111" spans="1:8" ht="31.5" x14ac:dyDescent="0.25">
      <c r="A111" s="81" t="s">
        <v>398</v>
      </c>
      <c r="B111" s="22" t="s">
        <v>591</v>
      </c>
      <c r="C111" s="22"/>
      <c r="D111" s="82"/>
      <c r="E111" s="82"/>
      <c r="F111" s="73">
        <f>F112+F113+F114</f>
        <v>20445.3</v>
      </c>
      <c r="G111" s="73">
        <f>G112+G113+G114</f>
        <v>19083</v>
      </c>
      <c r="H111" s="73">
        <f>H112+H113+H114</f>
        <v>19083</v>
      </c>
    </row>
    <row r="112" spans="1:8" ht="63" x14ac:dyDescent="0.25">
      <c r="A112" s="81" t="s">
        <v>51</v>
      </c>
      <c r="B112" s="22" t="s">
        <v>591</v>
      </c>
      <c r="C112" s="22">
        <v>100</v>
      </c>
      <c r="D112" s="82" t="s">
        <v>31</v>
      </c>
      <c r="E112" s="82" t="s">
        <v>78</v>
      </c>
      <c r="F112" s="73">
        <f>SUM(Ведомственная!G745)</f>
        <v>20445.3</v>
      </c>
      <c r="G112" s="73">
        <f>SUM(Ведомственная!H745)</f>
        <v>19083</v>
      </c>
      <c r="H112" s="73">
        <f>SUM(Ведомственная!I745)</f>
        <v>19083</v>
      </c>
    </row>
    <row r="113" spans="1:8" ht="31.5" hidden="1" x14ac:dyDescent="0.25">
      <c r="A113" s="81" t="s">
        <v>52</v>
      </c>
      <c r="B113" s="22" t="s">
        <v>399</v>
      </c>
      <c r="C113" s="22">
        <v>200</v>
      </c>
      <c r="D113" s="82" t="s">
        <v>31</v>
      </c>
      <c r="E113" s="82" t="s">
        <v>78</v>
      </c>
      <c r="F113" s="73"/>
      <c r="G113" s="73"/>
      <c r="H113" s="73"/>
    </row>
    <row r="114" spans="1:8" hidden="1" x14ac:dyDescent="0.25">
      <c r="A114" s="81" t="s">
        <v>22</v>
      </c>
      <c r="B114" s="22" t="s">
        <v>399</v>
      </c>
      <c r="C114" s="22">
        <v>800</v>
      </c>
      <c r="D114" s="82" t="s">
        <v>31</v>
      </c>
      <c r="E114" s="82" t="s">
        <v>78</v>
      </c>
      <c r="F114" s="73"/>
      <c r="G114" s="73"/>
      <c r="H114" s="73"/>
    </row>
    <row r="115" spans="1:8" ht="31.5" x14ac:dyDescent="0.25">
      <c r="A115" s="81" t="s">
        <v>372</v>
      </c>
      <c r="B115" s="82" t="s">
        <v>563</v>
      </c>
      <c r="C115" s="22"/>
      <c r="D115" s="82"/>
      <c r="E115" s="82"/>
      <c r="F115" s="73">
        <f>SUM(F116:F120)</f>
        <v>85237.599999999991</v>
      </c>
      <c r="G115" s="73">
        <f t="shared" ref="G115:H115" si="7">SUM(G116:G120)</f>
        <v>81418.700000000012</v>
      </c>
      <c r="H115" s="73">
        <f t="shared" si="7"/>
        <v>81842.399999999994</v>
      </c>
    </row>
    <row r="116" spans="1:8" ht="63" x14ac:dyDescent="0.25">
      <c r="A116" s="81" t="s">
        <v>51</v>
      </c>
      <c r="B116" s="82" t="s">
        <v>563</v>
      </c>
      <c r="C116" s="22">
        <v>100</v>
      </c>
      <c r="D116" s="82" t="s">
        <v>31</v>
      </c>
      <c r="E116" s="82" t="s">
        <v>44</v>
      </c>
      <c r="F116" s="73">
        <f>SUM(Ведомственная!G580)</f>
        <v>72340.399999999994</v>
      </c>
      <c r="G116" s="73">
        <f>SUM(Ведомственная!H580)</f>
        <v>71029.8</v>
      </c>
      <c r="H116" s="73">
        <f>SUM(Ведомственная!I580)</f>
        <v>71029.8</v>
      </c>
    </row>
    <row r="117" spans="1:8" ht="31.5" x14ac:dyDescent="0.25">
      <c r="A117" s="81" t="s">
        <v>52</v>
      </c>
      <c r="B117" s="82" t="s">
        <v>563</v>
      </c>
      <c r="C117" s="22">
        <v>200</v>
      </c>
      <c r="D117" s="82" t="s">
        <v>113</v>
      </c>
      <c r="E117" s="82" t="s">
        <v>169</v>
      </c>
      <c r="F117" s="73">
        <f>SUM(Ведомственная!G558)</f>
        <v>22.4</v>
      </c>
      <c r="G117" s="73">
        <f>SUM(Ведомственная!H558)</f>
        <v>0</v>
      </c>
      <c r="H117" s="73">
        <f>SUM(Ведомственная!I558)</f>
        <v>0</v>
      </c>
    </row>
    <row r="118" spans="1:8" ht="31.5" x14ac:dyDescent="0.25">
      <c r="A118" s="81" t="s">
        <v>52</v>
      </c>
      <c r="B118" s="82" t="s">
        <v>563</v>
      </c>
      <c r="C118" s="22">
        <v>200</v>
      </c>
      <c r="D118" s="82" t="s">
        <v>31</v>
      </c>
      <c r="E118" s="82" t="s">
        <v>44</v>
      </c>
      <c r="F118" s="73">
        <f>SUM(Ведомственная!G581)</f>
        <v>12607.1</v>
      </c>
      <c r="G118" s="73">
        <f>SUM(Ведомственная!H581)</f>
        <v>10171.799999999999</v>
      </c>
      <c r="H118" s="73">
        <f>SUM(Ведомственная!I581)</f>
        <v>10603.7</v>
      </c>
    </row>
    <row r="119" spans="1:8" ht="19.5" customHeight="1" x14ac:dyDescent="0.25">
      <c r="A119" s="81" t="s">
        <v>42</v>
      </c>
      <c r="B119" s="82" t="s">
        <v>563</v>
      </c>
      <c r="C119" s="22">
        <v>300</v>
      </c>
      <c r="D119" s="82" t="s">
        <v>31</v>
      </c>
      <c r="E119" s="82" t="s">
        <v>44</v>
      </c>
      <c r="F119" s="73">
        <f>SUM(Ведомственная!G582)</f>
        <v>0</v>
      </c>
      <c r="G119" s="73">
        <f>SUM(Ведомственная!H582)</f>
        <v>0</v>
      </c>
      <c r="H119" s="73">
        <f>SUM(Ведомственная!I582)</f>
        <v>0</v>
      </c>
    </row>
    <row r="120" spans="1:8" x14ac:dyDescent="0.25">
      <c r="A120" s="81" t="s">
        <v>22</v>
      </c>
      <c r="B120" s="82" t="s">
        <v>563</v>
      </c>
      <c r="C120" s="22">
        <v>800</v>
      </c>
      <c r="D120" s="82" t="s">
        <v>31</v>
      </c>
      <c r="E120" s="82" t="s">
        <v>44</v>
      </c>
      <c r="F120" s="73">
        <f>SUM(Ведомственная!G583)</f>
        <v>267.7</v>
      </c>
      <c r="G120" s="73">
        <f>SUM(Ведомственная!H583)</f>
        <v>217.1</v>
      </c>
      <c r="H120" s="73">
        <f>SUM(Ведомственная!I583)</f>
        <v>208.9</v>
      </c>
    </row>
    <row r="121" spans="1:8" s="88" customFormat="1" ht="47.25" x14ac:dyDescent="0.25">
      <c r="A121" s="14" t="s">
        <v>638</v>
      </c>
      <c r="B121" s="20" t="s">
        <v>639</v>
      </c>
      <c r="C121" s="20"/>
      <c r="D121" s="28"/>
      <c r="E121" s="28"/>
      <c r="F121" s="29">
        <f>SUM(F125)+F122</f>
        <v>850</v>
      </c>
      <c r="G121" s="29">
        <f t="shared" ref="G121:H121" si="8">SUM(G125)+G122</f>
        <v>1500</v>
      </c>
      <c r="H121" s="29">
        <f t="shared" si="8"/>
        <v>1500</v>
      </c>
    </row>
    <row r="122" spans="1:8" x14ac:dyDescent="0.25">
      <c r="A122" s="18" t="s">
        <v>35</v>
      </c>
      <c r="B122" s="22" t="s">
        <v>918</v>
      </c>
      <c r="C122" s="22"/>
      <c r="D122" s="82"/>
      <c r="E122" s="82"/>
      <c r="F122" s="73">
        <f t="shared" ref="F122:H123" si="9">SUM(F123)</f>
        <v>850</v>
      </c>
      <c r="G122" s="73">
        <f t="shared" si="9"/>
        <v>0</v>
      </c>
      <c r="H122" s="73">
        <f t="shared" si="9"/>
        <v>0</v>
      </c>
    </row>
    <row r="123" spans="1:8" ht="31.5" x14ac:dyDescent="0.25">
      <c r="A123" s="81" t="s">
        <v>479</v>
      </c>
      <c r="B123" s="22" t="s">
        <v>919</v>
      </c>
      <c r="C123" s="22"/>
      <c r="D123" s="82"/>
      <c r="E123" s="82"/>
      <c r="F123" s="73">
        <f t="shared" si="9"/>
        <v>850</v>
      </c>
      <c r="G123" s="73">
        <f t="shared" si="9"/>
        <v>0</v>
      </c>
      <c r="H123" s="73">
        <f t="shared" si="9"/>
        <v>0</v>
      </c>
    </row>
    <row r="124" spans="1:8" x14ac:dyDescent="0.25">
      <c r="A124" s="81" t="s">
        <v>22</v>
      </c>
      <c r="B124" s="22" t="s">
        <v>919</v>
      </c>
      <c r="C124" s="22">
        <v>200</v>
      </c>
      <c r="D124" s="82" t="s">
        <v>13</v>
      </c>
      <c r="E124" s="82" t="s">
        <v>24</v>
      </c>
      <c r="F124" s="73">
        <f>SUM(Ведомственная!G224)</f>
        <v>850</v>
      </c>
      <c r="G124" s="73">
        <f>SUM(Ведомственная!H224)</f>
        <v>0</v>
      </c>
      <c r="H124" s="73">
        <f>SUM(Ведомственная!I224)</f>
        <v>0</v>
      </c>
    </row>
    <row r="125" spans="1:8" ht="47.25" x14ac:dyDescent="0.25">
      <c r="A125" s="81" t="s">
        <v>18</v>
      </c>
      <c r="B125" s="82" t="s">
        <v>880</v>
      </c>
      <c r="C125" s="22"/>
      <c r="D125" s="82"/>
      <c r="E125" s="82"/>
      <c r="F125" s="73">
        <f t="shared" ref="F125:H126" si="10">SUM(F126)</f>
        <v>0</v>
      </c>
      <c r="G125" s="73">
        <f t="shared" si="10"/>
        <v>1500</v>
      </c>
      <c r="H125" s="73">
        <f t="shared" si="10"/>
        <v>1500</v>
      </c>
    </row>
    <row r="126" spans="1:8" ht="31.5" x14ac:dyDescent="0.25">
      <c r="A126" s="81" t="s">
        <v>234</v>
      </c>
      <c r="B126" s="82" t="s">
        <v>879</v>
      </c>
      <c r="C126" s="82"/>
      <c r="D126" s="82"/>
      <c r="E126" s="82"/>
      <c r="F126" s="73">
        <f t="shared" si="10"/>
        <v>0</v>
      </c>
      <c r="G126" s="73">
        <f t="shared" si="10"/>
        <v>1500</v>
      </c>
      <c r="H126" s="73">
        <f t="shared" si="10"/>
        <v>1500</v>
      </c>
    </row>
    <row r="127" spans="1:8" x14ac:dyDescent="0.25">
      <c r="A127" s="81" t="s">
        <v>22</v>
      </c>
      <c r="B127" s="82" t="s">
        <v>879</v>
      </c>
      <c r="C127" s="82" t="s">
        <v>96</v>
      </c>
      <c r="D127" s="82" t="s">
        <v>13</v>
      </c>
      <c r="E127" s="82" t="s">
        <v>24</v>
      </c>
      <c r="F127" s="73">
        <f>SUM(Ведомственная!G227)</f>
        <v>0</v>
      </c>
      <c r="G127" s="73">
        <f>SUM(Ведомственная!H227)</f>
        <v>1500</v>
      </c>
      <c r="H127" s="73">
        <f>SUM(Ведомственная!I227)</f>
        <v>1500</v>
      </c>
    </row>
    <row r="128" spans="1:8" ht="35.25" customHeight="1" x14ac:dyDescent="0.25">
      <c r="A128" s="98" t="s">
        <v>640</v>
      </c>
      <c r="B128" s="28" t="s">
        <v>232</v>
      </c>
      <c r="C128" s="22"/>
      <c r="D128" s="82"/>
      <c r="E128" s="82"/>
      <c r="F128" s="29">
        <f>SUM(F129+F131+F134)</f>
        <v>4500</v>
      </c>
      <c r="G128" s="29">
        <f>SUM(G129+G131+G134)</f>
        <v>4100</v>
      </c>
      <c r="H128" s="29">
        <f>SUM(H129+H131+H134)</f>
        <v>4100</v>
      </c>
    </row>
    <row r="129" spans="1:8" ht="35.25" customHeight="1" x14ac:dyDescent="0.25">
      <c r="A129" s="81" t="s">
        <v>98</v>
      </c>
      <c r="B129" s="82" t="s">
        <v>710</v>
      </c>
      <c r="C129" s="22"/>
      <c r="D129" s="82"/>
      <c r="E129" s="82"/>
      <c r="F129" s="73">
        <f>SUM(F130)</f>
        <v>150</v>
      </c>
      <c r="G129" s="73">
        <f>SUM(G130)</f>
        <v>0</v>
      </c>
      <c r="H129" s="73">
        <f>SUM(H130)</f>
        <v>0</v>
      </c>
    </row>
    <row r="130" spans="1:8" ht="35.25" customHeight="1" x14ac:dyDescent="0.25">
      <c r="A130" s="1" t="s">
        <v>52</v>
      </c>
      <c r="B130" s="82" t="s">
        <v>710</v>
      </c>
      <c r="C130" s="22">
        <v>200</v>
      </c>
      <c r="D130" s="82" t="s">
        <v>13</v>
      </c>
      <c r="E130" s="82" t="s">
        <v>24</v>
      </c>
      <c r="F130" s="73">
        <f>SUM(Ведомственная!G230)</f>
        <v>150</v>
      </c>
      <c r="G130" s="73">
        <f>SUM(Ведомственная!H230)</f>
        <v>0</v>
      </c>
      <c r="H130" s="73">
        <f>SUM(Ведомственная!I230)</f>
        <v>0</v>
      </c>
    </row>
    <row r="131" spans="1:8" ht="31.5" x14ac:dyDescent="0.25">
      <c r="A131" s="81" t="s">
        <v>69</v>
      </c>
      <c r="B131" s="82" t="s">
        <v>641</v>
      </c>
      <c r="C131" s="22"/>
      <c r="D131" s="82"/>
      <c r="E131" s="82"/>
      <c r="F131" s="73">
        <f t="shared" ref="F131:H132" si="11">SUM(F132)</f>
        <v>4330</v>
      </c>
      <c r="G131" s="73">
        <f t="shared" si="11"/>
        <v>3800</v>
      </c>
      <c r="H131" s="73">
        <f t="shared" si="11"/>
        <v>3800</v>
      </c>
    </row>
    <row r="132" spans="1:8" ht="47.25" x14ac:dyDescent="0.25">
      <c r="A132" s="81" t="s">
        <v>410</v>
      </c>
      <c r="B132" s="82" t="s">
        <v>642</v>
      </c>
      <c r="C132" s="82"/>
      <c r="D132" s="82"/>
      <c r="E132" s="82"/>
      <c r="F132" s="73">
        <f t="shared" si="11"/>
        <v>4330</v>
      </c>
      <c r="G132" s="73">
        <f t="shared" si="11"/>
        <v>3800</v>
      </c>
      <c r="H132" s="73">
        <f t="shared" si="11"/>
        <v>3800</v>
      </c>
    </row>
    <row r="133" spans="1:8" ht="31.5" x14ac:dyDescent="0.25">
      <c r="A133" s="81" t="s">
        <v>229</v>
      </c>
      <c r="B133" s="82" t="s">
        <v>642</v>
      </c>
      <c r="C133" s="82" t="s">
        <v>122</v>
      </c>
      <c r="D133" s="82" t="s">
        <v>13</v>
      </c>
      <c r="E133" s="82" t="s">
        <v>24</v>
      </c>
      <c r="F133" s="73">
        <f>SUM(Ведомственная!G233)</f>
        <v>4330</v>
      </c>
      <c r="G133" s="73">
        <f>SUM(Ведомственная!H233)</f>
        <v>3800</v>
      </c>
      <c r="H133" s="73">
        <f>SUM(Ведомственная!I233)</f>
        <v>3800</v>
      </c>
    </row>
    <row r="134" spans="1:8" x14ac:dyDescent="0.25">
      <c r="A134" s="81" t="s">
        <v>644</v>
      </c>
      <c r="B134" s="82" t="s">
        <v>233</v>
      </c>
      <c r="C134" s="82"/>
      <c r="D134" s="82"/>
      <c r="E134" s="27"/>
      <c r="F134" s="73">
        <f>SUM(F136)</f>
        <v>20</v>
      </c>
      <c r="G134" s="73">
        <f>SUM(G136)</f>
        <v>300</v>
      </c>
      <c r="H134" s="73">
        <f>SUM(H136)</f>
        <v>300</v>
      </c>
    </row>
    <row r="135" spans="1:8" x14ac:dyDescent="0.25">
      <c r="A135" s="18" t="s">
        <v>35</v>
      </c>
      <c r="B135" s="82" t="s">
        <v>645</v>
      </c>
      <c r="C135" s="82"/>
      <c r="D135" s="82"/>
      <c r="E135" s="27"/>
      <c r="F135" s="73">
        <f>SUM(F136)</f>
        <v>20</v>
      </c>
      <c r="G135" s="73">
        <f>SUM(G136)</f>
        <v>300</v>
      </c>
      <c r="H135" s="73">
        <f>SUM(H136)</f>
        <v>300</v>
      </c>
    </row>
    <row r="136" spans="1:8" ht="31.5" x14ac:dyDescent="0.25">
      <c r="A136" s="18" t="s">
        <v>52</v>
      </c>
      <c r="B136" s="82" t="s">
        <v>645</v>
      </c>
      <c r="C136" s="82" t="s">
        <v>91</v>
      </c>
      <c r="D136" s="82" t="s">
        <v>13</v>
      </c>
      <c r="E136" s="82" t="s">
        <v>24</v>
      </c>
      <c r="F136" s="73">
        <f>SUM(Ведомственная!G236)</f>
        <v>20</v>
      </c>
      <c r="G136" s="73">
        <f>SUM(Ведомственная!H236)</f>
        <v>300</v>
      </c>
      <c r="H136" s="73">
        <f>SUM(Ведомственная!I236)</f>
        <v>300</v>
      </c>
    </row>
    <row r="137" spans="1:8" s="88" customFormat="1" ht="31.5" x14ac:dyDescent="0.25">
      <c r="A137" s="14" t="s">
        <v>626</v>
      </c>
      <c r="B137" s="28" t="s">
        <v>215</v>
      </c>
      <c r="C137" s="20"/>
      <c r="D137" s="28"/>
      <c r="E137" s="28"/>
      <c r="F137" s="29">
        <f>SUM(F138)</f>
        <v>391.4</v>
      </c>
      <c r="G137" s="29">
        <f>SUM(G138)</f>
        <v>391.4</v>
      </c>
      <c r="H137" s="29">
        <f>SUM(H138)</f>
        <v>391.4</v>
      </c>
    </row>
    <row r="138" spans="1:8" ht="31.5" x14ac:dyDescent="0.25">
      <c r="A138" s="81" t="s">
        <v>213</v>
      </c>
      <c r="B138" s="22" t="s">
        <v>553</v>
      </c>
      <c r="C138" s="22"/>
      <c r="D138" s="82"/>
      <c r="E138" s="82"/>
      <c r="F138" s="73">
        <f>SUM(F139:F140)</f>
        <v>391.4</v>
      </c>
      <c r="G138" s="73">
        <f>SUM(G139:G140)</f>
        <v>391.4</v>
      </c>
      <c r="H138" s="73">
        <f>SUM(H139:H140)</f>
        <v>391.4</v>
      </c>
    </row>
    <row r="139" spans="1:8" ht="63" x14ac:dyDescent="0.25">
      <c r="A139" s="81" t="s">
        <v>51</v>
      </c>
      <c r="B139" s="22" t="s">
        <v>553</v>
      </c>
      <c r="C139" s="22">
        <v>100</v>
      </c>
      <c r="D139" s="82" t="s">
        <v>34</v>
      </c>
      <c r="E139" s="82" t="s">
        <v>13</v>
      </c>
      <c r="F139" s="73">
        <f>SUM(Ведомственная!G58)</f>
        <v>370.7</v>
      </c>
      <c r="G139" s="73">
        <f>SUM(Ведомственная!H58)</f>
        <v>370.7</v>
      </c>
      <c r="H139" s="73">
        <f>SUM(Ведомственная!I58)</f>
        <v>370.7</v>
      </c>
    </row>
    <row r="140" spans="1:8" ht="31.5" x14ac:dyDescent="0.25">
      <c r="A140" s="81" t="s">
        <v>52</v>
      </c>
      <c r="B140" s="22" t="s">
        <v>553</v>
      </c>
      <c r="C140" s="82" t="s">
        <v>91</v>
      </c>
      <c r="D140" s="82" t="s">
        <v>34</v>
      </c>
      <c r="E140" s="82" t="s">
        <v>13</v>
      </c>
      <c r="F140" s="73">
        <f>SUM(Ведомственная!G59)</f>
        <v>20.7</v>
      </c>
      <c r="G140" s="73">
        <f>SUM(Ведомственная!H59)</f>
        <v>20.7</v>
      </c>
      <c r="H140" s="73">
        <f>SUM(Ведомственная!I59)</f>
        <v>20.7</v>
      </c>
    </row>
    <row r="141" spans="1:8" ht="31.5" x14ac:dyDescent="0.25">
      <c r="A141" s="14" t="s">
        <v>867</v>
      </c>
      <c r="B141" s="28" t="s">
        <v>216</v>
      </c>
      <c r="C141" s="20"/>
      <c r="D141" s="28"/>
      <c r="E141" s="28"/>
      <c r="F141" s="29">
        <f t="shared" ref="F141:H141" si="12">SUM(F142)</f>
        <v>450</v>
      </c>
      <c r="G141" s="29">
        <f t="shared" si="12"/>
        <v>150</v>
      </c>
      <c r="H141" s="29">
        <f t="shared" si="12"/>
        <v>150</v>
      </c>
    </row>
    <row r="142" spans="1:8" ht="31.5" x14ac:dyDescent="0.25">
      <c r="A142" s="81" t="s">
        <v>98</v>
      </c>
      <c r="B142" s="22" t="s">
        <v>677</v>
      </c>
      <c r="C142" s="20"/>
      <c r="D142" s="28"/>
      <c r="E142" s="28"/>
      <c r="F142" s="73">
        <f>SUM(F143:F144)</f>
        <v>450</v>
      </c>
      <c r="G142" s="73">
        <f t="shared" ref="G142:H142" si="13">SUM(G143:G144)</f>
        <v>150</v>
      </c>
      <c r="H142" s="73">
        <f t="shared" si="13"/>
        <v>150</v>
      </c>
    </row>
    <row r="143" spans="1:8" ht="29.25" customHeight="1" x14ac:dyDescent="0.25">
      <c r="A143" s="81" t="s">
        <v>52</v>
      </c>
      <c r="B143" s="22" t="s">
        <v>677</v>
      </c>
      <c r="C143" s="22">
        <v>200</v>
      </c>
      <c r="D143" s="82" t="s">
        <v>34</v>
      </c>
      <c r="E143" s="82">
        <v>13</v>
      </c>
      <c r="F143" s="73">
        <f>SUM(Ведомственная!G87)</f>
        <v>349.3</v>
      </c>
      <c r="G143" s="73">
        <f>SUM(Ведомственная!H87)</f>
        <v>150</v>
      </c>
      <c r="H143" s="73">
        <f>SUM(Ведомственная!I87)</f>
        <v>150</v>
      </c>
    </row>
    <row r="144" spans="1:8" ht="31.5" x14ac:dyDescent="0.25">
      <c r="A144" s="81" t="s">
        <v>52</v>
      </c>
      <c r="B144" s="22" t="s">
        <v>677</v>
      </c>
      <c r="C144" s="22">
        <v>200</v>
      </c>
      <c r="D144" s="82" t="s">
        <v>113</v>
      </c>
      <c r="E144" s="82" t="s">
        <v>169</v>
      </c>
      <c r="F144" s="73">
        <f>SUM(Ведомственная!G416)</f>
        <v>100.7</v>
      </c>
      <c r="G144" s="73">
        <f>SUM(Ведомственная!H416)</f>
        <v>0</v>
      </c>
      <c r="H144" s="73">
        <f>SUM(Ведомственная!I416)</f>
        <v>0</v>
      </c>
    </row>
    <row r="145" spans="1:8" s="88" customFormat="1" ht="31.5" x14ac:dyDescent="0.25">
      <c r="A145" s="14" t="s">
        <v>625</v>
      </c>
      <c r="B145" s="20" t="s">
        <v>207</v>
      </c>
      <c r="C145" s="20"/>
      <c r="D145" s="28"/>
      <c r="E145" s="28"/>
      <c r="F145" s="29">
        <f>SUM(F146+F148+F152+F155+F157)</f>
        <v>153412.6</v>
      </c>
      <c r="G145" s="29">
        <f>SUM(G146+G148+G152+G155+G157)</f>
        <v>127970.30000000002</v>
      </c>
      <c r="H145" s="29">
        <f>SUM(H146+H148+H152+H155+H157)</f>
        <v>129262.90000000001</v>
      </c>
    </row>
    <row r="146" spans="1:8" x14ac:dyDescent="0.25">
      <c r="A146" s="81" t="s">
        <v>208</v>
      </c>
      <c r="B146" s="82" t="s">
        <v>209</v>
      </c>
      <c r="C146" s="82"/>
      <c r="D146" s="82"/>
      <c r="E146" s="82"/>
      <c r="F146" s="73">
        <f>SUM(F147)</f>
        <v>2193.5</v>
      </c>
      <c r="G146" s="73">
        <f>SUM(G147)</f>
        <v>2053.3000000000002</v>
      </c>
      <c r="H146" s="73">
        <f>SUM(H147)</f>
        <v>2053.3000000000002</v>
      </c>
    </row>
    <row r="147" spans="1:8" ht="63" x14ac:dyDescent="0.25">
      <c r="A147" s="81" t="s">
        <v>51</v>
      </c>
      <c r="B147" s="82" t="s">
        <v>209</v>
      </c>
      <c r="C147" s="82" t="s">
        <v>89</v>
      </c>
      <c r="D147" s="82" t="s">
        <v>34</v>
      </c>
      <c r="E147" s="82" t="s">
        <v>44</v>
      </c>
      <c r="F147" s="73">
        <f>SUM(Ведомственная!G54)</f>
        <v>2193.5</v>
      </c>
      <c r="G147" s="73">
        <f>SUM(Ведомственная!H54)</f>
        <v>2053.3000000000002</v>
      </c>
      <c r="H147" s="73">
        <f>SUM(Ведомственная!I54)</f>
        <v>2053.3000000000002</v>
      </c>
    </row>
    <row r="148" spans="1:8" x14ac:dyDescent="0.25">
      <c r="A148" s="81" t="s">
        <v>80</v>
      </c>
      <c r="B148" s="82" t="s">
        <v>211</v>
      </c>
      <c r="C148" s="82"/>
      <c r="D148" s="82"/>
      <c r="E148" s="82"/>
      <c r="F148" s="73">
        <f>SUM(F149:F151)</f>
        <v>117154.8</v>
      </c>
      <c r="G148" s="73">
        <f>SUM(G149:G151)</f>
        <v>119035.40000000001</v>
      </c>
      <c r="H148" s="73">
        <f>SUM(H149:H151)</f>
        <v>119295</v>
      </c>
    </row>
    <row r="149" spans="1:8" ht="63" x14ac:dyDescent="0.25">
      <c r="A149" s="81" t="s">
        <v>51</v>
      </c>
      <c r="B149" s="82" t="s">
        <v>211</v>
      </c>
      <c r="C149" s="82" t="s">
        <v>89</v>
      </c>
      <c r="D149" s="82" t="s">
        <v>34</v>
      </c>
      <c r="E149" s="82" t="s">
        <v>13</v>
      </c>
      <c r="F149" s="73">
        <f>SUM(Ведомственная!G62)</f>
        <v>117062.7</v>
      </c>
      <c r="G149" s="73">
        <f>SUM(Ведомственная!H62)</f>
        <v>118943.3</v>
      </c>
      <c r="H149" s="73">
        <f>SUM(Ведомственная!I62)</f>
        <v>119202.9</v>
      </c>
    </row>
    <row r="150" spans="1:8" ht="31.5" x14ac:dyDescent="0.25">
      <c r="A150" s="81" t="s">
        <v>52</v>
      </c>
      <c r="B150" s="82" t="s">
        <v>211</v>
      </c>
      <c r="C150" s="82" t="s">
        <v>91</v>
      </c>
      <c r="D150" s="82" t="s">
        <v>34</v>
      </c>
      <c r="E150" s="82" t="s">
        <v>13</v>
      </c>
      <c r="F150" s="73">
        <f>SUM(Ведомственная!G63)</f>
        <v>92.1</v>
      </c>
      <c r="G150" s="73">
        <f>SUM(Ведомственная!H63)</f>
        <v>92.1</v>
      </c>
      <c r="H150" s="73">
        <f>SUM(Ведомственная!I63)</f>
        <v>92.1</v>
      </c>
    </row>
    <row r="151" spans="1:8" ht="19.5" customHeight="1" x14ac:dyDescent="0.25">
      <c r="A151" s="81" t="s">
        <v>42</v>
      </c>
      <c r="B151" s="82" t="s">
        <v>211</v>
      </c>
      <c r="C151" s="82" t="s">
        <v>99</v>
      </c>
      <c r="D151" s="82" t="s">
        <v>34</v>
      </c>
      <c r="E151" s="82" t="s">
        <v>13</v>
      </c>
      <c r="F151" s="73">
        <f>SUM(Ведомственная!G64)</f>
        <v>0</v>
      </c>
      <c r="G151" s="73">
        <f>SUM(Ведомственная!H64)</f>
        <v>0</v>
      </c>
      <c r="H151" s="73">
        <f>SUM(Ведомственная!I64)</f>
        <v>0</v>
      </c>
    </row>
    <row r="152" spans="1:8" x14ac:dyDescent="0.25">
      <c r="A152" s="81" t="s">
        <v>95</v>
      </c>
      <c r="B152" s="22" t="s">
        <v>217</v>
      </c>
      <c r="C152" s="22"/>
      <c r="D152" s="82"/>
      <c r="E152" s="82"/>
      <c r="F152" s="73">
        <f>SUM(F153:F154)</f>
        <v>5090.1000000000004</v>
      </c>
      <c r="G152" s="73">
        <f>SUM(G153:G154)</f>
        <v>581.6</v>
      </c>
      <c r="H152" s="73">
        <f>SUM(H153:H154)</f>
        <v>1614.6</v>
      </c>
    </row>
    <row r="153" spans="1:8" ht="31.5" x14ac:dyDescent="0.25">
      <c r="A153" s="81" t="s">
        <v>52</v>
      </c>
      <c r="B153" s="22" t="s">
        <v>217</v>
      </c>
      <c r="C153" s="22">
        <v>200</v>
      </c>
      <c r="D153" s="82" t="s">
        <v>34</v>
      </c>
      <c r="E153" s="82">
        <v>13</v>
      </c>
      <c r="F153" s="73">
        <f>SUM(Ведомственная!G90)</f>
        <v>5008</v>
      </c>
      <c r="G153" s="73">
        <f>SUM(Ведомственная!H90)</f>
        <v>500</v>
      </c>
      <c r="H153" s="73">
        <f>SUM(Ведомственная!I90)</f>
        <v>1533</v>
      </c>
    </row>
    <row r="154" spans="1:8" x14ac:dyDescent="0.25">
      <c r="A154" s="81" t="s">
        <v>22</v>
      </c>
      <c r="B154" s="22" t="s">
        <v>217</v>
      </c>
      <c r="C154" s="22">
        <v>800</v>
      </c>
      <c r="D154" s="82" t="s">
        <v>34</v>
      </c>
      <c r="E154" s="82">
        <v>13</v>
      </c>
      <c r="F154" s="73">
        <f>SUM(Ведомственная!G91)</f>
        <v>82.1</v>
      </c>
      <c r="G154" s="73">
        <f>SUM(Ведомственная!H91)</f>
        <v>81.599999999999994</v>
      </c>
      <c r="H154" s="73">
        <f>SUM(Ведомственная!I91)</f>
        <v>81.599999999999994</v>
      </c>
    </row>
    <row r="155" spans="1:8" ht="31.5" x14ac:dyDescent="0.25">
      <c r="A155" s="81" t="s">
        <v>97</v>
      </c>
      <c r="B155" s="22" t="s">
        <v>218</v>
      </c>
      <c r="C155" s="22"/>
      <c r="D155" s="82"/>
      <c r="E155" s="82"/>
      <c r="F155" s="73">
        <f>SUM(F156)</f>
        <v>13521.2</v>
      </c>
      <c r="G155" s="73">
        <f t="shared" ref="G155:H155" si="14">SUM(G156)</f>
        <v>1000</v>
      </c>
      <c r="H155" s="73">
        <f t="shared" si="14"/>
        <v>1000</v>
      </c>
    </row>
    <row r="156" spans="1:8" ht="31.5" x14ac:dyDescent="0.25">
      <c r="A156" s="81" t="s">
        <v>52</v>
      </c>
      <c r="B156" s="22" t="s">
        <v>218</v>
      </c>
      <c r="C156" s="22">
        <v>200</v>
      </c>
      <c r="D156" s="82" t="s">
        <v>34</v>
      </c>
      <c r="E156" s="82">
        <v>13</v>
      </c>
      <c r="F156" s="73">
        <f>SUM(Ведомственная!G93)</f>
        <v>13521.2</v>
      </c>
      <c r="G156" s="73">
        <f>SUM(Ведомственная!H93)</f>
        <v>1000</v>
      </c>
      <c r="H156" s="73">
        <f>SUM(Ведомственная!I93)</f>
        <v>1000</v>
      </c>
    </row>
    <row r="157" spans="1:8" ht="31.5" x14ac:dyDescent="0.25">
      <c r="A157" s="81" t="s">
        <v>98</v>
      </c>
      <c r="B157" s="22" t="s">
        <v>219</v>
      </c>
      <c r="C157" s="22"/>
      <c r="D157" s="82"/>
      <c r="E157" s="82"/>
      <c r="F157" s="73">
        <f>SUM(F158:F161)</f>
        <v>15453</v>
      </c>
      <c r="G157" s="73">
        <f>SUM(G158:G161)</f>
        <v>5300</v>
      </c>
      <c r="H157" s="73">
        <f>SUM(H158:H161)</f>
        <v>5300</v>
      </c>
    </row>
    <row r="158" spans="1:8" ht="31.5" x14ac:dyDescent="0.25">
      <c r="A158" s="81" t="s">
        <v>52</v>
      </c>
      <c r="B158" s="22" t="s">
        <v>219</v>
      </c>
      <c r="C158" s="22">
        <v>200</v>
      </c>
      <c r="D158" s="82" t="s">
        <v>34</v>
      </c>
      <c r="E158" s="82">
        <v>13</v>
      </c>
      <c r="F158" s="73">
        <f>SUM(Ведомственная!G95)</f>
        <v>12122.8</v>
      </c>
      <c r="G158" s="73">
        <f>SUM(Ведомственная!H95)</f>
        <v>2700</v>
      </c>
      <c r="H158" s="73">
        <f>SUM(Ведомственная!I95)</f>
        <v>2700</v>
      </c>
    </row>
    <row r="159" spans="1:8" ht="31.5" x14ac:dyDescent="0.25">
      <c r="A159" s="81" t="s">
        <v>52</v>
      </c>
      <c r="B159" s="22" t="s">
        <v>998</v>
      </c>
      <c r="C159" s="22">
        <v>200</v>
      </c>
      <c r="D159" s="82" t="s">
        <v>113</v>
      </c>
      <c r="E159" s="82" t="s">
        <v>169</v>
      </c>
      <c r="F159" s="73">
        <f>SUM(Ведомственная!G419)</f>
        <v>49.5</v>
      </c>
      <c r="G159" s="73"/>
      <c r="H159" s="73"/>
    </row>
    <row r="160" spans="1:8" ht="15" customHeight="1" x14ac:dyDescent="0.25">
      <c r="A160" s="81" t="s">
        <v>42</v>
      </c>
      <c r="B160" s="22" t="s">
        <v>219</v>
      </c>
      <c r="C160" s="22">
        <v>300</v>
      </c>
      <c r="D160" s="82" t="s">
        <v>34</v>
      </c>
      <c r="E160" s="82">
        <v>13</v>
      </c>
      <c r="F160" s="73">
        <f>SUM(Ведомственная!G96)</f>
        <v>600</v>
      </c>
      <c r="G160" s="73">
        <f>SUM(Ведомственная!H96)</f>
        <v>600</v>
      </c>
      <c r="H160" s="73">
        <f>SUM(Ведомственная!I96)</f>
        <v>600</v>
      </c>
    </row>
    <row r="161" spans="1:8" x14ac:dyDescent="0.25">
      <c r="A161" s="81" t="s">
        <v>22</v>
      </c>
      <c r="B161" s="22" t="s">
        <v>219</v>
      </c>
      <c r="C161" s="22">
        <v>800</v>
      </c>
      <c r="D161" s="82" t="s">
        <v>34</v>
      </c>
      <c r="E161" s="82">
        <v>13</v>
      </c>
      <c r="F161" s="73">
        <f>SUM(Ведомственная!G97)</f>
        <v>2680.7</v>
      </c>
      <c r="G161" s="73">
        <f>SUM(Ведомственная!H97)</f>
        <v>2000</v>
      </c>
      <c r="H161" s="73">
        <f>SUM(Ведомственная!I97)</f>
        <v>2000</v>
      </c>
    </row>
    <row r="162" spans="1:8" s="88" customFormat="1" ht="31.5" x14ac:dyDescent="0.25">
      <c r="A162" s="53" t="s">
        <v>658</v>
      </c>
      <c r="B162" s="15" t="s">
        <v>307</v>
      </c>
      <c r="C162" s="15"/>
      <c r="D162" s="15"/>
      <c r="E162" s="15"/>
      <c r="F162" s="19">
        <f>SUM(F163)+F166+F168</f>
        <v>28144.799999999999</v>
      </c>
      <c r="G162" s="19">
        <f>SUM(G163)+G166+G168</f>
        <v>20895.100000000002</v>
      </c>
      <c r="H162" s="19">
        <f>SUM(H163)+H166+H168</f>
        <v>24165.8</v>
      </c>
    </row>
    <row r="163" spans="1:8" x14ac:dyDescent="0.25">
      <c r="A163" s="18" t="s">
        <v>35</v>
      </c>
      <c r="B163" s="2" t="s">
        <v>308</v>
      </c>
      <c r="C163" s="2"/>
      <c r="D163" s="2"/>
      <c r="E163" s="2"/>
      <c r="F163" s="17">
        <f>SUM(F165)+F164</f>
        <v>27341.1</v>
      </c>
      <c r="G163" s="17">
        <f t="shared" ref="G163:H163" si="15">SUM(G165)+G164</f>
        <v>20091.400000000001</v>
      </c>
      <c r="H163" s="17">
        <f t="shared" si="15"/>
        <v>23362.1</v>
      </c>
    </row>
    <row r="164" spans="1:8" ht="31.5" x14ac:dyDescent="0.25">
      <c r="A164" s="18" t="s">
        <v>52</v>
      </c>
      <c r="B164" s="2" t="s">
        <v>308</v>
      </c>
      <c r="C164" s="2" t="s">
        <v>91</v>
      </c>
      <c r="D164" s="2" t="s">
        <v>13</v>
      </c>
      <c r="E164" s="2" t="s">
        <v>173</v>
      </c>
      <c r="F164" s="17">
        <f>SUM(Ведомственная!G198)</f>
        <v>10094.6</v>
      </c>
      <c r="G164" s="17">
        <f>SUM(Ведомственная!H198)</f>
        <v>0</v>
      </c>
      <c r="H164" s="17">
        <f>SUM(Ведомственная!I198)</f>
        <v>0</v>
      </c>
    </row>
    <row r="165" spans="1:8" ht="31.5" x14ac:dyDescent="0.25">
      <c r="A165" s="18" t="s">
        <v>52</v>
      </c>
      <c r="B165" s="2" t="s">
        <v>308</v>
      </c>
      <c r="C165" s="2" t="s">
        <v>91</v>
      </c>
      <c r="D165" s="2" t="s">
        <v>169</v>
      </c>
      <c r="E165" s="2" t="s">
        <v>54</v>
      </c>
      <c r="F165" s="17">
        <f>SUM(Ведомственная!G318)</f>
        <v>17246.5</v>
      </c>
      <c r="G165" s="17">
        <f>SUM(Ведомственная!H318)</f>
        <v>20091.400000000001</v>
      </c>
      <c r="H165" s="17">
        <f>SUM(Ведомственная!I318)</f>
        <v>23362.1</v>
      </c>
    </row>
    <row r="166" spans="1:8" ht="47.25" x14ac:dyDescent="0.25">
      <c r="A166" s="1" t="s">
        <v>907</v>
      </c>
      <c r="B166" s="24" t="s">
        <v>906</v>
      </c>
      <c r="C166" s="2"/>
      <c r="D166" s="2"/>
      <c r="E166" s="2"/>
      <c r="F166" s="17">
        <f>SUM(F167)</f>
        <v>401.2</v>
      </c>
      <c r="G166" s="17">
        <f>SUM(G167)</f>
        <v>401.2</v>
      </c>
      <c r="H166" s="17">
        <f>SUM(H167)</f>
        <v>401.2</v>
      </c>
    </row>
    <row r="167" spans="1:8" ht="31.5" x14ac:dyDescent="0.25">
      <c r="A167" s="18" t="s">
        <v>52</v>
      </c>
      <c r="B167" s="24" t="s">
        <v>906</v>
      </c>
      <c r="C167" s="2" t="s">
        <v>91</v>
      </c>
      <c r="D167" s="2" t="s">
        <v>169</v>
      </c>
      <c r="E167" s="2" t="s">
        <v>54</v>
      </c>
      <c r="F167" s="17">
        <f>SUM(Ведомственная!G320)</f>
        <v>401.2</v>
      </c>
      <c r="G167" s="17">
        <f>SUM(Ведомственная!H320)</f>
        <v>401.2</v>
      </c>
      <c r="H167" s="17">
        <f>SUM(Ведомственная!I320)</f>
        <v>401.2</v>
      </c>
    </row>
    <row r="168" spans="1:8" ht="28.5" customHeight="1" x14ac:dyDescent="0.25">
      <c r="A168" s="1" t="s">
        <v>909</v>
      </c>
      <c r="B168" s="24" t="s">
        <v>908</v>
      </c>
      <c r="C168" s="2"/>
      <c r="D168" s="2"/>
      <c r="E168" s="2"/>
      <c r="F168" s="17">
        <f>SUM(F169)</f>
        <v>402.5</v>
      </c>
      <c r="G168" s="17">
        <f>SUM(G169)</f>
        <v>402.5</v>
      </c>
      <c r="H168" s="17">
        <f>SUM(H169)</f>
        <v>402.5</v>
      </c>
    </row>
    <row r="169" spans="1:8" ht="31.5" x14ac:dyDescent="0.25">
      <c r="A169" s="18" t="s">
        <v>52</v>
      </c>
      <c r="B169" s="24" t="s">
        <v>908</v>
      </c>
      <c r="C169" s="2" t="s">
        <v>91</v>
      </c>
      <c r="D169" s="2" t="s">
        <v>169</v>
      </c>
      <c r="E169" s="2" t="s">
        <v>54</v>
      </c>
      <c r="F169" s="17">
        <f>SUM(Ведомственная!G322)</f>
        <v>402.5</v>
      </c>
      <c r="G169" s="17">
        <f>SUM(Ведомственная!H322)</f>
        <v>402.5</v>
      </c>
      <c r="H169" s="17">
        <f>SUM(Ведомственная!I322)</f>
        <v>402.5</v>
      </c>
    </row>
    <row r="170" spans="1:8" s="88" customFormat="1" ht="47.25" x14ac:dyDescent="0.25">
      <c r="A170" s="51" t="s">
        <v>655</v>
      </c>
      <c r="B170" s="15" t="s">
        <v>298</v>
      </c>
      <c r="C170" s="15"/>
      <c r="D170" s="15"/>
      <c r="E170" s="15"/>
      <c r="F170" s="19">
        <f t="shared" ref="F170:H171" si="16">SUM(F171)</f>
        <v>27517</v>
      </c>
      <c r="G170" s="19">
        <f t="shared" si="16"/>
        <v>0</v>
      </c>
      <c r="H170" s="19">
        <f t="shared" si="16"/>
        <v>0</v>
      </c>
    </row>
    <row r="171" spans="1:8" x14ac:dyDescent="0.25">
      <c r="A171" s="18" t="s">
        <v>35</v>
      </c>
      <c r="B171" s="2" t="s">
        <v>299</v>
      </c>
      <c r="C171" s="2"/>
      <c r="D171" s="2"/>
      <c r="E171" s="2"/>
      <c r="F171" s="17">
        <f t="shared" si="16"/>
        <v>27517</v>
      </c>
      <c r="G171" s="17">
        <f t="shared" si="16"/>
        <v>0</v>
      </c>
      <c r="H171" s="17">
        <f t="shared" si="16"/>
        <v>0</v>
      </c>
    </row>
    <row r="172" spans="1:8" ht="31.5" x14ac:dyDescent="0.25">
      <c r="A172" s="18" t="s">
        <v>52</v>
      </c>
      <c r="B172" s="2" t="s">
        <v>299</v>
      </c>
      <c r="C172" s="2" t="s">
        <v>91</v>
      </c>
      <c r="D172" s="2" t="s">
        <v>169</v>
      </c>
      <c r="E172" s="2" t="s">
        <v>44</v>
      </c>
      <c r="F172" s="17">
        <f>SUM(Ведомственная!G283)</f>
        <v>27517</v>
      </c>
      <c r="G172" s="17">
        <f>SUM(Ведомственная!H283)</f>
        <v>0</v>
      </c>
      <c r="H172" s="17">
        <f>SUM(Ведомственная!I283)</f>
        <v>0</v>
      </c>
    </row>
    <row r="173" spans="1:8" hidden="1" x14ac:dyDescent="0.25">
      <c r="A173" s="18" t="s">
        <v>22</v>
      </c>
      <c r="B173" s="2" t="s">
        <v>300</v>
      </c>
      <c r="C173" s="2" t="s">
        <v>96</v>
      </c>
      <c r="D173" s="2" t="s">
        <v>169</v>
      </c>
      <c r="E173" s="2" t="s">
        <v>44</v>
      </c>
      <c r="F173" s="17"/>
      <c r="G173" s="17"/>
      <c r="H173" s="17"/>
    </row>
    <row r="174" spans="1:8" s="88" customFormat="1" ht="47.25" x14ac:dyDescent="0.25">
      <c r="A174" s="51" t="s">
        <v>657</v>
      </c>
      <c r="B174" s="15" t="s">
        <v>301</v>
      </c>
      <c r="C174" s="15"/>
      <c r="D174" s="15"/>
      <c r="E174" s="15"/>
      <c r="F174" s="19">
        <f>SUM(F175)</f>
        <v>2943.3</v>
      </c>
      <c r="G174" s="19">
        <f>SUM(G175)</f>
        <v>1700</v>
      </c>
      <c r="H174" s="19">
        <f>SUM(H175)</f>
        <v>1700</v>
      </c>
    </row>
    <row r="175" spans="1:8" x14ac:dyDescent="0.25">
      <c r="A175" s="18" t="s">
        <v>35</v>
      </c>
      <c r="B175" s="2" t="s">
        <v>302</v>
      </c>
      <c r="C175" s="2"/>
      <c r="D175" s="2"/>
      <c r="E175" s="2"/>
      <c r="F175" s="17">
        <f>SUM(F176:F177)</f>
        <v>2943.3</v>
      </c>
      <c r="G175" s="17">
        <f>SUM(G176:G177)</f>
        <v>1700</v>
      </c>
      <c r="H175" s="17">
        <f>SUM(H176:H177)</f>
        <v>1700</v>
      </c>
    </row>
    <row r="176" spans="1:8" ht="31.5" x14ac:dyDescent="0.25">
      <c r="A176" s="18" t="s">
        <v>52</v>
      </c>
      <c r="B176" s="2" t="s">
        <v>302</v>
      </c>
      <c r="C176" s="2" t="s">
        <v>91</v>
      </c>
      <c r="D176" s="2" t="s">
        <v>169</v>
      </c>
      <c r="E176" s="2" t="s">
        <v>44</v>
      </c>
      <c r="F176" s="17">
        <f>SUM(Ведомственная!G287)</f>
        <v>1462.5</v>
      </c>
      <c r="G176" s="17">
        <f>SUM(Ведомственная!H287)</f>
        <v>1200</v>
      </c>
      <c r="H176" s="17">
        <f>SUM(Ведомственная!I287)</f>
        <v>1200</v>
      </c>
    </row>
    <row r="177" spans="1:8" ht="31.5" x14ac:dyDescent="0.25">
      <c r="A177" s="18" t="s">
        <v>52</v>
      </c>
      <c r="B177" s="2" t="s">
        <v>302</v>
      </c>
      <c r="C177" s="2" t="s">
        <v>91</v>
      </c>
      <c r="D177" s="2" t="s">
        <v>169</v>
      </c>
      <c r="E177" s="2" t="s">
        <v>54</v>
      </c>
      <c r="F177" s="17">
        <f>SUM(Ведомственная!G325)</f>
        <v>1480.8</v>
      </c>
      <c r="G177" s="17">
        <f>SUM(Ведомственная!H325)</f>
        <v>500</v>
      </c>
      <c r="H177" s="17">
        <f>SUM(Ведомственная!I325)</f>
        <v>500</v>
      </c>
    </row>
    <row r="178" spans="1:8" s="88" customFormat="1" ht="31.5" x14ac:dyDescent="0.25">
      <c r="A178" s="49" t="s">
        <v>679</v>
      </c>
      <c r="B178" s="15" t="s">
        <v>292</v>
      </c>
      <c r="C178" s="15"/>
      <c r="D178" s="15"/>
      <c r="E178" s="15"/>
      <c r="F178" s="19">
        <f>SUM(F181)+F179</f>
        <v>129939.69999999998</v>
      </c>
      <c r="G178" s="19">
        <f>SUM(G181)+G179</f>
        <v>53104.4</v>
      </c>
      <c r="H178" s="19">
        <f>SUM(H181)+H179</f>
        <v>130192</v>
      </c>
    </row>
    <row r="179" spans="1:8" s="88" customFormat="1" x14ac:dyDescent="0.25">
      <c r="A179" s="18" t="s">
        <v>35</v>
      </c>
      <c r="B179" s="2" t="s">
        <v>702</v>
      </c>
      <c r="C179" s="15"/>
      <c r="D179" s="15"/>
      <c r="E179" s="15"/>
      <c r="F179" s="17">
        <f>SUM(F180)</f>
        <v>1440</v>
      </c>
      <c r="G179" s="17">
        <f>SUM(G180)</f>
        <v>3600</v>
      </c>
      <c r="H179" s="17">
        <f>SUM(H180)</f>
        <v>3600</v>
      </c>
    </row>
    <row r="180" spans="1:8" s="88" customFormat="1" ht="31.5" x14ac:dyDescent="0.25">
      <c r="A180" s="18" t="s">
        <v>52</v>
      </c>
      <c r="B180" s="2" t="s">
        <v>702</v>
      </c>
      <c r="C180" s="2" t="s">
        <v>91</v>
      </c>
      <c r="D180" s="2" t="s">
        <v>13</v>
      </c>
      <c r="E180" s="2" t="s">
        <v>15</v>
      </c>
      <c r="F180" s="19">
        <f>SUM(Ведомственная!G181)</f>
        <v>1440</v>
      </c>
      <c r="G180" s="19">
        <f>SUM(Ведомственная!H181)</f>
        <v>3600</v>
      </c>
      <c r="H180" s="19">
        <f>SUM(Ведомственная!I181)</f>
        <v>3600</v>
      </c>
    </row>
    <row r="181" spans="1:8" ht="47.25" x14ac:dyDescent="0.25">
      <c r="A181" s="18" t="s">
        <v>18</v>
      </c>
      <c r="B181" s="2" t="s">
        <v>680</v>
      </c>
      <c r="C181" s="2"/>
      <c r="D181" s="2"/>
      <c r="E181" s="2"/>
      <c r="F181" s="17">
        <f>SUM(F182+F184)</f>
        <v>128499.69999999998</v>
      </c>
      <c r="G181" s="17">
        <f>SUM(G182+G184)</f>
        <v>49504.4</v>
      </c>
      <c r="H181" s="17">
        <f>SUM(H182+H184)</f>
        <v>126592</v>
      </c>
    </row>
    <row r="182" spans="1:8" x14ac:dyDescent="0.25">
      <c r="A182" s="18" t="s">
        <v>20</v>
      </c>
      <c r="B182" s="2" t="s">
        <v>681</v>
      </c>
      <c r="C182" s="2"/>
      <c r="D182" s="2"/>
      <c r="E182" s="2"/>
      <c r="F182" s="17">
        <f>SUM(F183)</f>
        <v>58785.9</v>
      </c>
      <c r="G182" s="17">
        <f>SUM(G183)</f>
        <v>20492</v>
      </c>
      <c r="H182" s="17">
        <f>SUM(H183)</f>
        <v>55792</v>
      </c>
    </row>
    <row r="183" spans="1:8" x14ac:dyDescent="0.25">
      <c r="A183" s="18" t="s">
        <v>22</v>
      </c>
      <c r="B183" s="2" t="s">
        <v>681</v>
      </c>
      <c r="C183" s="2" t="s">
        <v>96</v>
      </c>
      <c r="D183" s="2" t="s">
        <v>13</v>
      </c>
      <c r="E183" s="2" t="s">
        <v>15</v>
      </c>
      <c r="F183" s="17">
        <f>SUM(Ведомственная!G184)</f>
        <v>58785.9</v>
      </c>
      <c r="G183" s="17">
        <f>SUM(Ведомственная!H184)</f>
        <v>20492</v>
      </c>
      <c r="H183" s="17">
        <f>SUM(Ведомственная!I184)</f>
        <v>55792</v>
      </c>
    </row>
    <row r="184" spans="1:8" x14ac:dyDescent="0.25">
      <c r="A184" s="18" t="s">
        <v>268</v>
      </c>
      <c r="B184" s="2" t="s">
        <v>682</v>
      </c>
      <c r="C184" s="2"/>
      <c r="D184" s="2"/>
      <c r="E184" s="2"/>
      <c r="F184" s="17">
        <f>SUM(F185)</f>
        <v>69713.799999999988</v>
      </c>
      <c r="G184" s="17">
        <f>SUM(G185)</f>
        <v>29012.400000000001</v>
      </c>
      <c r="H184" s="17">
        <f>SUM(H185)</f>
        <v>70800</v>
      </c>
    </row>
    <row r="185" spans="1:8" x14ac:dyDescent="0.25">
      <c r="A185" s="18" t="s">
        <v>22</v>
      </c>
      <c r="B185" s="2" t="s">
        <v>682</v>
      </c>
      <c r="C185" s="2" t="s">
        <v>96</v>
      </c>
      <c r="D185" s="2" t="s">
        <v>13</v>
      </c>
      <c r="E185" s="2" t="s">
        <v>15</v>
      </c>
      <c r="F185" s="17">
        <f>SUM(Ведомственная!G186)</f>
        <v>69713.799999999988</v>
      </c>
      <c r="G185" s="17">
        <f>SUM(Ведомственная!H186)</f>
        <v>29012.400000000001</v>
      </c>
      <c r="H185" s="17">
        <f>SUM(Ведомственная!I186)</f>
        <v>70800</v>
      </c>
    </row>
    <row r="186" spans="1:8" s="88" customFormat="1" ht="47.25" x14ac:dyDescent="0.25">
      <c r="A186" s="51" t="s">
        <v>637</v>
      </c>
      <c r="B186" s="15" t="s">
        <v>293</v>
      </c>
      <c r="C186" s="15"/>
      <c r="D186" s="15"/>
      <c r="E186" s="15"/>
      <c r="F186" s="19">
        <f>SUM(F187)+F191+F189</f>
        <v>30985.7</v>
      </c>
      <c r="G186" s="19">
        <f>SUM(G187)+G191+G189</f>
        <v>10460.9</v>
      </c>
      <c r="H186" s="19">
        <f>SUM(H187)+H191+H189</f>
        <v>10460.9</v>
      </c>
    </row>
    <row r="187" spans="1:8" x14ac:dyDescent="0.25">
      <c r="A187" s="18" t="s">
        <v>35</v>
      </c>
      <c r="B187" s="2" t="s">
        <v>294</v>
      </c>
      <c r="C187" s="2"/>
      <c r="D187" s="2"/>
      <c r="E187" s="2"/>
      <c r="F187" s="17">
        <f>SUM(F188)</f>
        <v>8030.7</v>
      </c>
      <c r="G187" s="17">
        <f>SUM(G188)</f>
        <v>10460.9</v>
      </c>
      <c r="H187" s="17">
        <f>SUM(H188)</f>
        <v>10460.9</v>
      </c>
    </row>
    <row r="188" spans="1:8" ht="31.5" x14ac:dyDescent="0.25">
      <c r="A188" s="18" t="s">
        <v>52</v>
      </c>
      <c r="B188" s="2" t="s">
        <v>294</v>
      </c>
      <c r="C188" s="2" t="s">
        <v>91</v>
      </c>
      <c r="D188" s="2" t="s">
        <v>13</v>
      </c>
      <c r="E188" s="2" t="s">
        <v>173</v>
      </c>
      <c r="F188" s="17">
        <f>SUM(Ведомственная!G201)</f>
        <v>8030.7</v>
      </c>
      <c r="G188" s="17">
        <f>SUM(Ведомственная!H201)</f>
        <v>10460.9</v>
      </c>
      <c r="H188" s="17">
        <f>SUM(Ведомственная!I201)</f>
        <v>10460.9</v>
      </c>
    </row>
    <row r="189" spans="1:8" ht="31.5" x14ac:dyDescent="0.25">
      <c r="A189" s="1" t="s">
        <v>722</v>
      </c>
      <c r="B189" s="24" t="s">
        <v>723</v>
      </c>
      <c r="C189" s="2"/>
      <c r="D189" s="2"/>
      <c r="E189" s="2"/>
      <c r="F189" s="17">
        <f>SUM(F190)</f>
        <v>2955</v>
      </c>
      <c r="G189" s="17">
        <f>SUM(G190)</f>
        <v>0</v>
      </c>
      <c r="H189" s="17">
        <f>SUM(H190)</f>
        <v>0</v>
      </c>
    </row>
    <row r="190" spans="1:8" ht="31.5" x14ac:dyDescent="0.25">
      <c r="A190" s="1" t="s">
        <v>52</v>
      </c>
      <c r="B190" s="24" t="s">
        <v>723</v>
      </c>
      <c r="C190" s="2" t="s">
        <v>91</v>
      </c>
      <c r="D190" s="2" t="s">
        <v>13</v>
      </c>
      <c r="E190" s="2" t="s">
        <v>173</v>
      </c>
      <c r="F190" s="17">
        <f>SUM(Ведомственная!G203)</f>
        <v>2955</v>
      </c>
      <c r="G190" s="17">
        <f>SUM(Ведомственная!H203)</f>
        <v>0</v>
      </c>
      <c r="H190" s="17">
        <f>SUM(Ведомственная!I203)</f>
        <v>0</v>
      </c>
    </row>
    <row r="191" spans="1:8" ht="31.5" x14ac:dyDescent="0.25">
      <c r="A191" s="1" t="s">
        <v>721</v>
      </c>
      <c r="B191" s="24" t="s">
        <v>969</v>
      </c>
      <c r="C191" s="2"/>
      <c r="D191" s="2"/>
      <c r="E191" s="2"/>
      <c r="F191" s="17">
        <f>SUM(F192)</f>
        <v>20000</v>
      </c>
      <c r="G191" s="17">
        <f>SUM(G192)</f>
        <v>0</v>
      </c>
      <c r="H191" s="17">
        <f>SUM(H192)</f>
        <v>0</v>
      </c>
    </row>
    <row r="192" spans="1:8" ht="31.5" x14ac:dyDescent="0.25">
      <c r="A192" s="1" t="s">
        <v>52</v>
      </c>
      <c r="B192" s="24" t="s">
        <v>969</v>
      </c>
      <c r="C192" s="2" t="s">
        <v>91</v>
      </c>
      <c r="D192" s="2" t="s">
        <v>13</v>
      </c>
      <c r="E192" s="2" t="s">
        <v>173</v>
      </c>
      <c r="F192" s="17">
        <f>SUM(Ведомственная!G205)</f>
        <v>20000</v>
      </c>
      <c r="G192" s="17">
        <f>SUM(Ведомственная!H205)</f>
        <v>0</v>
      </c>
      <c r="H192" s="17">
        <f>SUM(Ведомственная!I205)</f>
        <v>0</v>
      </c>
    </row>
    <row r="193" spans="1:8" s="88" customFormat="1" ht="31.5" x14ac:dyDescent="0.25">
      <c r="A193" s="51" t="s">
        <v>634</v>
      </c>
      <c r="B193" s="15" t="s">
        <v>281</v>
      </c>
      <c r="C193" s="15"/>
      <c r="D193" s="15"/>
      <c r="E193" s="15"/>
      <c r="F193" s="19">
        <f>SUM(F194,F205,F209)</f>
        <v>26359.799999999996</v>
      </c>
      <c r="G193" s="19">
        <f>SUM(G194,G205,G209)</f>
        <v>21679.4</v>
      </c>
      <c r="H193" s="19">
        <f>SUM(H194,H205,H209)</f>
        <v>21679.4</v>
      </c>
    </row>
    <row r="194" spans="1:8" ht="47.25" x14ac:dyDescent="0.25">
      <c r="A194" s="18" t="s">
        <v>635</v>
      </c>
      <c r="B194" s="2" t="s">
        <v>282</v>
      </c>
      <c r="C194" s="2"/>
      <c r="D194" s="2"/>
      <c r="E194" s="2"/>
      <c r="F194" s="17">
        <f>SUM(F195,F200)</f>
        <v>21301.8</v>
      </c>
      <c r="G194" s="17">
        <f>SUM(G195,G200)</f>
        <v>20675.300000000003</v>
      </c>
      <c r="H194" s="17">
        <f>SUM(H195,H200)</f>
        <v>20675.300000000003</v>
      </c>
    </row>
    <row r="195" spans="1:8" x14ac:dyDescent="0.25">
      <c r="A195" s="18" t="s">
        <v>35</v>
      </c>
      <c r="B195" s="2" t="s">
        <v>283</v>
      </c>
      <c r="C195" s="2"/>
      <c r="D195" s="2"/>
      <c r="E195" s="2"/>
      <c r="F195" s="17">
        <f>SUM(F196)+F198</f>
        <v>1208.4000000000001</v>
      </c>
      <c r="G195" s="17">
        <f>SUM(G196)+G198</f>
        <v>1308.4000000000001</v>
      </c>
      <c r="H195" s="17">
        <f>SUM(H196)+H198</f>
        <v>1308.4000000000001</v>
      </c>
    </row>
    <row r="196" spans="1:8" ht="31.5" x14ac:dyDescent="0.25">
      <c r="A196" s="18" t="s">
        <v>278</v>
      </c>
      <c r="B196" s="2" t="s">
        <v>284</v>
      </c>
      <c r="C196" s="2"/>
      <c r="D196" s="2"/>
      <c r="E196" s="2"/>
      <c r="F196" s="17">
        <f>SUM(F197)</f>
        <v>1170</v>
      </c>
      <c r="G196" s="17">
        <f>SUM(G197)</f>
        <v>1270</v>
      </c>
      <c r="H196" s="17">
        <f>SUM(H197)</f>
        <v>1270</v>
      </c>
    </row>
    <row r="197" spans="1:8" ht="31.5" x14ac:dyDescent="0.25">
      <c r="A197" s="18" t="s">
        <v>52</v>
      </c>
      <c r="B197" s="2" t="s">
        <v>284</v>
      </c>
      <c r="C197" s="2" t="s">
        <v>91</v>
      </c>
      <c r="D197" s="2" t="s">
        <v>54</v>
      </c>
      <c r="E197" s="2" t="s">
        <v>173</v>
      </c>
      <c r="F197" s="17">
        <f>SUM(Ведомственная!G156)</f>
        <v>1170</v>
      </c>
      <c r="G197" s="17">
        <f>SUM(Ведомственная!H156)</f>
        <v>1270</v>
      </c>
      <c r="H197" s="17">
        <f>SUM(Ведомственная!I156)</f>
        <v>1270</v>
      </c>
    </row>
    <row r="198" spans="1:8" ht="31.5" x14ac:dyDescent="0.25">
      <c r="A198" s="18" t="s">
        <v>279</v>
      </c>
      <c r="B198" s="2" t="s">
        <v>285</v>
      </c>
      <c r="C198" s="2"/>
      <c r="D198" s="2"/>
      <c r="E198" s="2"/>
      <c r="F198" s="17">
        <f>SUM(F199)</f>
        <v>38.4</v>
      </c>
      <c r="G198" s="17">
        <f>SUM(G199)</f>
        <v>38.4</v>
      </c>
      <c r="H198" s="17">
        <f>SUM(H199)</f>
        <v>38.4</v>
      </c>
    </row>
    <row r="199" spans="1:8" ht="31.5" x14ac:dyDescent="0.25">
      <c r="A199" s="18" t="s">
        <v>52</v>
      </c>
      <c r="B199" s="2" t="s">
        <v>285</v>
      </c>
      <c r="C199" s="2" t="s">
        <v>91</v>
      </c>
      <c r="D199" s="2" t="s">
        <v>54</v>
      </c>
      <c r="E199" s="2" t="s">
        <v>173</v>
      </c>
      <c r="F199" s="17">
        <f>SUM(Ведомственная!G158)</f>
        <v>38.4</v>
      </c>
      <c r="G199" s="17">
        <f>SUM(Ведомственная!H158)</f>
        <v>38.4</v>
      </c>
      <c r="H199" s="17">
        <f>SUM(Ведомственная!I158)</f>
        <v>38.4</v>
      </c>
    </row>
    <row r="200" spans="1:8" ht="31.5" x14ac:dyDescent="0.25">
      <c r="A200" s="18" t="s">
        <v>45</v>
      </c>
      <c r="B200" s="2" t="s">
        <v>286</v>
      </c>
      <c r="C200" s="2"/>
      <c r="D200" s="2"/>
      <c r="E200" s="2"/>
      <c r="F200" s="17">
        <f>SUM(F201:F204)</f>
        <v>20093.399999999998</v>
      </c>
      <c r="G200" s="17">
        <f>SUM(G201:G204)</f>
        <v>19366.900000000001</v>
      </c>
      <c r="H200" s="17">
        <f>SUM(H201:H204)</f>
        <v>19366.900000000001</v>
      </c>
    </row>
    <row r="201" spans="1:8" ht="63" x14ac:dyDescent="0.25">
      <c r="A201" s="18" t="s">
        <v>51</v>
      </c>
      <c r="B201" s="2" t="s">
        <v>286</v>
      </c>
      <c r="C201" s="2" t="s">
        <v>89</v>
      </c>
      <c r="D201" s="2" t="s">
        <v>54</v>
      </c>
      <c r="E201" s="2" t="s">
        <v>173</v>
      </c>
      <c r="F201" s="17">
        <f>SUM(Ведомственная!G160)</f>
        <v>16465.599999999999</v>
      </c>
      <c r="G201" s="17">
        <f>SUM(Ведомственная!H160)</f>
        <v>16521.8</v>
      </c>
      <c r="H201" s="17">
        <f>SUM(Ведомственная!I160)</f>
        <v>16521.8</v>
      </c>
    </row>
    <row r="202" spans="1:8" ht="31.5" x14ac:dyDescent="0.25">
      <c r="A202" s="18" t="s">
        <v>52</v>
      </c>
      <c r="B202" s="2" t="s">
        <v>286</v>
      </c>
      <c r="C202" s="2" t="s">
        <v>91</v>
      </c>
      <c r="D202" s="2" t="s">
        <v>54</v>
      </c>
      <c r="E202" s="2" t="s">
        <v>173</v>
      </c>
      <c r="F202" s="17">
        <f>SUM(Ведомственная!G161)</f>
        <v>3529.7</v>
      </c>
      <c r="G202" s="17">
        <f>SUM(Ведомственная!H161)</f>
        <v>2797.2</v>
      </c>
      <c r="H202" s="17">
        <f>SUM(Ведомственная!I161)</f>
        <v>2797.2</v>
      </c>
    </row>
    <row r="203" spans="1:8" ht="31.5" x14ac:dyDescent="0.25">
      <c r="A203" s="18" t="s">
        <v>52</v>
      </c>
      <c r="B203" s="2" t="s">
        <v>286</v>
      </c>
      <c r="C203" s="2" t="s">
        <v>91</v>
      </c>
      <c r="D203" s="2" t="s">
        <v>113</v>
      </c>
      <c r="E203" s="2" t="s">
        <v>169</v>
      </c>
      <c r="F203" s="17">
        <f>SUM(Ведомственная!G423)</f>
        <v>33</v>
      </c>
      <c r="G203" s="17">
        <f>SUM(Ведомственная!H423)</f>
        <v>0</v>
      </c>
      <c r="H203" s="17">
        <f>SUM(Ведомственная!I423)</f>
        <v>0</v>
      </c>
    </row>
    <row r="204" spans="1:8" x14ac:dyDescent="0.25">
      <c r="A204" s="18" t="s">
        <v>22</v>
      </c>
      <c r="B204" s="2" t="s">
        <v>286</v>
      </c>
      <c r="C204" s="2" t="s">
        <v>96</v>
      </c>
      <c r="D204" s="2" t="s">
        <v>54</v>
      </c>
      <c r="E204" s="2" t="s">
        <v>173</v>
      </c>
      <c r="F204" s="17">
        <f>SUM(Ведомственная!G162)</f>
        <v>65.099999999999994</v>
      </c>
      <c r="G204" s="17">
        <f>SUM(Ведомственная!H162)</f>
        <v>47.9</v>
      </c>
      <c r="H204" s="17">
        <f>SUM(Ведомственная!I162)</f>
        <v>47.9</v>
      </c>
    </row>
    <row r="205" spans="1:8" ht="47.25" x14ac:dyDescent="0.25">
      <c r="A205" s="18" t="s">
        <v>280</v>
      </c>
      <c r="B205" s="2" t="s">
        <v>287</v>
      </c>
      <c r="C205" s="2"/>
      <c r="D205" s="2"/>
      <c r="E205" s="2"/>
      <c r="F205" s="17">
        <f t="shared" ref="F205:H207" si="17">SUM(F206)</f>
        <v>4628.8999999999996</v>
      </c>
      <c r="G205" s="17">
        <f t="shared" si="17"/>
        <v>575</v>
      </c>
      <c r="H205" s="17">
        <f t="shared" si="17"/>
        <v>575</v>
      </c>
    </row>
    <row r="206" spans="1:8" x14ac:dyDescent="0.25">
      <c r="A206" s="18" t="s">
        <v>35</v>
      </c>
      <c r="B206" s="2" t="s">
        <v>288</v>
      </c>
      <c r="C206" s="2"/>
      <c r="D206" s="2"/>
      <c r="E206" s="2"/>
      <c r="F206" s="17">
        <f t="shared" si="17"/>
        <v>4628.8999999999996</v>
      </c>
      <c r="G206" s="17">
        <f t="shared" si="17"/>
        <v>575</v>
      </c>
      <c r="H206" s="17">
        <f t="shared" si="17"/>
        <v>575</v>
      </c>
    </row>
    <row r="207" spans="1:8" ht="31.5" x14ac:dyDescent="0.25">
      <c r="A207" s="18" t="s">
        <v>279</v>
      </c>
      <c r="B207" s="2" t="s">
        <v>289</v>
      </c>
      <c r="C207" s="2"/>
      <c r="D207" s="2"/>
      <c r="E207" s="2"/>
      <c r="F207" s="17">
        <f t="shared" si="17"/>
        <v>4628.8999999999996</v>
      </c>
      <c r="G207" s="17">
        <f t="shared" si="17"/>
        <v>575</v>
      </c>
      <c r="H207" s="17">
        <f t="shared" si="17"/>
        <v>575</v>
      </c>
    </row>
    <row r="208" spans="1:8" ht="31.5" x14ac:dyDescent="0.25">
      <c r="A208" s="18" t="s">
        <v>52</v>
      </c>
      <c r="B208" s="2" t="s">
        <v>289</v>
      </c>
      <c r="C208" s="2" t="s">
        <v>91</v>
      </c>
      <c r="D208" s="2" t="s">
        <v>54</v>
      </c>
      <c r="E208" s="2" t="s">
        <v>173</v>
      </c>
      <c r="F208" s="17">
        <f>SUM(Ведомственная!G166)</f>
        <v>4628.8999999999996</v>
      </c>
      <c r="G208" s="17">
        <f>SUM(Ведомственная!H166)</f>
        <v>575</v>
      </c>
      <c r="H208" s="17">
        <f>SUM(Ведомственная!I166)</f>
        <v>575</v>
      </c>
    </row>
    <row r="209" spans="1:8" ht="31.5" x14ac:dyDescent="0.25">
      <c r="A209" s="18" t="s">
        <v>636</v>
      </c>
      <c r="B209" s="2" t="s">
        <v>290</v>
      </c>
      <c r="C209" s="2"/>
      <c r="D209" s="2"/>
      <c r="E209" s="2"/>
      <c r="F209" s="17">
        <f t="shared" ref="F209:H211" si="18">SUM(F210)</f>
        <v>429.1</v>
      </c>
      <c r="G209" s="17">
        <f t="shared" si="18"/>
        <v>429.1</v>
      </c>
      <c r="H209" s="17">
        <f t="shared" si="18"/>
        <v>429.1</v>
      </c>
    </row>
    <row r="210" spans="1:8" x14ac:dyDescent="0.25">
      <c r="A210" s="18" t="s">
        <v>35</v>
      </c>
      <c r="B210" s="2" t="s">
        <v>291</v>
      </c>
      <c r="C210" s="2"/>
      <c r="D210" s="2"/>
      <c r="E210" s="2"/>
      <c r="F210" s="17">
        <f t="shared" si="18"/>
        <v>429.1</v>
      </c>
      <c r="G210" s="17">
        <f t="shared" si="18"/>
        <v>429.1</v>
      </c>
      <c r="H210" s="17">
        <f t="shared" si="18"/>
        <v>429.1</v>
      </c>
    </row>
    <row r="211" spans="1:8" ht="47.25" x14ac:dyDescent="0.25">
      <c r="A211" s="18" t="s">
        <v>274</v>
      </c>
      <c r="B211" s="2" t="s">
        <v>488</v>
      </c>
      <c r="C211" s="2"/>
      <c r="D211" s="2"/>
      <c r="E211" s="2"/>
      <c r="F211" s="17">
        <f t="shared" si="18"/>
        <v>429.1</v>
      </c>
      <c r="G211" s="17">
        <f t="shared" si="18"/>
        <v>429.1</v>
      </c>
      <c r="H211" s="17">
        <f t="shared" si="18"/>
        <v>429.1</v>
      </c>
    </row>
    <row r="212" spans="1:8" ht="31.5" x14ac:dyDescent="0.25">
      <c r="A212" s="18" t="s">
        <v>52</v>
      </c>
      <c r="B212" s="2" t="s">
        <v>488</v>
      </c>
      <c r="C212" s="2" t="s">
        <v>91</v>
      </c>
      <c r="D212" s="2" t="s">
        <v>54</v>
      </c>
      <c r="E212" s="2" t="s">
        <v>173</v>
      </c>
      <c r="F212" s="17">
        <f>SUM(Ведомственная!G170)</f>
        <v>429.1</v>
      </c>
      <c r="G212" s="17">
        <f>SUM(Ведомственная!H170)</f>
        <v>429.1</v>
      </c>
      <c r="H212" s="17">
        <f>SUM(Ведомственная!I170)</f>
        <v>429.1</v>
      </c>
    </row>
    <row r="213" spans="1:8" ht="47.25" x14ac:dyDescent="0.25">
      <c r="A213" s="51" t="s">
        <v>616</v>
      </c>
      <c r="B213" s="15" t="s">
        <v>483</v>
      </c>
      <c r="C213" s="15"/>
      <c r="D213" s="15"/>
      <c r="E213" s="15"/>
      <c r="F213" s="19">
        <f>SUM(F219)+F214</f>
        <v>107390.9</v>
      </c>
      <c r="G213" s="19">
        <f t="shared" ref="G213:H213" si="19">SUM(G219)+G214</f>
        <v>68215.100000000006</v>
      </c>
      <c r="H213" s="19">
        <f t="shared" si="19"/>
        <v>66706</v>
      </c>
    </row>
    <row r="214" spans="1:8" x14ac:dyDescent="0.25">
      <c r="A214" s="18" t="s">
        <v>35</v>
      </c>
      <c r="B214" s="2" t="s">
        <v>754</v>
      </c>
      <c r="C214" s="15"/>
      <c r="D214" s="15"/>
      <c r="E214" s="15"/>
      <c r="F214" s="17">
        <f>SUM(F217)+F216+F215</f>
        <v>50274.100000000006</v>
      </c>
      <c r="G214" s="17">
        <f t="shared" ref="G214:H214" si="20">SUM(G217)+G216+G215</f>
        <v>4468.3</v>
      </c>
      <c r="H214" s="17">
        <f t="shared" si="20"/>
        <v>0</v>
      </c>
    </row>
    <row r="215" spans="1:8" ht="31.5" x14ac:dyDescent="0.25">
      <c r="A215" s="18" t="s">
        <v>52</v>
      </c>
      <c r="B215" s="2" t="s">
        <v>754</v>
      </c>
      <c r="C215" s="2" t="s">
        <v>91</v>
      </c>
      <c r="D215" s="2" t="s">
        <v>13</v>
      </c>
      <c r="E215" s="2" t="s">
        <v>173</v>
      </c>
      <c r="F215" s="17">
        <f>SUM(Ведомственная!G208)</f>
        <v>14210.3</v>
      </c>
      <c r="G215" s="17">
        <f>SUM(Ведомственная!H208)</f>
        <v>0</v>
      </c>
      <c r="H215" s="17">
        <f>SUM(Ведомственная!I208)</f>
        <v>0</v>
      </c>
    </row>
    <row r="216" spans="1:8" ht="31.5" x14ac:dyDescent="0.25">
      <c r="A216" s="18" t="s">
        <v>52</v>
      </c>
      <c r="B216" s="2" t="s">
        <v>754</v>
      </c>
      <c r="C216" s="2" t="s">
        <v>91</v>
      </c>
      <c r="D216" s="2" t="s">
        <v>169</v>
      </c>
      <c r="E216" s="2" t="s">
        <v>54</v>
      </c>
      <c r="F216" s="17">
        <f>SUM(Ведомственная!G328)</f>
        <v>36063.800000000003</v>
      </c>
      <c r="G216" s="17">
        <f>SUM(Ведомственная!H328)</f>
        <v>0</v>
      </c>
      <c r="H216" s="17">
        <f>SUM(Ведомственная!I328)</f>
        <v>0</v>
      </c>
    </row>
    <row r="217" spans="1:8" x14ac:dyDescent="0.25">
      <c r="A217" s="18" t="s">
        <v>756</v>
      </c>
      <c r="B217" s="2" t="s">
        <v>755</v>
      </c>
      <c r="C217" s="15"/>
      <c r="D217" s="15"/>
      <c r="E217" s="15"/>
      <c r="F217" s="17">
        <f>SUM(F218)</f>
        <v>0</v>
      </c>
      <c r="G217" s="17">
        <f t="shared" ref="G217:H217" si="21">SUM(G218)</f>
        <v>4468.3</v>
      </c>
      <c r="H217" s="17">
        <f t="shared" si="21"/>
        <v>0</v>
      </c>
    </row>
    <row r="218" spans="1:8" ht="31.5" x14ac:dyDescent="0.25">
      <c r="A218" s="18" t="s">
        <v>52</v>
      </c>
      <c r="B218" s="2" t="s">
        <v>755</v>
      </c>
      <c r="C218" s="2" t="s">
        <v>91</v>
      </c>
      <c r="D218" s="2" t="s">
        <v>169</v>
      </c>
      <c r="E218" s="2" t="s">
        <v>54</v>
      </c>
      <c r="F218" s="17">
        <f>SUM(Ведомственная!G330)</f>
        <v>0</v>
      </c>
      <c r="G218" s="17">
        <f>SUM(Ведомственная!H330)</f>
        <v>4468.3</v>
      </c>
      <c r="H218" s="17">
        <f>SUM(Ведомственная!I330)</f>
        <v>0</v>
      </c>
    </row>
    <row r="219" spans="1:8" x14ac:dyDescent="0.25">
      <c r="A219" s="1" t="s">
        <v>925</v>
      </c>
      <c r="B219" s="2" t="s">
        <v>726</v>
      </c>
      <c r="C219" s="2"/>
      <c r="D219" s="2"/>
      <c r="E219" s="2"/>
      <c r="F219" s="17">
        <f>SUM(F220+F222)</f>
        <v>57116.799999999996</v>
      </c>
      <c r="G219" s="17">
        <f>SUM(G220+G222)</f>
        <v>63746.8</v>
      </c>
      <c r="H219" s="17">
        <f>SUM(H220+H222)</f>
        <v>66706</v>
      </c>
    </row>
    <row r="220" spans="1:8" x14ac:dyDescent="0.25">
      <c r="A220" s="18" t="s">
        <v>561</v>
      </c>
      <c r="B220" s="2" t="s">
        <v>727</v>
      </c>
      <c r="C220" s="2"/>
      <c r="D220" s="2"/>
      <c r="E220" s="2"/>
      <c r="F220" s="17">
        <f>SUM(F221)</f>
        <v>57116.799999999996</v>
      </c>
      <c r="G220" s="17">
        <f>SUM(G221)</f>
        <v>63746.8</v>
      </c>
      <c r="H220" s="17">
        <f>SUM(H221)</f>
        <v>66706</v>
      </c>
    </row>
    <row r="221" spans="1:8" ht="31.5" x14ac:dyDescent="0.25">
      <c r="A221" s="18" t="s">
        <v>52</v>
      </c>
      <c r="B221" s="2" t="s">
        <v>727</v>
      </c>
      <c r="C221" s="2" t="s">
        <v>91</v>
      </c>
      <c r="D221" s="2" t="s">
        <v>169</v>
      </c>
      <c r="E221" s="2" t="s">
        <v>54</v>
      </c>
      <c r="F221" s="17">
        <f>SUM(Ведомственная!G333)</f>
        <v>57116.799999999996</v>
      </c>
      <c r="G221" s="17">
        <f>SUM(Ведомственная!H333)</f>
        <v>63746.8</v>
      </c>
      <c r="H221" s="17">
        <f>SUM(Ведомственная!I333)</f>
        <v>66706</v>
      </c>
    </row>
    <row r="222" spans="1:8" ht="31.5" x14ac:dyDescent="0.25">
      <c r="A222" s="18" t="s">
        <v>729</v>
      </c>
      <c r="B222" s="2" t="s">
        <v>728</v>
      </c>
      <c r="C222" s="2"/>
      <c r="D222" s="2"/>
      <c r="E222" s="2"/>
      <c r="F222" s="17">
        <f>SUM(F223)</f>
        <v>0</v>
      </c>
      <c r="G222" s="17">
        <f>SUM(G223)</f>
        <v>0</v>
      </c>
      <c r="H222" s="17">
        <f>SUM(H223)</f>
        <v>0</v>
      </c>
    </row>
    <row r="223" spans="1:8" ht="31.5" x14ac:dyDescent="0.25">
      <c r="A223" s="18" t="s">
        <v>52</v>
      </c>
      <c r="B223" s="2" t="s">
        <v>728</v>
      </c>
      <c r="C223" s="2" t="s">
        <v>91</v>
      </c>
      <c r="D223" s="2" t="s">
        <v>169</v>
      </c>
      <c r="E223" s="2" t="s">
        <v>54</v>
      </c>
      <c r="F223" s="17">
        <f>SUM(Ведомственная!G335)</f>
        <v>0</v>
      </c>
      <c r="G223" s="17">
        <f>SUM(Ведомственная!H335)</f>
        <v>0</v>
      </c>
      <c r="H223" s="17">
        <f>SUM(Ведомственная!I335)</f>
        <v>0</v>
      </c>
    </row>
    <row r="224" spans="1:8" ht="31.5" x14ac:dyDescent="0.25">
      <c r="A224" s="49" t="s">
        <v>902</v>
      </c>
      <c r="B224" s="15" t="s">
        <v>683</v>
      </c>
      <c r="C224" s="2"/>
      <c r="D224" s="2"/>
      <c r="E224" s="2"/>
      <c r="F224" s="19">
        <f>SUM(F225)+F229</f>
        <v>225598.10000000003</v>
      </c>
      <c r="G224" s="19">
        <f>SUM(G225)+G229</f>
        <v>263052.09999999998</v>
      </c>
      <c r="H224" s="19">
        <f>SUM(H225)+H229</f>
        <v>180270.7</v>
      </c>
    </row>
    <row r="225" spans="1:8" x14ac:dyDescent="0.25">
      <c r="A225" s="18" t="s">
        <v>35</v>
      </c>
      <c r="B225" s="2" t="s">
        <v>684</v>
      </c>
      <c r="C225" s="2"/>
      <c r="D225" s="2"/>
      <c r="E225" s="2"/>
      <c r="F225" s="17">
        <f>SUM(F226)+F227</f>
        <v>216003.90000000002</v>
      </c>
      <c r="G225" s="17">
        <f t="shared" ref="G225:H225" si="22">SUM(G226)+G227</f>
        <v>259652.1</v>
      </c>
      <c r="H225" s="17">
        <f t="shared" si="22"/>
        <v>180270.7</v>
      </c>
    </row>
    <row r="226" spans="1:8" ht="31.5" x14ac:dyDescent="0.25">
      <c r="A226" s="18" t="s">
        <v>52</v>
      </c>
      <c r="B226" s="2" t="s">
        <v>684</v>
      </c>
      <c r="C226" s="2" t="s">
        <v>91</v>
      </c>
      <c r="D226" s="2" t="s">
        <v>13</v>
      </c>
      <c r="E226" s="2" t="s">
        <v>173</v>
      </c>
      <c r="F226" s="17">
        <f>SUM(Ведомственная!G211)</f>
        <v>97311.1</v>
      </c>
      <c r="G226" s="17">
        <f>SUM(Ведомственная!H211)</f>
        <v>151387.6</v>
      </c>
      <c r="H226" s="17">
        <f>SUM(Ведомственная!I211)</f>
        <v>89600</v>
      </c>
    </row>
    <row r="227" spans="1:8" ht="31.5" x14ac:dyDescent="0.25">
      <c r="A227" s="1" t="s">
        <v>721</v>
      </c>
      <c r="B227" s="2" t="s">
        <v>970</v>
      </c>
      <c r="C227" s="2"/>
      <c r="D227" s="2"/>
      <c r="E227" s="2"/>
      <c r="F227" s="17">
        <f>SUM(F228)</f>
        <v>118692.8</v>
      </c>
      <c r="G227" s="17">
        <f>SUM(G228)</f>
        <v>108264.5</v>
      </c>
      <c r="H227" s="17">
        <f>SUM(H228)</f>
        <v>90670.7</v>
      </c>
    </row>
    <row r="228" spans="1:8" ht="31.5" x14ac:dyDescent="0.25">
      <c r="A228" s="1" t="s">
        <v>52</v>
      </c>
      <c r="B228" s="2" t="s">
        <v>970</v>
      </c>
      <c r="C228" s="2" t="s">
        <v>91</v>
      </c>
      <c r="D228" s="2" t="s">
        <v>13</v>
      </c>
      <c r="E228" s="2" t="s">
        <v>173</v>
      </c>
      <c r="F228" s="17">
        <f>SUM(Ведомственная!G213)</f>
        <v>118692.8</v>
      </c>
      <c r="G228" s="17">
        <f>SUM(Ведомственная!H213)</f>
        <v>108264.5</v>
      </c>
      <c r="H228" s="17">
        <f>SUM(Ведомственная!I213)</f>
        <v>90670.7</v>
      </c>
    </row>
    <row r="229" spans="1:8" ht="31.5" x14ac:dyDescent="0.25">
      <c r="A229" s="18" t="s">
        <v>271</v>
      </c>
      <c r="B229" s="2" t="s">
        <v>704</v>
      </c>
      <c r="C229" s="2"/>
      <c r="D229" s="2"/>
      <c r="E229" s="2"/>
      <c r="F229" s="17">
        <f>SUM(F230)+F231+F233</f>
        <v>9594.2000000000007</v>
      </c>
      <c r="G229" s="17">
        <f t="shared" ref="G229:H229" si="23">SUM(G230)+G231+G233</f>
        <v>3400</v>
      </c>
      <c r="H229" s="17">
        <f t="shared" si="23"/>
        <v>0</v>
      </c>
    </row>
    <row r="230" spans="1:8" ht="31.5" x14ac:dyDescent="0.25">
      <c r="A230" s="18" t="s">
        <v>272</v>
      </c>
      <c r="B230" s="2" t="s">
        <v>704</v>
      </c>
      <c r="C230" s="2" t="s">
        <v>249</v>
      </c>
      <c r="D230" s="2" t="s">
        <v>13</v>
      </c>
      <c r="E230" s="2" t="s">
        <v>173</v>
      </c>
      <c r="F230" s="17">
        <f>SUM(Ведомственная!G215)</f>
        <v>9594.2000000000007</v>
      </c>
      <c r="G230" s="17">
        <f>SUM(Ведомственная!H215)</f>
        <v>3400</v>
      </c>
      <c r="H230" s="17">
        <f>SUM(Ведомственная!I215)</f>
        <v>0</v>
      </c>
    </row>
    <row r="231" spans="1:8" ht="31.5" hidden="1" x14ac:dyDescent="0.25">
      <c r="A231" s="1" t="s">
        <v>703</v>
      </c>
      <c r="B231" s="24" t="s">
        <v>738</v>
      </c>
      <c r="C231" s="2"/>
      <c r="D231" s="2"/>
      <c r="E231" s="2"/>
      <c r="F231" s="17">
        <f>SUM(F232)</f>
        <v>0</v>
      </c>
      <c r="G231" s="17">
        <f>SUM(G232)</f>
        <v>0</v>
      </c>
      <c r="H231" s="17">
        <f>SUM(H232)</f>
        <v>0</v>
      </c>
    </row>
    <row r="232" spans="1:8" ht="31.5" hidden="1" x14ac:dyDescent="0.25">
      <c r="A232" s="1" t="s">
        <v>272</v>
      </c>
      <c r="B232" s="24" t="s">
        <v>738</v>
      </c>
      <c r="C232" s="2" t="s">
        <v>249</v>
      </c>
      <c r="D232" s="2" t="s">
        <v>13</v>
      </c>
      <c r="E232" s="2" t="s">
        <v>173</v>
      </c>
      <c r="F232" s="17">
        <f>SUM(Ведомственная!G217)</f>
        <v>0</v>
      </c>
      <c r="G232" s="17">
        <f>SUM(Ведомственная!H217)</f>
        <v>0</v>
      </c>
      <c r="H232" s="17">
        <f>SUM(Ведомственная!I217)</f>
        <v>0</v>
      </c>
    </row>
    <row r="233" spans="1:8" ht="31.5" hidden="1" x14ac:dyDescent="0.25">
      <c r="A233" s="1" t="s">
        <v>938</v>
      </c>
      <c r="B233" s="24" t="s">
        <v>937</v>
      </c>
      <c r="C233" s="2"/>
      <c r="D233" s="2"/>
      <c r="E233" s="2"/>
      <c r="F233" s="17">
        <f>SUM(F234)</f>
        <v>0</v>
      </c>
      <c r="G233" s="17">
        <f t="shared" ref="G233:H233" si="24">SUM(G234)</f>
        <v>0</v>
      </c>
      <c r="H233" s="17">
        <f t="shared" si="24"/>
        <v>0</v>
      </c>
    </row>
    <row r="234" spans="1:8" ht="31.5" hidden="1" x14ac:dyDescent="0.25">
      <c r="A234" s="1" t="s">
        <v>272</v>
      </c>
      <c r="B234" s="24" t="s">
        <v>937</v>
      </c>
      <c r="C234" s="2" t="s">
        <v>249</v>
      </c>
      <c r="D234" s="2" t="s">
        <v>13</v>
      </c>
      <c r="E234" s="2" t="s">
        <v>173</v>
      </c>
      <c r="F234" s="17">
        <f>SUM(Ведомственная!G219)</f>
        <v>0</v>
      </c>
      <c r="G234" s="17">
        <f>SUM(Ведомственная!H219)</f>
        <v>0</v>
      </c>
      <c r="H234" s="17">
        <f>SUM(Ведомственная!I219)</f>
        <v>0</v>
      </c>
    </row>
    <row r="235" spans="1:8" s="88" customFormat="1" ht="47.25" x14ac:dyDescent="0.25">
      <c r="A235" s="14" t="s">
        <v>865</v>
      </c>
      <c r="B235" s="20" t="s">
        <v>245</v>
      </c>
      <c r="C235" s="20"/>
      <c r="D235" s="28"/>
      <c r="E235" s="28"/>
      <c r="F235" s="29">
        <f>SUM(F252)+F236+F240</f>
        <v>69476.5</v>
      </c>
      <c r="G235" s="29">
        <f>SUM(G252)+G236+G240</f>
        <v>72519.100000000006</v>
      </c>
      <c r="H235" s="29">
        <f>SUM(H252)+H236+H240</f>
        <v>68014.3</v>
      </c>
    </row>
    <row r="236" spans="1:8" ht="31.5" x14ac:dyDescent="0.25">
      <c r="A236" s="18" t="s">
        <v>270</v>
      </c>
      <c r="B236" s="2" t="s">
        <v>303</v>
      </c>
      <c r="C236" s="2"/>
      <c r="D236" s="2"/>
      <c r="E236" s="2"/>
      <c r="F236" s="17">
        <f>SUM(F237)</f>
        <v>0</v>
      </c>
      <c r="G236" s="17">
        <f>SUM(G237)</f>
        <v>0</v>
      </c>
      <c r="H236" s="17">
        <f>SUM(H237)</f>
        <v>0</v>
      </c>
    </row>
    <row r="237" spans="1:8" ht="31.5" x14ac:dyDescent="0.25">
      <c r="A237" s="18" t="s">
        <v>271</v>
      </c>
      <c r="B237" s="2" t="s">
        <v>304</v>
      </c>
      <c r="C237" s="2"/>
      <c r="D237" s="2"/>
      <c r="E237" s="2"/>
      <c r="F237" s="17">
        <f>SUM(F238:F239)</f>
        <v>0</v>
      </c>
      <c r="G237" s="17">
        <f>SUM(G238:G239)</f>
        <v>0</v>
      </c>
      <c r="H237" s="17">
        <f>SUM(H238:H239)</f>
        <v>0</v>
      </c>
    </row>
    <row r="238" spans="1:8" ht="31.5" hidden="1" x14ac:dyDescent="0.25">
      <c r="A238" s="18" t="s">
        <v>272</v>
      </c>
      <c r="B238" s="2" t="s">
        <v>304</v>
      </c>
      <c r="C238" s="2" t="s">
        <v>249</v>
      </c>
      <c r="D238" s="2" t="s">
        <v>13</v>
      </c>
      <c r="E238" s="2" t="s">
        <v>173</v>
      </c>
      <c r="F238" s="17"/>
      <c r="G238" s="17"/>
      <c r="H238" s="17"/>
    </row>
    <row r="239" spans="1:8" ht="31.5" x14ac:dyDescent="0.25">
      <c r="A239" s="18" t="s">
        <v>272</v>
      </c>
      <c r="B239" s="2" t="s">
        <v>304</v>
      </c>
      <c r="C239" s="2" t="s">
        <v>249</v>
      </c>
      <c r="D239" s="2" t="s">
        <v>169</v>
      </c>
      <c r="E239" s="2" t="s">
        <v>169</v>
      </c>
      <c r="F239" s="17">
        <f>SUM(Ведомственная!G369)</f>
        <v>0</v>
      </c>
      <c r="G239" s="17">
        <f>SUM(Ведомственная!H369)</f>
        <v>0</v>
      </c>
      <c r="H239" s="17">
        <f>SUM(Ведомственная!I369)</f>
        <v>0</v>
      </c>
    </row>
    <row r="240" spans="1:8" ht="31.5" x14ac:dyDescent="0.25">
      <c r="A240" s="18" t="s">
        <v>273</v>
      </c>
      <c r="B240" s="2" t="s">
        <v>305</v>
      </c>
      <c r="C240" s="2"/>
      <c r="D240" s="2"/>
      <c r="E240" s="2"/>
      <c r="F240" s="17">
        <f>SUM(F241+F245)</f>
        <v>59015</v>
      </c>
      <c r="G240" s="17">
        <f>SUM(G241+G245)</f>
        <v>70955.8</v>
      </c>
      <c r="H240" s="17">
        <f>SUM(H241+H245)</f>
        <v>66455.8</v>
      </c>
    </row>
    <row r="241" spans="1:8" x14ac:dyDescent="0.25">
      <c r="A241" s="18" t="s">
        <v>35</v>
      </c>
      <c r="B241" s="2" t="s">
        <v>482</v>
      </c>
      <c r="C241" s="2"/>
      <c r="D241" s="2"/>
      <c r="E241" s="2"/>
      <c r="F241" s="17">
        <f>SUM(F243+F242)</f>
        <v>15200</v>
      </c>
      <c r="G241" s="17">
        <f t="shared" ref="G241:H241" si="25">SUM(G243+G242)</f>
        <v>23355.800000000003</v>
      </c>
      <c r="H241" s="17">
        <f t="shared" si="25"/>
        <v>23355.800000000003</v>
      </c>
    </row>
    <row r="242" spans="1:8" ht="31.5" x14ac:dyDescent="0.25">
      <c r="A242" s="18" t="s">
        <v>52</v>
      </c>
      <c r="B242" s="2" t="s">
        <v>482</v>
      </c>
      <c r="C242" s="2" t="s">
        <v>91</v>
      </c>
      <c r="D242" s="2" t="s">
        <v>169</v>
      </c>
      <c r="E242" s="2" t="s">
        <v>44</v>
      </c>
      <c r="F242" s="17">
        <f>SUM(Ведомственная!G291)</f>
        <v>100.3</v>
      </c>
      <c r="G242" s="17">
        <f>SUM(Ведомственная!H291)</f>
        <v>1.9</v>
      </c>
      <c r="H242" s="17">
        <f>SUM(Ведомственная!I291)</f>
        <v>1.9</v>
      </c>
    </row>
    <row r="243" spans="1:8" ht="63" x14ac:dyDescent="0.25">
      <c r="A243" s="18" t="s">
        <v>724</v>
      </c>
      <c r="B243" s="2" t="s">
        <v>725</v>
      </c>
      <c r="C243" s="2"/>
      <c r="D243" s="2"/>
      <c r="E243" s="2"/>
      <c r="F243" s="17">
        <f>SUM(F244)</f>
        <v>15099.7</v>
      </c>
      <c r="G243" s="17">
        <f>SUM(G244)</f>
        <v>23353.9</v>
      </c>
      <c r="H243" s="17">
        <f>SUM(H244)</f>
        <v>23353.9</v>
      </c>
    </row>
    <row r="244" spans="1:8" ht="31.5" x14ac:dyDescent="0.25">
      <c r="A244" s="18" t="s">
        <v>52</v>
      </c>
      <c r="B244" s="2" t="s">
        <v>725</v>
      </c>
      <c r="C244" s="2" t="s">
        <v>91</v>
      </c>
      <c r="D244" s="2" t="s">
        <v>169</v>
      </c>
      <c r="E244" s="2" t="s">
        <v>44</v>
      </c>
      <c r="F244" s="17">
        <f>SUM(Ведомственная!G293)</f>
        <v>15099.7</v>
      </c>
      <c r="G244" s="17">
        <f>SUM(Ведомственная!H293)</f>
        <v>23353.9</v>
      </c>
      <c r="H244" s="17">
        <f>SUM(Ведомственная!I293)</f>
        <v>23353.9</v>
      </c>
    </row>
    <row r="245" spans="1:8" ht="31.5" x14ac:dyDescent="0.25">
      <c r="A245" s="18" t="s">
        <v>870</v>
      </c>
      <c r="B245" s="2" t="s">
        <v>306</v>
      </c>
      <c r="C245" s="2"/>
      <c r="D245" s="2"/>
      <c r="E245" s="2"/>
      <c r="F245" s="17">
        <f>SUM(F246:F247)+F248+F250</f>
        <v>43815</v>
      </c>
      <c r="G245" s="17">
        <f>SUM(G246:G247)+G248+G250</f>
        <v>47600</v>
      </c>
      <c r="H245" s="17">
        <f>SUM(H246:H247)+H248+H250</f>
        <v>43100</v>
      </c>
    </row>
    <row r="246" spans="1:8" ht="31.5" x14ac:dyDescent="0.25">
      <c r="A246" s="18" t="s">
        <v>272</v>
      </c>
      <c r="B246" s="2" t="s">
        <v>306</v>
      </c>
      <c r="C246" s="2" t="s">
        <v>249</v>
      </c>
      <c r="D246" s="2" t="s">
        <v>169</v>
      </c>
      <c r="E246" s="2" t="s">
        <v>44</v>
      </c>
      <c r="F246" s="17">
        <f>SUM(Ведомственная!G295)</f>
        <v>50</v>
      </c>
      <c r="G246" s="17">
        <f>SUM(Ведомственная!H295)</f>
        <v>0</v>
      </c>
      <c r="H246" s="17">
        <f>SUM(Ведомственная!I295)</f>
        <v>0</v>
      </c>
    </row>
    <row r="247" spans="1:8" ht="31.5" x14ac:dyDescent="0.25">
      <c r="A247" s="18" t="s">
        <v>272</v>
      </c>
      <c r="B247" s="2" t="s">
        <v>306</v>
      </c>
      <c r="C247" s="2" t="s">
        <v>249</v>
      </c>
      <c r="D247" s="2" t="s">
        <v>169</v>
      </c>
      <c r="E247" s="2" t="s">
        <v>169</v>
      </c>
      <c r="F247" s="17">
        <f>SUM(Ведомственная!G372)</f>
        <v>713.3</v>
      </c>
      <c r="G247" s="17">
        <f>SUM(Ведомственная!H372)</f>
        <v>42.9</v>
      </c>
      <c r="H247" s="17">
        <f>SUM(Ведомственная!I372)</f>
        <v>48.3</v>
      </c>
    </row>
    <row r="248" spans="1:8" x14ac:dyDescent="0.25">
      <c r="A248" s="18" t="s">
        <v>454</v>
      </c>
      <c r="B248" s="2" t="s">
        <v>739</v>
      </c>
      <c r="C248" s="2"/>
      <c r="D248" s="2"/>
      <c r="E248" s="2"/>
      <c r="F248" s="17">
        <f>SUM(F249)</f>
        <v>43000</v>
      </c>
      <c r="G248" s="17">
        <f>SUM(G249)</f>
        <v>47500</v>
      </c>
      <c r="H248" s="17">
        <f>SUM(H249)</f>
        <v>43000</v>
      </c>
    </row>
    <row r="249" spans="1:8" ht="31.5" x14ac:dyDescent="0.25">
      <c r="A249" s="18" t="s">
        <v>272</v>
      </c>
      <c r="B249" s="2" t="s">
        <v>739</v>
      </c>
      <c r="C249" s="2" t="s">
        <v>249</v>
      </c>
      <c r="D249" s="2" t="s">
        <v>169</v>
      </c>
      <c r="E249" s="2" t="s">
        <v>169</v>
      </c>
      <c r="F249" s="17">
        <f>SUM(Ведомственная!G374)</f>
        <v>43000</v>
      </c>
      <c r="G249" s="17">
        <f>SUM(Ведомственная!H374)</f>
        <v>47500</v>
      </c>
      <c r="H249" s="17">
        <f>SUM(Ведомственная!I374)</f>
        <v>43000</v>
      </c>
    </row>
    <row r="250" spans="1:8" x14ac:dyDescent="0.25">
      <c r="A250" s="18" t="s">
        <v>741</v>
      </c>
      <c r="B250" s="2" t="s">
        <v>740</v>
      </c>
      <c r="C250" s="2"/>
      <c r="D250" s="2"/>
      <c r="E250" s="2"/>
      <c r="F250" s="17">
        <f>SUM(F251)</f>
        <v>51.7</v>
      </c>
      <c r="G250" s="17">
        <f>SUM(G251)</f>
        <v>57.1</v>
      </c>
      <c r="H250" s="17">
        <f>SUM(H251)</f>
        <v>51.7</v>
      </c>
    </row>
    <row r="251" spans="1:8" ht="31.5" x14ac:dyDescent="0.25">
      <c r="A251" s="18" t="s">
        <v>272</v>
      </c>
      <c r="B251" s="2" t="s">
        <v>740</v>
      </c>
      <c r="C251" s="2" t="s">
        <v>249</v>
      </c>
      <c r="D251" s="2" t="s">
        <v>169</v>
      </c>
      <c r="E251" s="2" t="s">
        <v>169</v>
      </c>
      <c r="F251" s="17">
        <f>SUM(Ведомственная!G376)</f>
        <v>51.7</v>
      </c>
      <c r="G251" s="17">
        <f>SUM(Ведомственная!H376)</f>
        <v>57.1</v>
      </c>
      <c r="H251" s="17">
        <f>SUM(Ведомственная!I376)</f>
        <v>51.7</v>
      </c>
    </row>
    <row r="252" spans="1:8" ht="31.5" x14ac:dyDescent="0.25">
      <c r="A252" s="81" t="s">
        <v>253</v>
      </c>
      <c r="B252" s="22" t="s">
        <v>246</v>
      </c>
      <c r="C252" s="22"/>
      <c r="D252" s="82"/>
      <c r="E252" s="82"/>
      <c r="F252" s="73">
        <f>SUM(F256)+F257+F253</f>
        <v>10461.5</v>
      </c>
      <c r="G252" s="73">
        <f t="shared" ref="G252:H252" si="26">SUM(G256)+G257</f>
        <v>1563.3</v>
      </c>
      <c r="H252" s="73">
        <f t="shared" si="26"/>
        <v>1558.5</v>
      </c>
    </row>
    <row r="253" spans="1:8" ht="78.75" x14ac:dyDescent="0.25">
      <c r="A253" s="81" t="s">
        <v>942</v>
      </c>
      <c r="B253" s="22" t="s">
        <v>941</v>
      </c>
      <c r="C253" s="82"/>
      <c r="D253" s="82"/>
      <c r="E253" s="82"/>
      <c r="F253" s="73">
        <f>SUM(F254)</f>
        <v>9331.9</v>
      </c>
      <c r="G253" s="73"/>
      <c r="H253" s="73"/>
    </row>
    <row r="254" spans="1:8" x14ac:dyDescent="0.25">
      <c r="A254" s="81" t="s">
        <v>42</v>
      </c>
      <c r="B254" s="22" t="s">
        <v>941</v>
      </c>
      <c r="C254" s="82" t="s">
        <v>99</v>
      </c>
      <c r="D254" s="82" t="s">
        <v>31</v>
      </c>
      <c r="E254" s="82" t="s">
        <v>13</v>
      </c>
      <c r="F254" s="73">
        <f>SUM(Ведомственная!G458)</f>
        <v>9331.9</v>
      </c>
      <c r="G254" s="73"/>
      <c r="H254" s="73"/>
    </row>
    <row r="255" spans="1:8" ht="63" x14ac:dyDescent="0.25">
      <c r="A255" s="81" t="s">
        <v>888</v>
      </c>
      <c r="B255" s="22" t="s">
        <v>558</v>
      </c>
      <c r="C255" s="22"/>
      <c r="D255" s="82"/>
      <c r="E255" s="82"/>
      <c r="F255" s="73">
        <f>SUM(F256)</f>
        <v>1129.5999999999999</v>
      </c>
      <c r="G255" s="73">
        <f>SUM(G256)</f>
        <v>1563.3</v>
      </c>
      <c r="H255" s="73">
        <f>SUM(H256)</f>
        <v>1558.5</v>
      </c>
    </row>
    <row r="256" spans="1:8" x14ac:dyDescent="0.25">
      <c r="A256" s="81" t="s">
        <v>42</v>
      </c>
      <c r="B256" s="22" t="s">
        <v>558</v>
      </c>
      <c r="C256" s="22">
        <v>300</v>
      </c>
      <c r="D256" s="82" t="s">
        <v>31</v>
      </c>
      <c r="E256" s="82" t="s">
        <v>13</v>
      </c>
      <c r="F256" s="73">
        <f>SUM(Ведомственная!G456)</f>
        <v>1129.5999999999999</v>
      </c>
      <c r="G256" s="73">
        <f>SUM(Ведомственная!H456)</f>
        <v>1563.3</v>
      </c>
      <c r="H256" s="73">
        <f>SUM(Ведомственная!I456)</f>
        <v>1558.5</v>
      </c>
    </row>
    <row r="257" spans="1:8" ht="47.25" hidden="1" x14ac:dyDescent="0.25">
      <c r="A257" s="81" t="s">
        <v>609</v>
      </c>
      <c r="B257" s="22" t="s">
        <v>608</v>
      </c>
      <c r="C257" s="22"/>
      <c r="D257" s="82"/>
      <c r="E257" s="82"/>
      <c r="F257" s="73">
        <f>SUM(F258)</f>
        <v>0</v>
      </c>
      <c r="G257" s="73">
        <f>SUM(G258)</f>
        <v>0</v>
      </c>
      <c r="H257" s="73">
        <f>SUM(H258)</f>
        <v>0</v>
      </c>
    </row>
    <row r="258" spans="1:8" hidden="1" x14ac:dyDescent="0.25">
      <c r="A258" s="81" t="s">
        <v>42</v>
      </c>
      <c r="B258" s="22" t="s">
        <v>608</v>
      </c>
      <c r="C258" s="22">
        <v>300</v>
      </c>
      <c r="D258" s="82" t="s">
        <v>31</v>
      </c>
      <c r="E258" s="82" t="s">
        <v>54</v>
      </c>
      <c r="F258" s="73">
        <f>SUM(Ведомственная!G444)</f>
        <v>0</v>
      </c>
      <c r="G258" s="73">
        <f>SUM(Ведомственная!H444)</f>
        <v>0</v>
      </c>
      <c r="H258" s="73">
        <f>SUM(Ведомственная!I444)</f>
        <v>0</v>
      </c>
    </row>
    <row r="259" spans="1:8" s="88" customFormat="1" ht="31.5" x14ac:dyDescent="0.25">
      <c r="A259" s="51" t="s">
        <v>648</v>
      </c>
      <c r="B259" s="15" t="s">
        <v>295</v>
      </c>
      <c r="C259" s="15"/>
      <c r="D259" s="15"/>
      <c r="E259" s="15"/>
      <c r="F259" s="19">
        <f>SUM(F266)+F260</f>
        <v>7904.4</v>
      </c>
      <c r="G259" s="19">
        <f>SUM(G266)+G260</f>
        <v>5949.1</v>
      </c>
      <c r="H259" s="19">
        <f>SUM(H266)+H260</f>
        <v>5949.1</v>
      </c>
    </row>
    <row r="260" spans="1:8" ht="31.5" x14ac:dyDescent="0.25">
      <c r="A260" s="18" t="s">
        <v>271</v>
      </c>
      <c r="B260" s="82" t="s">
        <v>309</v>
      </c>
      <c r="C260" s="82"/>
      <c r="D260" s="82"/>
      <c r="E260" s="82"/>
      <c r="F260" s="73">
        <f>SUM(F261:F265)</f>
        <v>1340</v>
      </c>
      <c r="G260" s="73">
        <f>SUM(G261:G265)</f>
        <v>0</v>
      </c>
      <c r="H260" s="73">
        <f>SUM(H261:H265)</f>
        <v>0</v>
      </c>
    </row>
    <row r="261" spans="1:8" ht="31.5" hidden="1" x14ac:dyDescent="0.25">
      <c r="A261" s="18" t="s">
        <v>272</v>
      </c>
      <c r="B261" s="82" t="s">
        <v>309</v>
      </c>
      <c r="C261" s="82" t="s">
        <v>249</v>
      </c>
      <c r="D261" s="82" t="s">
        <v>13</v>
      </c>
      <c r="E261" s="82" t="s">
        <v>173</v>
      </c>
      <c r="F261" s="73"/>
      <c r="G261" s="73"/>
      <c r="H261" s="73"/>
    </row>
    <row r="262" spans="1:8" ht="31.5" x14ac:dyDescent="0.25">
      <c r="A262" s="18" t="s">
        <v>272</v>
      </c>
      <c r="B262" s="82" t="s">
        <v>309</v>
      </c>
      <c r="C262" s="82" t="s">
        <v>249</v>
      </c>
      <c r="D262" s="82" t="s">
        <v>169</v>
      </c>
      <c r="E262" s="82" t="s">
        <v>169</v>
      </c>
      <c r="F262" s="73">
        <f>SUM(Ведомственная!G379)</f>
        <v>740</v>
      </c>
      <c r="G262" s="73">
        <f>SUM(Ведомственная!H379)</f>
        <v>0</v>
      </c>
      <c r="H262" s="73">
        <f>SUM(Ведомственная!I379)</f>
        <v>0</v>
      </c>
    </row>
    <row r="263" spans="1:8" ht="31.5" hidden="1" x14ac:dyDescent="0.25">
      <c r="A263" s="18" t="s">
        <v>272</v>
      </c>
      <c r="B263" s="82" t="s">
        <v>309</v>
      </c>
      <c r="C263" s="82" t="s">
        <v>249</v>
      </c>
      <c r="D263" s="82" t="s">
        <v>15</v>
      </c>
      <c r="E263" s="82" t="s">
        <v>13</v>
      </c>
      <c r="F263" s="73">
        <f>SUM(Ведомственная!G438)</f>
        <v>0</v>
      </c>
      <c r="G263" s="73">
        <f>SUM(Ведомственная!H438)</f>
        <v>0</v>
      </c>
      <c r="H263" s="73">
        <f>SUM(Ведомственная!I438)</f>
        <v>0</v>
      </c>
    </row>
    <row r="264" spans="1:8" ht="31.5" hidden="1" x14ac:dyDescent="0.25">
      <c r="A264" s="18" t="s">
        <v>272</v>
      </c>
      <c r="B264" s="82" t="s">
        <v>309</v>
      </c>
      <c r="C264" s="82" t="s">
        <v>249</v>
      </c>
      <c r="D264" s="82" t="s">
        <v>15</v>
      </c>
      <c r="E264" s="82" t="s">
        <v>34</v>
      </c>
      <c r="F264" s="73"/>
      <c r="G264" s="73"/>
      <c r="H264" s="73"/>
    </row>
    <row r="265" spans="1:8" ht="31.5" x14ac:dyDescent="0.25">
      <c r="A265" s="18" t="s">
        <v>272</v>
      </c>
      <c r="B265" s="82" t="s">
        <v>309</v>
      </c>
      <c r="C265" s="82" t="s">
        <v>249</v>
      </c>
      <c r="D265" s="82" t="s">
        <v>170</v>
      </c>
      <c r="E265" s="82" t="s">
        <v>34</v>
      </c>
      <c r="F265" s="73">
        <f>SUM(Ведомственная!G487)</f>
        <v>600</v>
      </c>
      <c r="G265" s="73">
        <f>SUM(Ведомственная!H487)</f>
        <v>0</v>
      </c>
      <c r="H265" s="73">
        <f>SUM(Ведомственная!I487)</f>
        <v>0</v>
      </c>
    </row>
    <row r="266" spans="1:8" ht="31.5" x14ac:dyDescent="0.25">
      <c r="A266" s="18" t="s">
        <v>647</v>
      </c>
      <c r="B266" s="2" t="s">
        <v>296</v>
      </c>
      <c r="C266" s="2"/>
      <c r="D266" s="2"/>
      <c r="E266" s="2"/>
      <c r="F266" s="17">
        <f>SUM(F267)</f>
        <v>6564.4</v>
      </c>
      <c r="G266" s="17">
        <f>SUM(G267)</f>
        <v>5949.1</v>
      </c>
      <c r="H266" s="17">
        <f>SUM(H267)</f>
        <v>5949.1</v>
      </c>
    </row>
    <row r="267" spans="1:8" ht="31.5" x14ac:dyDescent="0.25">
      <c r="A267" s="18" t="s">
        <v>45</v>
      </c>
      <c r="B267" s="2" t="s">
        <v>297</v>
      </c>
      <c r="C267" s="2"/>
      <c r="D267" s="2"/>
      <c r="E267" s="2"/>
      <c r="F267" s="17">
        <f>SUM(F268:F270)</f>
        <v>6564.4</v>
      </c>
      <c r="G267" s="17">
        <f>SUM(G268:G270)</f>
        <v>5949.1</v>
      </c>
      <c r="H267" s="17">
        <f>SUM(H268:H270)</f>
        <v>5949.1</v>
      </c>
    </row>
    <row r="268" spans="1:8" ht="63" x14ac:dyDescent="0.25">
      <c r="A268" s="18" t="s">
        <v>51</v>
      </c>
      <c r="B268" s="2" t="s">
        <v>297</v>
      </c>
      <c r="C268" s="2" t="s">
        <v>89</v>
      </c>
      <c r="D268" s="2" t="s">
        <v>13</v>
      </c>
      <c r="E268" s="2" t="s">
        <v>24</v>
      </c>
      <c r="F268" s="17">
        <f>SUM(Ведомственная!G240)</f>
        <v>5489.4</v>
      </c>
      <c r="G268" s="17">
        <f>SUM(Ведомственная!H240)</f>
        <v>4993.8</v>
      </c>
      <c r="H268" s="17">
        <f>SUM(Ведомственная!I240)</f>
        <v>4993.8</v>
      </c>
    </row>
    <row r="269" spans="1:8" ht="31.5" x14ac:dyDescent="0.25">
      <c r="A269" s="18" t="s">
        <v>52</v>
      </c>
      <c r="B269" s="2" t="s">
        <v>297</v>
      </c>
      <c r="C269" s="2" t="s">
        <v>91</v>
      </c>
      <c r="D269" s="2" t="s">
        <v>13</v>
      </c>
      <c r="E269" s="2" t="s">
        <v>24</v>
      </c>
      <c r="F269" s="17">
        <f>SUM(Ведомственная!G241)</f>
        <v>1053.9000000000001</v>
      </c>
      <c r="G269" s="17">
        <f>SUM(Ведомственная!H241)</f>
        <v>934.2</v>
      </c>
      <c r="H269" s="17">
        <f>SUM(Ведомственная!I241)</f>
        <v>934.2</v>
      </c>
    </row>
    <row r="270" spans="1:8" x14ac:dyDescent="0.25">
      <c r="A270" s="18" t="s">
        <v>22</v>
      </c>
      <c r="B270" s="2" t="s">
        <v>297</v>
      </c>
      <c r="C270" s="2" t="s">
        <v>96</v>
      </c>
      <c r="D270" s="2" t="s">
        <v>13</v>
      </c>
      <c r="E270" s="2" t="s">
        <v>24</v>
      </c>
      <c r="F270" s="17">
        <f>SUM(Ведомственная!G242)</f>
        <v>21.1</v>
      </c>
      <c r="G270" s="17">
        <f>SUM(Ведомственная!H242)</f>
        <v>21.1</v>
      </c>
      <c r="H270" s="17">
        <f>SUM(Ведомственная!I242)</f>
        <v>21.1</v>
      </c>
    </row>
    <row r="271" spans="1:8" s="99" customFormat="1" ht="51.75" customHeight="1" x14ac:dyDescent="0.25">
      <c r="A271" s="14" t="s">
        <v>651</v>
      </c>
      <c r="B271" s="20" t="s">
        <v>652</v>
      </c>
      <c r="C271" s="15"/>
      <c r="D271" s="15"/>
      <c r="E271" s="15"/>
      <c r="F271" s="19">
        <f>SUM(F272+F274+F276)</f>
        <v>17746.400000000001</v>
      </c>
      <c r="G271" s="19">
        <f t="shared" ref="G271:H271" si="27">SUM(G272+G274+G276)</f>
        <v>10078.700000000001</v>
      </c>
      <c r="H271" s="19">
        <f t="shared" si="27"/>
        <v>1278.7</v>
      </c>
    </row>
    <row r="272" spans="1:8" s="80" customFormat="1" ht="31.5" x14ac:dyDescent="0.25">
      <c r="A272" s="81" t="s">
        <v>955</v>
      </c>
      <c r="B272" s="22" t="s">
        <v>957</v>
      </c>
      <c r="C272" s="2"/>
      <c r="D272" s="2"/>
      <c r="E272" s="2"/>
      <c r="F272" s="17">
        <f>SUM(F273)</f>
        <v>1770</v>
      </c>
      <c r="G272" s="17">
        <f t="shared" ref="G272:H272" si="28">SUM(G273)</f>
        <v>0</v>
      </c>
      <c r="H272" s="17">
        <f t="shared" si="28"/>
        <v>0</v>
      </c>
    </row>
    <row r="273" spans="1:8" s="80" customFormat="1" ht="31.5" x14ac:dyDescent="0.25">
      <c r="A273" s="81" t="s">
        <v>52</v>
      </c>
      <c r="B273" s="22" t="s">
        <v>957</v>
      </c>
      <c r="C273" s="2" t="s">
        <v>91</v>
      </c>
      <c r="D273" s="2" t="s">
        <v>13</v>
      </c>
      <c r="E273" s="2" t="s">
        <v>24</v>
      </c>
      <c r="F273" s="17">
        <f>SUM(Ведомственная!G245)</f>
        <v>1770</v>
      </c>
      <c r="G273" s="17">
        <f>SUM(Ведомственная!H245)</f>
        <v>0</v>
      </c>
      <c r="H273" s="17">
        <f>SUM(Ведомственная!I245)</f>
        <v>0</v>
      </c>
    </row>
    <row r="274" spans="1:8" s="80" customFormat="1" ht="31.5" x14ac:dyDescent="0.25">
      <c r="A274" s="81" t="s">
        <v>956</v>
      </c>
      <c r="B274" s="22" t="s">
        <v>958</v>
      </c>
      <c r="C274" s="2"/>
      <c r="D274" s="2"/>
      <c r="E274" s="2"/>
      <c r="F274" s="17">
        <f>SUM(F275)</f>
        <v>2.2999999999999998</v>
      </c>
      <c r="G274" s="17">
        <f t="shared" ref="G274:H274" si="29">SUM(G275)</f>
        <v>0</v>
      </c>
      <c r="H274" s="17">
        <f t="shared" si="29"/>
        <v>0</v>
      </c>
    </row>
    <row r="275" spans="1:8" s="80" customFormat="1" ht="31.5" x14ac:dyDescent="0.25">
      <c r="A275" s="81" t="s">
        <v>52</v>
      </c>
      <c r="B275" s="22" t="s">
        <v>958</v>
      </c>
      <c r="C275" s="2" t="s">
        <v>91</v>
      </c>
      <c r="D275" s="2" t="s">
        <v>13</v>
      </c>
      <c r="E275" s="2" t="s">
        <v>24</v>
      </c>
      <c r="F275" s="17">
        <f>SUM(Ведомственная!G247)</f>
        <v>2.2999999999999998</v>
      </c>
      <c r="G275" s="17">
        <f>SUM(Ведомственная!H247)</f>
        <v>0</v>
      </c>
      <c r="H275" s="17">
        <f>SUM(Ведомственная!I247)</f>
        <v>0</v>
      </c>
    </row>
    <row r="276" spans="1:8" x14ac:dyDescent="0.25">
      <c r="A276" s="18" t="s">
        <v>35</v>
      </c>
      <c r="B276" s="2" t="s">
        <v>653</v>
      </c>
      <c r="C276" s="2"/>
      <c r="D276" s="2"/>
      <c r="E276" s="2"/>
      <c r="F276" s="17">
        <f>SUM(F277)+F278+F280</f>
        <v>15974.1</v>
      </c>
      <c r="G276" s="17">
        <f t="shared" ref="G276:H276" si="30">SUM(G277)+G278+G280</f>
        <v>10078.700000000001</v>
      </c>
      <c r="H276" s="17">
        <f t="shared" si="30"/>
        <v>1278.7</v>
      </c>
    </row>
    <row r="277" spans="1:8" ht="31.5" x14ac:dyDescent="0.25">
      <c r="A277" s="18" t="s">
        <v>52</v>
      </c>
      <c r="B277" s="2" t="s">
        <v>653</v>
      </c>
      <c r="C277" s="2" t="s">
        <v>91</v>
      </c>
      <c r="D277" s="2" t="s">
        <v>13</v>
      </c>
      <c r="E277" s="2" t="s">
        <v>24</v>
      </c>
      <c r="F277" s="17">
        <f>SUM(Ведомственная!G249)</f>
        <v>15066.6</v>
      </c>
      <c r="G277" s="17">
        <f>SUM(Ведомственная!H249)</f>
        <v>10078.700000000001</v>
      </c>
      <c r="H277" s="17">
        <f>SUM(Ведомственная!I249)</f>
        <v>1278.7</v>
      </c>
    </row>
    <row r="278" spans="1:8" ht="31.5" x14ac:dyDescent="0.25">
      <c r="A278" s="81" t="s">
        <v>504</v>
      </c>
      <c r="B278" s="22" t="s">
        <v>705</v>
      </c>
      <c r="C278" s="2"/>
      <c r="D278" s="2"/>
      <c r="E278" s="2"/>
      <c r="F278" s="17">
        <f>SUM(F279)</f>
        <v>870.1</v>
      </c>
      <c r="G278" s="17">
        <f>SUM(G279)</f>
        <v>0</v>
      </c>
      <c r="H278" s="17">
        <f>SUM(H279)</f>
        <v>0</v>
      </c>
    </row>
    <row r="279" spans="1:8" ht="31.5" x14ac:dyDescent="0.25">
      <c r="A279" s="81" t="s">
        <v>52</v>
      </c>
      <c r="B279" s="22" t="s">
        <v>705</v>
      </c>
      <c r="C279" s="2" t="s">
        <v>91</v>
      </c>
      <c r="D279" s="2" t="s">
        <v>13</v>
      </c>
      <c r="E279" s="2" t="s">
        <v>24</v>
      </c>
      <c r="F279" s="17">
        <f>SUM(Ведомственная!G251)</f>
        <v>870.1</v>
      </c>
      <c r="G279" s="17">
        <f>SUM(Ведомственная!H251)</f>
        <v>0</v>
      </c>
      <c r="H279" s="17">
        <f>SUM(Ведомственная!I251)</f>
        <v>0</v>
      </c>
    </row>
    <row r="280" spans="1:8" ht="31.5" x14ac:dyDescent="0.25">
      <c r="A280" s="81" t="s">
        <v>559</v>
      </c>
      <c r="B280" s="22" t="s">
        <v>706</v>
      </c>
      <c r="C280" s="2"/>
      <c r="D280" s="2"/>
      <c r="E280" s="2"/>
      <c r="F280" s="17">
        <f>SUM(F281)</f>
        <v>37.4</v>
      </c>
      <c r="G280" s="17">
        <f>SUM(G281)</f>
        <v>0</v>
      </c>
      <c r="H280" s="17">
        <f>SUM(H281)</f>
        <v>0</v>
      </c>
    </row>
    <row r="281" spans="1:8" ht="31.5" x14ac:dyDescent="0.25">
      <c r="A281" s="81" t="s">
        <v>52</v>
      </c>
      <c r="B281" s="22" t="s">
        <v>706</v>
      </c>
      <c r="C281" s="2" t="s">
        <v>91</v>
      </c>
      <c r="D281" s="2" t="s">
        <v>13</v>
      </c>
      <c r="E281" s="2" t="s">
        <v>24</v>
      </c>
      <c r="F281" s="17">
        <f>SUM(Ведомственная!G253)</f>
        <v>37.4</v>
      </c>
      <c r="G281" s="17">
        <f>SUM(Ведомственная!H253)</f>
        <v>0</v>
      </c>
      <c r="H281" s="17">
        <f>SUM(Ведомственная!I253)</f>
        <v>0</v>
      </c>
    </row>
    <row r="282" spans="1:8" s="88" customFormat="1" ht="31.5" x14ac:dyDescent="0.25">
      <c r="A282" s="14" t="s">
        <v>649</v>
      </c>
      <c r="B282" s="20" t="s">
        <v>243</v>
      </c>
      <c r="C282" s="20"/>
      <c r="D282" s="28"/>
      <c r="E282" s="28"/>
      <c r="F282" s="29">
        <f>SUM(F283+F289+F287)+F294</f>
        <v>11502</v>
      </c>
      <c r="G282" s="29">
        <f>SUM(G283+G289+G287)+G294</f>
        <v>18665</v>
      </c>
      <c r="H282" s="29">
        <f>SUM(H283+H289+H287)+H294</f>
        <v>10447.5</v>
      </c>
    </row>
    <row r="283" spans="1:8" ht="14.25" customHeight="1" x14ac:dyDescent="0.25">
      <c r="A283" s="81" t="s">
        <v>35</v>
      </c>
      <c r="B283" s="22" t="s">
        <v>251</v>
      </c>
      <c r="C283" s="22"/>
      <c r="D283" s="82"/>
      <c r="E283" s="82"/>
      <c r="F283" s="73">
        <f>SUM(F284)</f>
        <v>4134.6000000000004</v>
      </c>
      <c r="G283" s="73">
        <f>SUM(G284)</f>
        <v>3050.5</v>
      </c>
      <c r="H283" s="73">
        <f>SUM(H284)</f>
        <v>3483</v>
      </c>
    </row>
    <row r="284" spans="1:8" ht="47.25" x14ac:dyDescent="0.25">
      <c r="A284" s="81" t="s">
        <v>274</v>
      </c>
      <c r="B284" s="22" t="s">
        <v>275</v>
      </c>
      <c r="C284" s="22"/>
      <c r="D284" s="82"/>
      <c r="E284" s="82"/>
      <c r="F284" s="73">
        <f>SUM(F285:F286)</f>
        <v>4134.6000000000004</v>
      </c>
      <c r="G284" s="73">
        <f>SUM(G285:G286)</f>
        <v>3050.5</v>
      </c>
      <c r="H284" s="73">
        <f>SUM(H285:H286)</f>
        <v>3483</v>
      </c>
    </row>
    <row r="285" spans="1:8" ht="63" x14ac:dyDescent="0.25">
      <c r="A285" s="81" t="s">
        <v>51</v>
      </c>
      <c r="B285" s="22" t="s">
        <v>275</v>
      </c>
      <c r="C285" s="22">
        <v>100</v>
      </c>
      <c r="D285" s="82" t="s">
        <v>78</v>
      </c>
      <c r="E285" s="82" t="s">
        <v>169</v>
      </c>
      <c r="F285" s="73">
        <f>SUM(Ведомственная!G401)</f>
        <v>0</v>
      </c>
      <c r="G285" s="73">
        <f>SUM(Ведомственная!H401)</f>
        <v>0</v>
      </c>
      <c r="H285" s="73">
        <f>SUM(Ведомственная!I401)</f>
        <v>0</v>
      </c>
    </row>
    <row r="286" spans="1:8" ht="31.5" x14ac:dyDescent="0.25">
      <c r="A286" s="81" t="s">
        <v>52</v>
      </c>
      <c r="B286" s="22" t="s">
        <v>275</v>
      </c>
      <c r="C286" s="82" t="s">
        <v>91</v>
      </c>
      <c r="D286" s="82" t="s">
        <v>78</v>
      </c>
      <c r="E286" s="82" t="s">
        <v>169</v>
      </c>
      <c r="F286" s="73">
        <f>SUM(Ведомственная!G402)</f>
        <v>4134.6000000000004</v>
      </c>
      <c r="G286" s="73">
        <f>SUM(Ведомственная!H402)</f>
        <v>3050.5</v>
      </c>
      <c r="H286" s="73">
        <f>SUM(Ведомственная!I402)</f>
        <v>3483</v>
      </c>
    </row>
    <row r="287" spans="1:8" ht="31.5" x14ac:dyDescent="0.25">
      <c r="A287" s="18" t="s">
        <v>271</v>
      </c>
      <c r="B287" s="22" t="s">
        <v>508</v>
      </c>
      <c r="C287" s="82"/>
      <c r="D287" s="82"/>
      <c r="E287" s="82"/>
      <c r="F287" s="73">
        <f>SUM(F288)</f>
        <v>10</v>
      </c>
      <c r="G287" s="73">
        <f>SUM(G288)</f>
        <v>0</v>
      </c>
      <c r="H287" s="73">
        <f>SUM(H288)</f>
        <v>0</v>
      </c>
    </row>
    <row r="288" spans="1:8" ht="31.5" x14ac:dyDescent="0.25">
      <c r="A288" s="18" t="s">
        <v>272</v>
      </c>
      <c r="B288" s="22" t="s">
        <v>508</v>
      </c>
      <c r="C288" s="82" t="s">
        <v>249</v>
      </c>
      <c r="D288" s="82" t="s">
        <v>78</v>
      </c>
      <c r="E288" s="82" t="s">
        <v>169</v>
      </c>
      <c r="F288" s="73">
        <f>SUM(Ведомственная!G407)</f>
        <v>10</v>
      </c>
      <c r="G288" s="73">
        <f>SUM(Ведомственная!H407)</f>
        <v>0</v>
      </c>
      <c r="H288" s="73">
        <f>SUM(Ведомственная!I407)</f>
        <v>0</v>
      </c>
    </row>
    <row r="289" spans="1:8" ht="31.5" x14ac:dyDescent="0.25">
      <c r="A289" s="81" t="s">
        <v>45</v>
      </c>
      <c r="B289" s="22" t="s">
        <v>244</v>
      </c>
      <c r="C289" s="22"/>
      <c r="D289" s="82"/>
      <c r="E289" s="82"/>
      <c r="F289" s="73">
        <f>SUM(F290:F293)</f>
        <v>7357.4000000000005</v>
      </c>
      <c r="G289" s="73">
        <f>SUM(G290:G293)</f>
        <v>6964.5</v>
      </c>
      <c r="H289" s="73">
        <f>SUM(H290:H293)</f>
        <v>6964.5</v>
      </c>
    </row>
    <row r="290" spans="1:8" ht="63" x14ac:dyDescent="0.25">
      <c r="A290" s="81" t="s">
        <v>51</v>
      </c>
      <c r="B290" s="22" t="s">
        <v>244</v>
      </c>
      <c r="C290" s="82" t="s">
        <v>89</v>
      </c>
      <c r="D290" s="82" t="s">
        <v>78</v>
      </c>
      <c r="E290" s="82" t="s">
        <v>54</v>
      </c>
      <c r="F290" s="73">
        <f>SUM(Ведомственная!G392)</f>
        <v>5953.5</v>
      </c>
      <c r="G290" s="73">
        <f>SUM(Ведомственная!H392)</f>
        <v>5911.5</v>
      </c>
      <c r="H290" s="73">
        <f>SUM(Ведомственная!I392)</f>
        <v>5911.5</v>
      </c>
    </row>
    <row r="291" spans="1:8" ht="31.5" x14ac:dyDescent="0.25">
      <c r="A291" s="81" t="s">
        <v>52</v>
      </c>
      <c r="B291" s="22" t="s">
        <v>244</v>
      </c>
      <c r="C291" s="82" t="s">
        <v>91</v>
      </c>
      <c r="D291" s="82" t="s">
        <v>78</v>
      </c>
      <c r="E291" s="82" t="s">
        <v>54</v>
      </c>
      <c r="F291" s="73">
        <f>SUM(Ведомственная!G393)</f>
        <v>1263.8</v>
      </c>
      <c r="G291" s="73">
        <f>SUM(Ведомственная!H393)</f>
        <v>927.4</v>
      </c>
      <c r="H291" s="73">
        <f>SUM(Ведомственная!I393)</f>
        <v>927.4</v>
      </c>
    </row>
    <row r="292" spans="1:8" ht="31.5" x14ac:dyDescent="0.25">
      <c r="A292" s="103" t="s">
        <v>52</v>
      </c>
      <c r="B292" s="22" t="s">
        <v>244</v>
      </c>
      <c r="C292" s="104" t="s">
        <v>91</v>
      </c>
      <c r="D292" s="104" t="s">
        <v>113</v>
      </c>
      <c r="E292" s="104" t="s">
        <v>169</v>
      </c>
      <c r="F292" s="73">
        <f>SUM(Ведомственная!G426)</f>
        <v>14.5</v>
      </c>
      <c r="G292" s="73">
        <f>SUM(Ведомственная!H426)</f>
        <v>0</v>
      </c>
      <c r="H292" s="73">
        <f>SUM(Ведомственная!I426)</f>
        <v>0</v>
      </c>
    </row>
    <row r="293" spans="1:8" x14ac:dyDescent="0.25">
      <c r="A293" s="81" t="s">
        <v>22</v>
      </c>
      <c r="B293" s="22" t="s">
        <v>244</v>
      </c>
      <c r="C293" s="82" t="s">
        <v>96</v>
      </c>
      <c r="D293" s="82" t="s">
        <v>78</v>
      </c>
      <c r="E293" s="82" t="s">
        <v>54</v>
      </c>
      <c r="F293" s="73">
        <f>SUM(Ведомственная!G394)</f>
        <v>125.6</v>
      </c>
      <c r="G293" s="73">
        <f>SUM(Ведомственная!H394)</f>
        <v>125.6</v>
      </c>
      <c r="H293" s="73">
        <f>SUM(Ведомственная!I394)</f>
        <v>125.6</v>
      </c>
    </row>
    <row r="294" spans="1:8" x14ac:dyDescent="0.25">
      <c r="A294" s="81" t="s">
        <v>903</v>
      </c>
      <c r="B294" s="22" t="s">
        <v>701</v>
      </c>
      <c r="C294" s="82"/>
      <c r="D294" s="82"/>
      <c r="E294" s="82"/>
      <c r="F294" s="73">
        <f>SUM(F295)</f>
        <v>0</v>
      </c>
      <c r="G294" s="73">
        <f t="shared" ref="G294:H294" si="31">SUM(G295)</f>
        <v>8650</v>
      </c>
      <c r="H294" s="73">
        <f t="shared" si="31"/>
        <v>0</v>
      </c>
    </row>
    <row r="295" spans="1:8" ht="47.25" x14ac:dyDescent="0.25">
      <c r="A295" s="81" t="s">
        <v>882</v>
      </c>
      <c r="B295" s="22" t="s">
        <v>904</v>
      </c>
      <c r="C295" s="82"/>
      <c r="D295" s="82"/>
      <c r="E295" s="82"/>
      <c r="F295" s="73">
        <f>SUM(F296)</f>
        <v>0</v>
      </c>
      <c r="G295" s="73">
        <f>SUM(G296)</f>
        <v>8650</v>
      </c>
      <c r="H295" s="73">
        <f>SUM(H296)</f>
        <v>0</v>
      </c>
    </row>
    <row r="296" spans="1:8" ht="31.5" x14ac:dyDescent="0.25">
      <c r="A296" s="81" t="s">
        <v>52</v>
      </c>
      <c r="B296" s="22" t="s">
        <v>904</v>
      </c>
      <c r="C296" s="82" t="s">
        <v>91</v>
      </c>
      <c r="D296" s="82" t="s">
        <v>78</v>
      </c>
      <c r="E296" s="82" t="s">
        <v>169</v>
      </c>
      <c r="F296" s="73">
        <f>SUM(Ведомственная!G405)</f>
        <v>0</v>
      </c>
      <c r="G296" s="73">
        <f>SUM(Ведомственная!H405)</f>
        <v>8650</v>
      </c>
      <c r="H296" s="73">
        <f>SUM(Ведомственная!I405)</f>
        <v>0</v>
      </c>
    </row>
    <row r="297" spans="1:8" s="88" customFormat="1" ht="47.25" x14ac:dyDescent="0.25">
      <c r="A297" s="14" t="s">
        <v>650</v>
      </c>
      <c r="B297" s="20" t="s">
        <v>220</v>
      </c>
      <c r="C297" s="20"/>
      <c r="D297" s="28"/>
      <c r="E297" s="28"/>
      <c r="F297" s="29">
        <f>SUM(F298)+F316</f>
        <v>107778.4</v>
      </c>
      <c r="G297" s="29">
        <f>SUM(G298)+G316</f>
        <v>21847.3</v>
      </c>
      <c r="H297" s="29">
        <f>SUM(H298)+H316</f>
        <v>15257.7</v>
      </c>
    </row>
    <row r="298" spans="1:8" ht="47.25" x14ac:dyDescent="0.25">
      <c r="A298" s="81" t="s">
        <v>630</v>
      </c>
      <c r="B298" s="22" t="s">
        <v>221</v>
      </c>
      <c r="C298" s="22"/>
      <c r="D298" s="82"/>
      <c r="E298" s="82"/>
      <c r="F298" s="73">
        <f>SUM(F303)+F301+F314+F312</f>
        <v>66778.399999999994</v>
      </c>
      <c r="G298" s="73">
        <f t="shared" ref="G298:H298" si="32">SUM(G303)+G301+G314+G312</f>
        <v>20747.3</v>
      </c>
      <c r="H298" s="73">
        <f t="shared" si="32"/>
        <v>14157.7</v>
      </c>
    </row>
    <row r="299" spans="1:8" ht="47.25" hidden="1" x14ac:dyDescent="0.25">
      <c r="A299" s="18" t="s">
        <v>408</v>
      </c>
      <c r="B299" s="22" t="s">
        <v>409</v>
      </c>
      <c r="C299" s="82"/>
      <c r="D299" s="73"/>
      <c r="E299" s="27"/>
      <c r="F299" s="73">
        <f>F300</f>
        <v>0</v>
      </c>
      <c r="G299" s="73">
        <f>G300</f>
        <v>0</v>
      </c>
      <c r="H299" s="73">
        <f>H300</f>
        <v>0</v>
      </c>
    </row>
    <row r="300" spans="1:8" ht="31.5" hidden="1" x14ac:dyDescent="0.25">
      <c r="A300" s="18" t="s">
        <v>272</v>
      </c>
      <c r="B300" s="22" t="s">
        <v>409</v>
      </c>
      <c r="C300" s="82" t="s">
        <v>249</v>
      </c>
      <c r="D300" s="82" t="s">
        <v>113</v>
      </c>
      <c r="E300" s="82" t="s">
        <v>34</v>
      </c>
      <c r="F300" s="73"/>
      <c r="G300" s="73"/>
      <c r="H300" s="73"/>
    </row>
    <row r="301" spans="1:8" ht="31.5" x14ac:dyDescent="0.25">
      <c r="A301" s="18" t="s">
        <v>950</v>
      </c>
      <c r="B301" s="22" t="s">
        <v>951</v>
      </c>
      <c r="C301" s="82"/>
      <c r="D301" s="82"/>
      <c r="E301" s="82"/>
      <c r="F301" s="73">
        <f>SUM(F302)</f>
        <v>15300</v>
      </c>
      <c r="G301" s="73">
        <f t="shared" ref="G301:H301" si="33">SUM(G302)</f>
        <v>0</v>
      </c>
      <c r="H301" s="73">
        <f t="shared" si="33"/>
        <v>0</v>
      </c>
    </row>
    <row r="302" spans="1:8" ht="31.5" x14ac:dyDescent="0.25">
      <c r="A302" s="18" t="s">
        <v>52</v>
      </c>
      <c r="B302" s="22" t="s">
        <v>951</v>
      </c>
      <c r="C302" s="22">
        <v>200</v>
      </c>
      <c r="D302" s="82" t="s">
        <v>13</v>
      </c>
      <c r="E302" s="82" t="s">
        <v>15</v>
      </c>
      <c r="F302" s="73">
        <f>SUM(Ведомственная!G190)</f>
        <v>15300</v>
      </c>
      <c r="G302" s="73"/>
      <c r="H302" s="73"/>
    </row>
    <row r="303" spans="1:8" ht="31.5" x14ac:dyDescent="0.25">
      <c r="A303" s="81" t="s">
        <v>222</v>
      </c>
      <c r="B303" s="22" t="s">
        <v>223</v>
      </c>
      <c r="C303" s="22"/>
      <c r="D303" s="82"/>
      <c r="E303" s="82"/>
      <c r="F303" s="73">
        <f>SUM(F304:F311)</f>
        <v>50663.099999999991</v>
      </c>
      <c r="G303" s="73">
        <f>SUM(G304:G311)</f>
        <v>20747.3</v>
      </c>
      <c r="H303" s="73">
        <f>SUM(H304:H311)</f>
        <v>14157.7</v>
      </c>
    </row>
    <row r="304" spans="1:8" ht="29.25" customHeight="1" x14ac:dyDescent="0.25">
      <c r="A304" s="81" t="s">
        <v>52</v>
      </c>
      <c r="B304" s="22" t="s">
        <v>223</v>
      </c>
      <c r="C304" s="22">
        <v>200</v>
      </c>
      <c r="D304" s="82" t="s">
        <v>34</v>
      </c>
      <c r="E304" s="82">
        <v>13</v>
      </c>
      <c r="F304" s="73">
        <f>SUM(Ведомственная!G101)</f>
        <v>26979.7</v>
      </c>
      <c r="G304" s="73">
        <f>SUM(Ведомственная!H101)</f>
        <v>5033.1000000000004</v>
      </c>
      <c r="H304" s="73">
        <f>SUM(Ведомственная!I101)</f>
        <v>13743.5</v>
      </c>
    </row>
    <row r="305" spans="1:8" ht="29.25" customHeight="1" x14ac:dyDescent="0.25">
      <c r="A305" s="81" t="s">
        <v>52</v>
      </c>
      <c r="B305" s="22" t="s">
        <v>223</v>
      </c>
      <c r="C305" s="22">
        <v>200</v>
      </c>
      <c r="D305" s="82" t="s">
        <v>13</v>
      </c>
      <c r="E305" s="82" t="s">
        <v>15</v>
      </c>
      <c r="F305" s="73">
        <f>SUM(Ведомственная!G192)</f>
        <v>18300</v>
      </c>
      <c r="G305" s="73">
        <f>SUM(Ведомственная!H192)</f>
        <v>15300</v>
      </c>
      <c r="H305" s="73">
        <f>SUM(Ведомственная!I192)</f>
        <v>0</v>
      </c>
    </row>
    <row r="306" spans="1:8" ht="29.25" customHeight="1" x14ac:dyDescent="0.25">
      <c r="A306" s="81" t="s">
        <v>52</v>
      </c>
      <c r="B306" s="22" t="s">
        <v>223</v>
      </c>
      <c r="C306" s="22">
        <v>200</v>
      </c>
      <c r="D306" s="82" t="s">
        <v>13</v>
      </c>
      <c r="E306" s="82" t="s">
        <v>24</v>
      </c>
      <c r="F306" s="73">
        <f>SUM(Ведомственная!G257)</f>
        <v>550</v>
      </c>
      <c r="G306" s="73">
        <f>SUM(Ведомственная!H257)</f>
        <v>0</v>
      </c>
      <c r="H306" s="73">
        <f>SUM(Ведомственная!I257)</f>
        <v>0</v>
      </c>
    </row>
    <row r="307" spans="1:8" ht="31.5" x14ac:dyDescent="0.25">
      <c r="A307" s="81" t="s">
        <v>52</v>
      </c>
      <c r="B307" s="22" t="s">
        <v>223</v>
      </c>
      <c r="C307" s="22">
        <v>200</v>
      </c>
      <c r="D307" s="82" t="s">
        <v>169</v>
      </c>
      <c r="E307" s="82" t="s">
        <v>44</v>
      </c>
      <c r="F307" s="73">
        <f>SUM(Ведомственная!G300)</f>
        <v>566.20000000000005</v>
      </c>
      <c r="G307" s="73">
        <f>SUM(Ведомственная!H300)</f>
        <v>0</v>
      </c>
      <c r="H307" s="73">
        <f>SUM(Ведомственная!I300)</f>
        <v>0</v>
      </c>
    </row>
    <row r="308" spans="1:8" ht="31.5" x14ac:dyDescent="0.25">
      <c r="A308" s="81" t="s">
        <v>52</v>
      </c>
      <c r="B308" s="22" t="s">
        <v>223</v>
      </c>
      <c r="C308" s="22">
        <v>200</v>
      </c>
      <c r="D308" s="82" t="s">
        <v>169</v>
      </c>
      <c r="E308" s="82" t="s">
        <v>54</v>
      </c>
      <c r="F308" s="73">
        <f>SUM(Ведомственная!G339)</f>
        <v>1644.6</v>
      </c>
      <c r="G308" s="73">
        <f>SUM(Ведомственная!H339)</f>
        <v>394.2</v>
      </c>
      <c r="H308" s="73">
        <f>SUM(Ведомственная!I339)</f>
        <v>394.2</v>
      </c>
    </row>
    <row r="309" spans="1:8" ht="31.5" x14ac:dyDescent="0.25">
      <c r="A309" s="18" t="s">
        <v>272</v>
      </c>
      <c r="B309" s="22" t="s">
        <v>223</v>
      </c>
      <c r="C309" s="22">
        <v>400</v>
      </c>
      <c r="D309" s="82" t="s">
        <v>169</v>
      </c>
      <c r="E309" s="82" t="s">
        <v>54</v>
      </c>
      <c r="F309" s="73">
        <f>SUM(Ведомственная!G340)</f>
        <v>2602.6</v>
      </c>
      <c r="G309" s="73">
        <f>SUM(Ведомственная!H340)</f>
        <v>0</v>
      </c>
      <c r="H309" s="73">
        <f>SUM(Ведомственная!I340)</f>
        <v>0</v>
      </c>
    </row>
    <row r="310" spans="1:8" ht="31.5" x14ac:dyDescent="0.25">
      <c r="A310" s="18" t="s">
        <v>272</v>
      </c>
      <c r="B310" s="22" t="s">
        <v>223</v>
      </c>
      <c r="C310" s="22">
        <v>400</v>
      </c>
      <c r="D310" s="82" t="s">
        <v>170</v>
      </c>
      <c r="E310" s="82" t="s">
        <v>34</v>
      </c>
      <c r="F310" s="73">
        <f>SUM(Ведомственная!G491)</f>
        <v>0</v>
      </c>
      <c r="G310" s="73"/>
      <c r="H310" s="73"/>
    </row>
    <row r="311" spans="1:8" x14ac:dyDescent="0.25">
      <c r="A311" s="81" t="s">
        <v>22</v>
      </c>
      <c r="B311" s="22" t="s">
        <v>223</v>
      </c>
      <c r="C311" s="22">
        <v>800</v>
      </c>
      <c r="D311" s="82" t="s">
        <v>34</v>
      </c>
      <c r="E311" s="82">
        <v>13</v>
      </c>
      <c r="F311" s="73">
        <f>SUM(Ведомственная!G102)</f>
        <v>20</v>
      </c>
      <c r="G311" s="73">
        <f>SUM(Ведомственная!H102)</f>
        <v>20</v>
      </c>
      <c r="H311" s="73">
        <f>SUM(Ведомственная!I102)</f>
        <v>20</v>
      </c>
    </row>
    <row r="312" spans="1:8" ht="28.5" customHeight="1" x14ac:dyDescent="0.25">
      <c r="A312" s="18" t="s">
        <v>1001</v>
      </c>
      <c r="B312" s="22" t="s">
        <v>1000</v>
      </c>
      <c r="C312" s="2"/>
      <c r="D312" s="82"/>
      <c r="E312" s="82"/>
      <c r="F312" s="73">
        <f>SUM(F313)</f>
        <v>800</v>
      </c>
      <c r="G312" s="73">
        <f t="shared" ref="G312:H312" si="34">SUM(G313)</f>
        <v>0</v>
      </c>
      <c r="H312" s="73">
        <f t="shared" si="34"/>
        <v>0</v>
      </c>
    </row>
    <row r="313" spans="1:8" ht="28.5" customHeight="1" x14ac:dyDescent="0.25">
      <c r="A313" s="81" t="s">
        <v>52</v>
      </c>
      <c r="B313" s="22" t="s">
        <v>1000</v>
      </c>
      <c r="C313" s="2" t="s">
        <v>91</v>
      </c>
      <c r="D313" s="82" t="s">
        <v>169</v>
      </c>
      <c r="E313" s="82" t="s">
        <v>54</v>
      </c>
      <c r="F313" s="73">
        <f>SUM(Ведомственная!G342)</f>
        <v>800</v>
      </c>
      <c r="G313" s="73"/>
      <c r="H313" s="73"/>
    </row>
    <row r="314" spans="1:8" ht="47.25" x14ac:dyDescent="0.25">
      <c r="A314" s="81" t="s">
        <v>952</v>
      </c>
      <c r="B314" s="22" t="s">
        <v>953</v>
      </c>
      <c r="C314" s="22"/>
      <c r="D314" s="82"/>
      <c r="E314" s="82"/>
      <c r="F314" s="73">
        <f>SUM(F315)</f>
        <v>15.3</v>
      </c>
      <c r="G314" s="73">
        <f t="shared" ref="G314:H314" si="35">SUM(G315)</f>
        <v>0</v>
      </c>
      <c r="H314" s="73">
        <f t="shared" si="35"/>
        <v>0</v>
      </c>
    </row>
    <row r="315" spans="1:8" ht="31.5" x14ac:dyDescent="0.25">
      <c r="A315" s="81" t="s">
        <v>52</v>
      </c>
      <c r="B315" s="22" t="s">
        <v>953</v>
      </c>
      <c r="C315" s="22">
        <v>200</v>
      </c>
      <c r="D315" s="82" t="s">
        <v>13</v>
      </c>
      <c r="E315" s="82" t="s">
        <v>15</v>
      </c>
      <c r="F315" s="73">
        <f>SUM(Ведомственная!G194)</f>
        <v>15.3</v>
      </c>
      <c r="G315" s="73"/>
      <c r="H315" s="73"/>
    </row>
    <row r="316" spans="1:8" ht="31.5" x14ac:dyDescent="0.25">
      <c r="A316" s="81" t="s">
        <v>631</v>
      </c>
      <c r="B316" s="22" t="s">
        <v>235</v>
      </c>
      <c r="C316" s="22"/>
      <c r="D316" s="82"/>
      <c r="E316" s="82"/>
      <c r="F316" s="73">
        <f>SUM(F317)</f>
        <v>41000</v>
      </c>
      <c r="G316" s="73">
        <f>SUM(G317)</f>
        <v>1100</v>
      </c>
      <c r="H316" s="73">
        <f>SUM(H317)</f>
        <v>1100</v>
      </c>
    </row>
    <row r="317" spans="1:8" ht="31.5" x14ac:dyDescent="0.25">
      <c r="A317" s="81" t="s">
        <v>222</v>
      </c>
      <c r="B317" s="22" t="s">
        <v>654</v>
      </c>
      <c r="C317" s="22"/>
      <c r="D317" s="82"/>
      <c r="E317" s="82"/>
      <c r="F317" s="73">
        <f>SUM(F318:F320)</f>
        <v>41000</v>
      </c>
      <c r="G317" s="73">
        <f>SUM(G318:G320)</f>
        <v>1100</v>
      </c>
      <c r="H317" s="73">
        <f>SUM(H318:H320)</f>
        <v>1100</v>
      </c>
    </row>
    <row r="318" spans="1:8" ht="29.25" customHeight="1" x14ac:dyDescent="0.25">
      <c r="A318" s="81" t="s">
        <v>52</v>
      </c>
      <c r="B318" s="22" t="s">
        <v>654</v>
      </c>
      <c r="C318" s="22">
        <v>200</v>
      </c>
      <c r="D318" s="82" t="s">
        <v>34</v>
      </c>
      <c r="E318" s="82">
        <v>13</v>
      </c>
      <c r="F318" s="73">
        <f>SUM(Ведомственная!G105)</f>
        <v>540</v>
      </c>
      <c r="G318" s="73">
        <f>SUM(Ведомственная!H105)</f>
        <v>640</v>
      </c>
      <c r="H318" s="73">
        <f>SUM(Ведомственная!I105)</f>
        <v>640</v>
      </c>
    </row>
    <row r="319" spans="1:8" ht="29.25" customHeight="1" x14ac:dyDescent="0.25">
      <c r="A319" s="81" t="s">
        <v>22</v>
      </c>
      <c r="B319" s="22" t="s">
        <v>654</v>
      </c>
      <c r="C319" s="22">
        <v>800</v>
      </c>
      <c r="D319" s="82" t="s">
        <v>34</v>
      </c>
      <c r="E319" s="82">
        <v>13</v>
      </c>
      <c r="F319" s="73">
        <f>SUM(Ведомственная!G106)</f>
        <v>460</v>
      </c>
      <c r="G319" s="73">
        <f>SUM(Ведомственная!H106)</f>
        <v>460</v>
      </c>
      <c r="H319" s="73">
        <f>SUM(Ведомственная!I106)</f>
        <v>460</v>
      </c>
    </row>
    <row r="320" spans="1:8" ht="28.5" customHeight="1" x14ac:dyDescent="0.25">
      <c r="A320" s="81" t="s">
        <v>22</v>
      </c>
      <c r="B320" s="22" t="s">
        <v>654</v>
      </c>
      <c r="C320" s="22">
        <v>800</v>
      </c>
      <c r="D320" s="82" t="s">
        <v>169</v>
      </c>
      <c r="E320" s="82" t="s">
        <v>44</v>
      </c>
      <c r="F320" s="73">
        <f>SUM(Ведомственная!G303)</f>
        <v>40000</v>
      </c>
      <c r="G320" s="73">
        <f>SUM(Ведомственная!H303)</f>
        <v>0</v>
      </c>
      <c r="H320" s="73">
        <f>SUM(Ведомственная!I303)</f>
        <v>0</v>
      </c>
    </row>
    <row r="321" spans="1:8" s="88" customFormat="1" ht="29.25" customHeight="1" x14ac:dyDescent="0.25">
      <c r="A321" s="14" t="s">
        <v>660</v>
      </c>
      <c r="B321" s="20" t="s">
        <v>237</v>
      </c>
      <c r="C321" s="28"/>
      <c r="D321" s="28"/>
      <c r="E321" s="28"/>
      <c r="F321" s="29">
        <f>SUM(F322+F335)</f>
        <v>139920.79999999999</v>
      </c>
      <c r="G321" s="29">
        <f t="shared" ref="G321:H321" si="36">SUM(G322+G335)</f>
        <v>47073.2</v>
      </c>
      <c r="H321" s="29">
        <f t="shared" si="36"/>
        <v>55815.299999999996</v>
      </c>
    </row>
    <row r="322" spans="1:8" ht="31.5" x14ac:dyDescent="0.25">
      <c r="A322" s="81" t="s">
        <v>238</v>
      </c>
      <c r="B322" s="22" t="s">
        <v>240</v>
      </c>
      <c r="C322" s="82"/>
      <c r="D322" s="82"/>
      <c r="E322" s="82"/>
      <c r="F322" s="73">
        <f>SUM(F323)+F333</f>
        <v>82926.600000000006</v>
      </c>
      <c r="G322" s="73">
        <f t="shared" ref="G322:H322" si="37">SUM(G323)+G333</f>
        <v>0</v>
      </c>
      <c r="H322" s="73">
        <f t="shared" si="37"/>
        <v>8742.1</v>
      </c>
    </row>
    <row r="323" spans="1:8" ht="31.5" x14ac:dyDescent="0.25">
      <c r="A323" s="81" t="s">
        <v>886</v>
      </c>
      <c r="B323" s="22" t="s">
        <v>887</v>
      </c>
      <c r="C323" s="82"/>
      <c r="D323" s="82"/>
      <c r="E323" s="82"/>
      <c r="F323" s="73">
        <f>SUM(F326)+F328+F324</f>
        <v>82676.600000000006</v>
      </c>
      <c r="G323" s="73">
        <f t="shared" ref="G323:H323" si="38">SUM(G326)+G328+G324</f>
        <v>0</v>
      </c>
      <c r="H323" s="73">
        <f t="shared" si="38"/>
        <v>8742.1</v>
      </c>
    </row>
    <row r="324" spans="1:8" ht="47.25" x14ac:dyDescent="0.25">
      <c r="A324" s="81" t="s">
        <v>899</v>
      </c>
      <c r="B324" s="22" t="s">
        <v>898</v>
      </c>
      <c r="C324" s="82"/>
      <c r="D324" s="82"/>
      <c r="E324" s="82"/>
      <c r="F324" s="73">
        <f>SUM(F325)</f>
        <v>65486.5</v>
      </c>
      <c r="G324" s="73">
        <f t="shared" ref="G324:H324" si="39">SUM(G325)</f>
        <v>0</v>
      </c>
      <c r="H324" s="73">
        <f t="shared" si="39"/>
        <v>0</v>
      </c>
    </row>
    <row r="325" spans="1:8" ht="31.5" x14ac:dyDescent="0.25">
      <c r="A325" s="18" t="s">
        <v>272</v>
      </c>
      <c r="B325" s="22" t="s">
        <v>898</v>
      </c>
      <c r="C325" s="82" t="s">
        <v>249</v>
      </c>
      <c r="D325" s="82"/>
      <c r="E325" s="82"/>
      <c r="F325" s="73">
        <f>SUM(Ведомственная!G275)</f>
        <v>65486.5</v>
      </c>
      <c r="G325" s="73">
        <f>SUM(Ведомственная!H275)</f>
        <v>0</v>
      </c>
      <c r="H325" s="73">
        <f>SUM(Ведомственная!I275)</f>
        <v>0</v>
      </c>
    </row>
    <row r="326" spans="1:8" ht="31.5" x14ac:dyDescent="0.25">
      <c r="A326" s="81" t="s">
        <v>881</v>
      </c>
      <c r="B326" s="22" t="s">
        <v>885</v>
      </c>
      <c r="C326" s="82"/>
      <c r="D326" s="82"/>
      <c r="E326" s="82"/>
      <c r="F326" s="73">
        <f>SUM(F327)</f>
        <v>16371.600000000006</v>
      </c>
      <c r="G326" s="73">
        <f>SUM(G327)</f>
        <v>0</v>
      </c>
      <c r="H326" s="73">
        <f>SUM(H327)</f>
        <v>8652.5</v>
      </c>
    </row>
    <row r="327" spans="1:8" ht="31.5" x14ac:dyDescent="0.25">
      <c r="A327" s="18" t="s">
        <v>272</v>
      </c>
      <c r="B327" s="22" t="s">
        <v>885</v>
      </c>
      <c r="C327" s="82" t="s">
        <v>249</v>
      </c>
      <c r="D327" s="82" t="s">
        <v>169</v>
      </c>
      <c r="E327" s="82" t="s">
        <v>34</v>
      </c>
      <c r="F327" s="73">
        <f>SUM(Ведомственная!G277)</f>
        <v>16371.600000000006</v>
      </c>
      <c r="G327" s="73">
        <f>SUM(Ведомственная!H277)</f>
        <v>0</v>
      </c>
      <c r="H327" s="73">
        <f>SUM(Ведомственная!I277)</f>
        <v>8652.5</v>
      </c>
    </row>
    <row r="328" spans="1:8" ht="31.5" x14ac:dyDescent="0.25">
      <c r="A328" s="81" t="s">
        <v>943</v>
      </c>
      <c r="B328" s="22" t="s">
        <v>944</v>
      </c>
      <c r="C328" s="82"/>
      <c r="D328" s="82"/>
      <c r="E328" s="82"/>
      <c r="F328" s="73">
        <f>SUM(F329)</f>
        <v>818.5</v>
      </c>
      <c r="G328" s="73">
        <f>SUM(G329)</f>
        <v>0</v>
      </c>
      <c r="H328" s="73">
        <f>SUM(H329)</f>
        <v>89.6</v>
      </c>
    </row>
    <row r="329" spans="1:8" ht="31.5" x14ac:dyDescent="0.25">
      <c r="A329" s="18" t="s">
        <v>272</v>
      </c>
      <c r="B329" s="22" t="s">
        <v>944</v>
      </c>
      <c r="C329" s="82" t="s">
        <v>249</v>
      </c>
      <c r="D329" s="82" t="s">
        <v>169</v>
      </c>
      <c r="E329" s="82" t="s">
        <v>34</v>
      </c>
      <c r="F329" s="73">
        <f>SUM(Ведомственная!G279)</f>
        <v>818.5</v>
      </c>
      <c r="G329" s="73">
        <f>SUM(Ведомственная!H279)</f>
        <v>0</v>
      </c>
      <c r="H329" s="73">
        <f>SUM(Ведомственная!I279)</f>
        <v>89.6</v>
      </c>
    </row>
    <row r="330" spans="1:8" ht="31.5" hidden="1" x14ac:dyDescent="0.25">
      <c r="A330" s="18" t="s">
        <v>368</v>
      </c>
      <c r="B330" s="82" t="s">
        <v>369</v>
      </c>
      <c r="C330" s="82"/>
      <c r="D330" s="82"/>
      <c r="E330" s="82"/>
      <c r="F330" s="73">
        <f>SUM(F331)</f>
        <v>0</v>
      </c>
      <c r="G330" s="73">
        <f>SUM(G331)</f>
        <v>0</v>
      </c>
      <c r="H330" s="73">
        <f>SUM(H331)</f>
        <v>0</v>
      </c>
    </row>
    <row r="331" spans="1:8" ht="31.5" hidden="1" x14ac:dyDescent="0.25">
      <c r="A331" s="18" t="s">
        <v>272</v>
      </c>
      <c r="B331" s="82" t="s">
        <v>369</v>
      </c>
      <c r="C331" s="82" t="s">
        <v>249</v>
      </c>
      <c r="D331" s="82" t="s">
        <v>169</v>
      </c>
      <c r="E331" s="82" t="s">
        <v>169</v>
      </c>
      <c r="F331" s="73"/>
      <c r="G331" s="73"/>
      <c r="H331" s="73"/>
    </row>
    <row r="332" spans="1:8" ht="32.25" hidden="1" customHeight="1" x14ac:dyDescent="0.25">
      <c r="A332" s="18" t="s">
        <v>272</v>
      </c>
      <c r="B332" s="22" t="s">
        <v>247</v>
      </c>
      <c r="C332" s="22">
        <v>400</v>
      </c>
      <c r="D332" s="82" t="s">
        <v>31</v>
      </c>
      <c r="E332" s="82" t="s">
        <v>78</v>
      </c>
      <c r="F332" s="73"/>
      <c r="G332" s="73"/>
      <c r="H332" s="73"/>
    </row>
    <row r="333" spans="1:8" ht="32.25" customHeight="1" x14ac:dyDescent="0.25">
      <c r="A333" s="1" t="s">
        <v>35</v>
      </c>
      <c r="B333" s="82" t="s">
        <v>714</v>
      </c>
      <c r="C333" s="22"/>
      <c r="D333" s="82"/>
      <c r="E333" s="82"/>
      <c r="F333" s="73">
        <f>SUM(F334)</f>
        <v>250</v>
      </c>
      <c r="G333" s="73">
        <f>SUM(G334)</f>
        <v>0</v>
      </c>
      <c r="H333" s="73">
        <f>SUM(H334)</f>
        <v>0</v>
      </c>
    </row>
    <row r="334" spans="1:8" ht="32.25" customHeight="1" x14ac:dyDescent="0.25">
      <c r="A334" s="18" t="s">
        <v>52</v>
      </c>
      <c r="B334" s="82" t="s">
        <v>714</v>
      </c>
      <c r="C334" s="22">
        <v>200</v>
      </c>
      <c r="D334" s="82" t="s">
        <v>169</v>
      </c>
      <c r="E334" s="82" t="s">
        <v>34</v>
      </c>
      <c r="F334" s="73">
        <f>SUM(Ведомственная!G383)</f>
        <v>250</v>
      </c>
      <c r="G334" s="73">
        <f>SUM(Ведомственная!H383)</f>
        <v>0</v>
      </c>
      <c r="H334" s="73">
        <f>SUM(Ведомственная!I383)</f>
        <v>0</v>
      </c>
    </row>
    <row r="335" spans="1:8" ht="63" x14ac:dyDescent="0.25">
      <c r="A335" s="81" t="s">
        <v>363</v>
      </c>
      <c r="B335" s="22" t="s">
        <v>366</v>
      </c>
      <c r="C335" s="22"/>
      <c r="D335" s="82"/>
      <c r="E335" s="82"/>
      <c r="F335" s="73">
        <f>SUM(F336+F338)</f>
        <v>56994.2</v>
      </c>
      <c r="G335" s="73">
        <f>SUM(G336+G338)</f>
        <v>47073.2</v>
      </c>
      <c r="H335" s="73">
        <f>SUM(H336+H338)</f>
        <v>47073.2</v>
      </c>
    </row>
    <row r="336" spans="1:8" ht="126" x14ac:dyDescent="0.25">
      <c r="A336" s="18" t="s">
        <v>597</v>
      </c>
      <c r="B336" s="22" t="s">
        <v>661</v>
      </c>
      <c r="C336" s="22"/>
      <c r="D336" s="82"/>
      <c r="E336" s="82"/>
      <c r="F336" s="73">
        <f>SUM(F337)</f>
        <v>42576.3</v>
      </c>
      <c r="G336" s="73">
        <f>SUM(G337)</f>
        <v>27676.2</v>
      </c>
      <c r="H336" s="73">
        <f>SUM(H337)</f>
        <v>27874.7</v>
      </c>
    </row>
    <row r="337" spans="1:8" ht="31.5" x14ac:dyDescent="0.25">
      <c r="A337" s="81" t="s">
        <v>248</v>
      </c>
      <c r="B337" s="22" t="s">
        <v>661</v>
      </c>
      <c r="C337" s="22">
        <v>400</v>
      </c>
      <c r="D337" s="82" t="s">
        <v>31</v>
      </c>
      <c r="E337" s="82" t="s">
        <v>13</v>
      </c>
      <c r="F337" s="73">
        <f>SUM(Ведомственная!G462)</f>
        <v>42576.3</v>
      </c>
      <c r="G337" s="73">
        <f>SUM(Ведомственная!H462)</f>
        <v>27676.2</v>
      </c>
      <c r="H337" s="73">
        <f>SUM(Ведомственная!I462)</f>
        <v>27874.7</v>
      </c>
    </row>
    <row r="338" spans="1:8" ht="47.25" x14ac:dyDescent="0.25">
      <c r="A338" s="81" t="s">
        <v>250</v>
      </c>
      <c r="B338" s="82" t="s">
        <v>556</v>
      </c>
      <c r="C338" s="22"/>
      <c r="D338" s="82"/>
      <c r="E338" s="82"/>
      <c r="F338" s="73">
        <f>SUM(F339)</f>
        <v>14417.899999999998</v>
      </c>
      <c r="G338" s="73">
        <f>SUM(G339)</f>
        <v>19396.999999999996</v>
      </c>
      <c r="H338" s="73">
        <f>SUM(H339)</f>
        <v>19198.499999999996</v>
      </c>
    </row>
    <row r="339" spans="1:8" ht="31.5" x14ac:dyDescent="0.25">
      <c r="A339" s="81" t="s">
        <v>248</v>
      </c>
      <c r="B339" s="82" t="s">
        <v>556</v>
      </c>
      <c r="C339" s="82" t="s">
        <v>249</v>
      </c>
      <c r="D339" s="82" t="s">
        <v>31</v>
      </c>
      <c r="E339" s="82" t="s">
        <v>13</v>
      </c>
      <c r="F339" s="73">
        <f>SUM(Ведомственная!G464)</f>
        <v>14417.899999999998</v>
      </c>
      <c r="G339" s="73">
        <f>SUM(Ведомственная!H464)</f>
        <v>19396.999999999996</v>
      </c>
      <c r="H339" s="73">
        <f>SUM(Ведомственная!I464)</f>
        <v>19198.499999999996</v>
      </c>
    </row>
    <row r="340" spans="1:8" s="88" customFormat="1" ht="31.5" x14ac:dyDescent="0.25">
      <c r="A340" s="14" t="s">
        <v>662</v>
      </c>
      <c r="B340" s="28" t="s">
        <v>224</v>
      </c>
      <c r="C340" s="28"/>
      <c r="D340" s="28"/>
      <c r="E340" s="28"/>
      <c r="F340" s="29">
        <f t="shared" ref="F340:H342" si="40">F341</f>
        <v>78</v>
      </c>
      <c r="G340" s="29">
        <f t="shared" si="40"/>
        <v>78</v>
      </c>
      <c r="H340" s="29">
        <f t="shared" si="40"/>
        <v>78</v>
      </c>
    </row>
    <row r="341" spans="1:8" x14ac:dyDescent="0.25">
      <c r="A341" s="81" t="s">
        <v>35</v>
      </c>
      <c r="B341" s="82" t="s">
        <v>341</v>
      </c>
      <c r="C341" s="82"/>
      <c r="D341" s="82"/>
      <c r="E341" s="82"/>
      <c r="F341" s="73">
        <f t="shared" si="40"/>
        <v>78</v>
      </c>
      <c r="G341" s="73">
        <f t="shared" si="40"/>
        <v>78</v>
      </c>
      <c r="H341" s="73">
        <f t="shared" si="40"/>
        <v>78</v>
      </c>
    </row>
    <row r="342" spans="1:8" x14ac:dyDescent="0.25">
      <c r="A342" s="23" t="s">
        <v>153</v>
      </c>
      <c r="B342" s="82" t="s">
        <v>342</v>
      </c>
      <c r="C342" s="82"/>
      <c r="D342" s="82"/>
      <c r="E342" s="82"/>
      <c r="F342" s="73">
        <f t="shared" si="40"/>
        <v>78</v>
      </c>
      <c r="G342" s="73">
        <f t="shared" si="40"/>
        <v>78</v>
      </c>
      <c r="H342" s="73">
        <f t="shared" si="40"/>
        <v>78</v>
      </c>
    </row>
    <row r="343" spans="1:8" ht="31.5" x14ac:dyDescent="0.25">
      <c r="A343" s="81" t="s">
        <v>52</v>
      </c>
      <c r="B343" s="82" t="s">
        <v>342</v>
      </c>
      <c r="C343" s="82" t="s">
        <v>91</v>
      </c>
      <c r="D343" s="82" t="s">
        <v>113</v>
      </c>
      <c r="E343" s="82" t="s">
        <v>113</v>
      </c>
      <c r="F343" s="73">
        <f>SUM(Ведомственная!G1078)</f>
        <v>78</v>
      </c>
      <c r="G343" s="73">
        <f>SUM(Ведомственная!H1078)</f>
        <v>78</v>
      </c>
      <c r="H343" s="73">
        <f>SUM(Ведомственная!I1078)</f>
        <v>78</v>
      </c>
    </row>
    <row r="344" spans="1:8" ht="63" x14ac:dyDescent="0.25">
      <c r="A344" s="14" t="s">
        <v>731</v>
      </c>
      <c r="B344" s="28" t="s">
        <v>730</v>
      </c>
      <c r="C344" s="82"/>
      <c r="D344" s="82"/>
      <c r="E344" s="82"/>
      <c r="F344" s="29">
        <f>SUM(F345+F349)</f>
        <v>499.5</v>
      </c>
      <c r="G344" s="29">
        <f>SUM(G345+G349)</f>
        <v>0</v>
      </c>
      <c r="H344" s="29">
        <f>SUM(H345+H349)</f>
        <v>0</v>
      </c>
    </row>
    <row r="345" spans="1:8" x14ac:dyDescent="0.25">
      <c r="A345" s="81" t="s">
        <v>35</v>
      </c>
      <c r="B345" s="2" t="s">
        <v>732</v>
      </c>
      <c r="C345" s="82"/>
      <c r="D345" s="82"/>
      <c r="E345" s="82"/>
      <c r="F345" s="73">
        <f t="shared" ref="F345:H347" si="41">SUM(F346)</f>
        <v>499.5</v>
      </c>
      <c r="G345" s="73">
        <f t="shared" si="41"/>
        <v>0</v>
      </c>
      <c r="H345" s="73">
        <f t="shared" si="41"/>
        <v>0</v>
      </c>
    </row>
    <row r="346" spans="1:8" x14ac:dyDescent="0.25">
      <c r="A346" s="81" t="s">
        <v>153</v>
      </c>
      <c r="B346" s="2" t="s">
        <v>733</v>
      </c>
      <c r="C346" s="82"/>
      <c r="D346" s="82"/>
      <c r="E346" s="82"/>
      <c r="F346" s="73">
        <f t="shared" si="41"/>
        <v>499.5</v>
      </c>
      <c r="G346" s="73">
        <f t="shared" si="41"/>
        <v>0</v>
      </c>
      <c r="H346" s="73">
        <f t="shared" si="41"/>
        <v>0</v>
      </c>
    </row>
    <row r="347" spans="1:8" x14ac:dyDescent="0.25">
      <c r="A347" s="81" t="s">
        <v>128</v>
      </c>
      <c r="B347" s="2" t="s">
        <v>734</v>
      </c>
      <c r="C347" s="82"/>
      <c r="D347" s="82"/>
      <c r="E347" s="82"/>
      <c r="F347" s="73">
        <f t="shared" si="41"/>
        <v>499.5</v>
      </c>
      <c r="G347" s="73">
        <f t="shared" si="41"/>
        <v>0</v>
      </c>
      <c r="H347" s="73">
        <f t="shared" si="41"/>
        <v>0</v>
      </c>
    </row>
    <row r="348" spans="1:8" ht="31.5" x14ac:dyDescent="0.25">
      <c r="A348" s="81" t="s">
        <v>52</v>
      </c>
      <c r="B348" s="2" t="s">
        <v>734</v>
      </c>
      <c r="C348" s="82" t="s">
        <v>91</v>
      </c>
      <c r="D348" s="82" t="s">
        <v>15</v>
      </c>
      <c r="E348" s="82" t="s">
        <v>34</v>
      </c>
      <c r="F348" s="73">
        <f>SUM(Ведомственная!G1224)</f>
        <v>499.5</v>
      </c>
      <c r="G348" s="73">
        <f>SUM(Ведомственная!H1224)</f>
        <v>0</v>
      </c>
      <c r="H348" s="73">
        <f>SUM(Ведомственная!I1224)</f>
        <v>0</v>
      </c>
    </row>
    <row r="349" spans="1:8" x14ac:dyDescent="0.25">
      <c r="A349" s="81" t="s">
        <v>151</v>
      </c>
      <c r="B349" s="2" t="s">
        <v>735</v>
      </c>
      <c r="C349" s="82"/>
      <c r="D349" s="82"/>
      <c r="E349" s="82"/>
      <c r="F349" s="73">
        <f t="shared" ref="F349:H351" si="42">SUM(F350)</f>
        <v>0</v>
      </c>
      <c r="G349" s="73">
        <f t="shared" si="42"/>
        <v>0</v>
      </c>
      <c r="H349" s="73">
        <f t="shared" si="42"/>
        <v>0</v>
      </c>
    </row>
    <row r="350" spans="1:8" ht="31.5" x14ac:dyDescent="0.25">
      <c r="A350" s="81" t="s">
        <v>263</v>
      </c>
      <c r="B350" s="2" t="s">
        <v>736</v>
      </c>
      <c r="C350" s="82"/>
      <c r="D350" s="82"/>
      <c r="E350" s="82"/>
      <c r="F350" s="73">
        <f t="shared" si="42"/>
        <v>0</v>
      </c>
      <c r="G350" s="73">
        <f t="shared" si="42"/>
        <v>0</v>
      </c>
      <c r="H350" s="73">
        <f t="shared" si="42"/>
        <v>0</v>
      </c>
    </row>
    <row r="351" spans="1:8" x14ac:dyDescent="0.25">
      <c r="A351" s="81" t="s">
        <v>141</v>
      </c>
      <c r="B351" s="2" t="s">
        <v>737</v>
      </c>
      <c r="C351" s="82"/>
      <c r="D351" s="82"/>
      <c r="E351" s="82"/>
      <c r="F351" s="73">
        <f t="shared" si="42"/>
        <v>0</v>
      </c>
      <c r="G351" s="73">
        <f t="shared" si="42"/>
        <v>0</v>
      </c>
      <c r="H351" s="73">
        <f t="shared" si="42"/>
        <v>0</v>
      </c>
    </row>
    <row r="352" spans="1:8" ht="31.5" x14ac:dyDescent="0.25">
      <c r="A352" s="81" t="s">
        <v>121</v>
      </c>
      <c r="B352" s="2" t="s">
        <v>737</v>
      </c>
      <c r="C352" s="82" t="s">
        <v>122</v>
      </c>
      <c r="D352" s="82" t="s">
        <v>15</v>
      </c>
      <c r="E352" s="82" t="s">
        <v>34</v>
      </c>
      <c r="F352" s="73">
        <f>SUM(Ведомственная!G1228)</f>
        <v>0</v>
      </c>
      <c r="G352" s="73">
        <f>SUM(Ведомственная!H1228)</f>
        <v>0</v>
      </c>
      <c r="H352" s="73">
        <f>SUM(Ведомственная!I1228)</f>
        <v>0</v>
      </c>
    </row>
    <row r="353" spans="1:8" ht="47.25" x14ac:dyDescent="0.25">
      <c r="A353" s="14" t="s">
        <v>663</v>
      </c>
      <c r="B353" s="28" t="s">
        <v>343</v>
      </c>
      <c r="C353" s="28"/>
      <c r="D353" s="28"/>
      <c r="E353" s="28"/>
      <c r="F353" s="29">
        <f t="shared" ref="F353:H355" si="43">F354</f>
        <v>78.5</v>
      </c>
      <c r="G353" s="29">
        <f t="shared" si="43"/>
        <v>78.5</v>
      </c>
      <c r="H353" s="29">
        <f t="shared" si="43"/>
        <v>78.5</v>
      </c>
    </row>
    <row r="354" spans="1:8" x14ac:dyDescent="0.25">
      <c r="A354" s="81" t="s">
        <v>35</v>
      </c>
      <c r="B354" s="82" t="s">
        <v>344</v>
      </c>
      <c r="C354" s="82"/>
      <c r="D354" s="82"/>
      <c r="E354" s="82"/>
      <c r="F354" s="73">
        <f t="shared" si="43"/>
        <v>78.5</v>
      </c>
      <c r="G354" s="73">
        <f t="shared" si="43"/>
        <v>78.5</v>
      </c>
      <c r="H354" s="73">
        <f t="shared" si="43"/>
        <v>78.5</v>
      </c>
    </row>
    <row r="355" spans="1:8" x14ac:dyDescent="0.25">
      <c r="A355" s="23" t="s">
        <v>153</v>
      </c>
      <c r="B355" s="82" t="s">
        <v>345</v>
      </c>
      <c r="C355" s="82"/>
      <c r="D355" s="82"/>
      <c r="E355" s="82"/>
      <c r="F355" s="73">
        <f t="shared" si="43"/>
        <v>78.5</v>
      </c>
      <c r="G355" s="73">
        <f t="shared" si="43"/>
        <v>78.5</v>
      </c>
      <c r="H355" s="73">
        <f t="shared" si="43"/>
        <v>78.5</v>
      </c>
    </row>
    <row r="356" spans="1:8" ht="31.5" x14ac:dyDescent="0.25">
      <c r="A356" s="81" t="s">
        <v>52</v>
      </c>
      <c r="B356" s="82" t="s">
        <v>345</v>
      </c>
      <c r="C356" s="82" t="s">
        <v>91</v>
      </c>
      <c r="D356" s="82" t="s">
        <v>113</v>
      </c>
      <c r="E356" s="82" t="s">
        <v>113</v>
      </c>
      <c r="F356" s="73">
        <f>SUM(Ведомственная!G1081)</f>
        <v>78.5</v>
      </c>
      <c r="G356" s="73">
        <f>SUM(Ведомственная!H1081)</f>
        <v>78.5</v>
      </c>
      <c r="H356" s="73">
        <f>SUM(Ведомственная!I1081)</f>
        <v>78.5</v>
      </c>
    </row>
    <row r="357" spans="1:8" ht="31.5" x14ac:dyDescent="0.25">
      <c r="A357" s="14" t="s">
        <v>673</v>
      </c>
      <c r="B357" s="15" t="s">
        <v>115</v>
      </c>
      <c r="C357" s="15"/>
      <c r="D357" s="15"/>
      <c r="E357" s="15"/>
      <c r="F357" s="19">
        <f>F358+F370+F374+F380+F385+F402+F434</f>
        <v>266831.10000000003</v>
      </c>
      <c r="G357" s="19">
        <f>G358+G370+G374+G380+G385+G402+G434</f>
        <v>249972</v>
      </c>
      <c r="H357" s="19">
        <f>H358+H370+H374+H380+H385+H402+H434</f>
        <v>243463.2</v>
      </c>
    </row>
    <row r="358" spans="1:8" x14ac:dyDescent="0.25">
      <c r="A358" s="81" t="s">
        <v>125</v>
      </c>
      <c r="B358" s="2" t="s">
        <v>126</v>
      </c>
      <c r="C358" s="2"/>
      <c r="D358" s="2"/>
      <c r="E358" s="2"/>
      <c r="F358" s="17">
        <f>F359+F365+F362</f>
        <v>62923.600000000006</v>
      </c>
      <c r="G358" s="17">
        <f>G359+G365+G362</f>
        <v>58882.600000000006</v>
      </c>
      <c r="H358" s="17">
        <f>H359+H365+H362</f>
        <v>60968.800000000003</v>
      </c>
    </row>
    <row r="359" spans="1:8" ht="47.25" x14ac:dyDescent="0.25">
      <c r="A359" s="81" t="s">
        <v>26</v>
      </c>
      <c r="B359" s="2" t="s">
        <v>127</v>
      </c>
      <c r="C359" s="2"/>
      <c r="D359" s="2"/>
      <c r="E359" s="2"/>
      <c r="F359" s="17">
        <f t="shared" ref="F359:H360" si="44">F360</f>
        <v>43996</v>
      </c>
      <c r="G359" s="17">
        <f t="shared" si="44"/>
        <v>40252.9</v>
      </c>
      <c r="H359" s="17">
        <f t="shared" si="44"/>
        <v>42339.1</v>
      </c>
    </row>
    <row r="360" spans="1:8" x14ac:dyDescent="0.25">
      <c r="A360" s="81" t="s">
        <v>128</v>
      </c>
      <c r="B360" s="2" t="s">
        <v>129</v>
      </c>
      <c r="C360" s="2"/>
      <c r="D360" s="2"/>
      <c r="E360" s="2"/>
      <c r="F360" s="17">
        <f t="shared" si="44"/>
        <v>43996</v>
      </c>
      <c r="G360" s="17">
        <f t="shared" si="44"/>
        <v>40252.9</v>
      </c>
      <c r="H360" s="17">
        <f t="shared" si="44"/>
        <v>42339.1</v>
      </c>
    </row>
    <row r="361" spans="1:8" ht="31.5" x14ac:dyDescent="0.25">
      <c r="A361" s="81" t="s">
        <v>121</v>
      </c>
      <c r="B361" s="2" t="s">
        <v>129</v>
      </c>
      <c r="C361" s="2" t="s">
        <v>122</v>
      </c>
      <c r="D361" s="2" t="s">
        <v>15</v>
      </c>
      <c r="E361" s="2" t="s">
        <v>34</v>
      </c>
      <c r="F361" s="17">
        <f>SUM(Ведомственная!G1233)</f>
        <v>43996</v>
      </c>
      <c r="G361" s="17">
        <f>SUM(Ведомственная!H1233)</f>
        <v>40252.9</v>
      </c>
      <c r="H361" s="17">
        <f>SUM(Ведомственная!I1233)</f>
        <v>42339.1</v>
      </c>
    </row>
    <row r="362" spans="1:8" x14ac:dyDescent="0.25">
      <c r="A362" s="81" t="s">
        <v>151</v>
      </c>
      <c r="B362" s="2" t="s">
        <v>604</v>
      </c>
      <c r="C362" s="2"/>
      <c r="D362" s="2"/>
      <c r="E362" s="2"/>
      <c r="F362" s="17">
        <f t="shared" ref="F362:H363" si="45">SUM(F363)</f>
        <v>0</v>
      </c>
      <c r="G362" s="17">
        <f t="shared" si="45"/>
        <v>0</v>
      </c>
      <c r="H362" s="17">
        <f t="shared" si="45"/>
        <v>0</v>
      </c>
    </row>
    <row r="363" spans="1:8" ht="31.5" x14ac:dyDescent="0.25">
      <c r="A363" s="81" t="s">
        <v>334</v>
      </c>
      <c r="B363" s="2" t="s">
        <v>606</v>
      </c>
      <c r="C363" s="2"/>
      <c r="D363" s="2"/>
      <c r="E363" s="2"/>
      <c r="F363" s="17">
        <f t="shared" si="45"/>
        <v>0</v>
      </c>
      <c r="G363" s="17">
        <f t="shared" si="45"/>
        <v>0</v>
      </c>
      <c r="H363" s="17">
        <f t="shared" si="45"/>
        <v>0</v>
      </c>
    </row>
    <row r="364" spans="1:8" ht="31.5" x14ac:dyDescent="0.25">
      <c r="A364" s="81" t="s">
        <v>121</v>
      </c>
      <c r="B364" s="2" t="s">
        <v>606</v>
      </c>
      <c r="C364" s="2" t="s">
        <v>122</v>
      </c>
      <c r="D364" s="2" t="s">
        <v>15</v>
      </c>
      <c r="E364" s="2" t="s">
        <v>34</v>
      </c>
      <c r="F364" s="17">
        <f>SUM(Ведомственная!G1237)</f>
        <v>0</v>
      </c>
      <c r="G364" s="17">
        <f>SUM(Ведомственная!H1237)</f>
        <v>0</v>
      </c>
      <c r="H364" s="17">
        <f>SUM(Ведомственная!I1237)</f>
        <v>0</v>
      </c>
    </row>
    <row r="365" spans="1:8" ht="31.5" x14ac:dyDescent="0.25">
      <c r="A365" s="81" t="s">
        <v>45</v>
      </c>
      <c r="B365" s="2" t="s">
        <v>130</v>
      </c>
      <c r="C365" s="2"/>
      <c r="D365" s="2"/>
      <c r="E365" s="2"/>
      <c r="F365" s="17">
        <f>F366</f>
        <v>18927.600000000002</v>
      </c>
      <c r="G365" s="17">
        <f>G366</f>
        <v>18629.7</v>
      </c>
      <c r="H365" s="17">
        <f>H366</f>
        <v>18629.7</v>
      </c>
    </row>
    <row r="366" spans="1:8" x14ac:dyDescent="0.25">
      <c r="A366" s="81" t="s">
        <v>128</v>
      </c>
      <c r="B366" s="2" t="s">
        <v>131</v>
      </c>
      <c r="C366" s="2"/>
      <c r="D366" s="2"/>
      <c r="E366" s="2"/>
      <c r="F366" s="17">
        <f>F367+F368+F369</f>
        <v>18927.600000000002</v>
      </c>
      <c r="G366" s="17">
        <f>G367+G368+G369</f>
        <v>18629.7</v>
      </c>
      <c r="H366" s="17">
        <f>H367+H368+H369</f>
        <v>18629.7</v>
      </c>
    </row>
    <row r="367" spans="1:8" ht="63" x14ac:dyDescent="0.25">
      <c r="A367" s="81" t="s">
        <v>51</v>
      </c>
      <c r="B367" s="2" t="s">
        <v>131</v>
      </c>
      <c r="C367" s="2" t="s">
        <v>89</v>
      </c>
      <c r="D367" s="2" t="s">
        <v>15</v>
      </c>
      <c r="E367" s="2" t="s">
        <v>34</v>
      </c>
      <c r="F367" s="17">
        <f>SUM(Ведомственная!G1240)</f>
        <v>15949.800000000001</v>
      </c>
      <c r="G367" s="17">
        <f>SUM(Ведомственная!H1240)</f>
        <v>15974.2</v>
      </c>
      <c r="H367" s="17">
        <f>SUM(Ведомственная!I1240)</f>
        <v>15974.2</v>
      </c>
    </row>
    <row r="368" spans="1:8" ht="31.5" x14ac:dyDescent="0.25">
      <c r="A368" s="81" t="s">
        <v>52</v>
      </c>
      <c r="B368" s="2" t="s">
        <v>131</v>
      </c>
      <c r="C368" s="2" t="s">
        <v>91</v>
      </c>
      <c r="D368" s="2" t="s">
        <v>15</v>
      </c>
      <c r="E368" s="2" t="s">
        <v>34</v>
      </c>
      <c r="F368" s="17">
        <f>SUM(Ведомственная!G1241)</f>
        <v>2592.9</v>
      </c>
      <c r="G368" s="17">
        <f>SUM(Ведомственная!H1241)</f>
        <v>2277</v>
      </c>
      <c r="H368" s="17">
        <f>SUM(Ведомственная!I1241)</f>
        <v>2283.4</v>
      </c>
    </row>
    <row r="369" spans="1:8" x14ac:dyDescent="0.25">
      <c r="A369" s="81" t="s">
        <v>22</v>
      </c>
      <c r="B369" s="2" t="s">
        <v>131</v>
      </c>
      <c r="C369" s="2" t="s">
        <v>96</v>
      </c>
      <c r="D369" s="2" t="s">
        <v>15</v>
      </c>
      <c r="E369" s="2" t="s">
        <v>34</v>
      </c>
      <c r="F369" s="17">
        <f>SUM(Ведомственная!G1242)</f>
        <v>384.9</v>
      </c>
      <c r="G369" s="17">
        <f>SUM(Ведомственная!H1242)</f>
        <v>378.5</v>
      </c>
      <c r="H369" s="17">
        <f>SUM(Ведомственная!I1242)</f>
        <v>372.1</v>
      </c>
    </row>
    <row r="370" spans="1:8" x14ac:dyDescent="0.25">
      <c r="A370" s="81" t="s">
        <v>116</v>
      </c>
      <c r="B370" s="2" t="s">
        <v>117</v>
      </c>
      <c r="C370" s="2"/>
      <c r="D370" s="2"/>
      <c r="E370" s="2"/>
      <c r="F370" s="17">
        <f t="shared" ref="F370:H372" si="46">F371</f>
        <v>94043.099999999991</v>
      </c>
      <c r="G370" s="17">
        <f t="shared" si="46"/>
        <v>87013.6</v>
      </c>
      <c r="H370" s="17">
        <f t="shared" si="46"/>
        <v>87013.6</v>
      </c>
    </row>
    <row r="371" spans="1:8" ht="47.25" x14ac:dyDescent="0.25">
      <c r="A371" s="81" t="s">
        <v>26</v>
      </c>
      <c r="B371" s="2" t="s">
        <v>118</v>
      </c>
      <c r="C371" s="2"/>
      <c r="D371" s="2"/>
      <c r="E371" s="2"/>
      <c r="F371" s="17">
        <f t="shared" si="46"/>
        <v>94043.099999999991</v>
      </c>
      <c r="G371" s="17">
        <f t="shared" si="46"/>
        <v>87013.6</v>
      </c>
      <c r="H371" s="17">
        <f t="shared" si="46"/>
        <v>87013.6</v>
      </c>
    </row>
    <row r="372" spans="1:8" x14ac:dyDescent="0.25">
      <c r="A372" s="81" t="s">
        <v>119</v>
      </c>
      <c r="B372" s="2" t="s">
        <v>120</v>
      </c>
      <c r="C372" s="2"/>
      <c r="D372" s="2"/>
      <c r="E372" s="2"/>
      <c r="F372" s="17">
        <f t="shared" si="46"/>
        <v>94043.099999999991</v>
      </c>
      <c r="G372" s="17">
        <f t="shared" si="46"/>
        <v>87013.6</v>
      </c>
      <c r="H372" s="17">
        <f t="shared" si="46"/>
        <v>87013.6</v>
      </c>
    </row>
    <row r="373" spans="1:8" ht="31.5" x14ac:dyDescent="0.25">
      <c r="A373" s="81" t="s">
        <v>121</v>
      </c>
      <c r="B373" s="2" t="s">
        <v>120</v>
      </c>
      <c r="C373" s="2" t="s">
        <v>122</v>
      </c>
      <c r="D373" s="2" t="s">
        <v>113</v>
      </c>
      <c r="E373" s="2" t="s">
        <v>54</v>
      </c>
      <c r="F373" s="17">
        <f>SUM(Ведомственная!G1192)</f>
        <v>94043.099999999991</v>
      </c>
      <c r="G373" s="17">
        <f>SUM(Ведомственная!H1192)</f>
        <v>87013.6</v>
      </c>
      <c r="H373" s="17">
        <f>SUM(Ведомственная!I1192)</f>
        <v>87013.6</v>
      </c>
    </row>
    <row r="374" spans="1:8" ht="31.5" x14ac:dyDescent="0.25">
      <c r="A374" s="81" t="s">
        <v>133</v>
      </c>
      <c r="B374" s="2" t="s">
        <v>134</v>
      </c>
      <c r="C374" s="2"/>
      <c r="D374" s="2"/>
      <c r="E374" s="2"/>
      <c r="F374" s="17">
        <f t="shared" ref="F374:H375" si="47">F375</f>
        <v>51779.700000000004</v>
      </c>
      <c r="G374" s="17">
        <f t="shared" si="47"/>
        <v>49339.000000000007</v>
      </c>
      <c r="H374" s="17">
        <f t="shared" si="47"/>
        <v>50339.000000000007</v>
      </c>
    </row>
    <row r="375" spans="1:8" ht="31.5" x14ac:dyDescent="0.25">
      <c r="A375" s="81" t="s">
        <v>45</v>
      </c>
      <c r="B375" s="2" t="s">
        <v>135</v>
      </c>
      <c r="C375" s="2"/>
      <c r="D375" s="2"/>
      <c r="E375" s="2"/>
      <c r="F375" s="17">
        <f t="shared" si="47"/>
        <v>51779.700000000004</v>
      </c>
      <c r="G375" s="17">
        <f t="shared" si="47"/>
        <v>49339.000000000007</v>
      </c>
      <c r="H375" s="17">
        <f t="shared" si="47"/>
        <v>50339.000000000007</v>
      </c>
    </row>
    <row r="376" spans="1:8" x14ac:dyDescent="0.25">
      <c r="A376" s="81" t="s">
        <v>136</v>
      </c>
      <c r="B376" s="2" t="s">
        <v>137</v>
      </c>
      <c r="C376" s="2"/>
      <c r="D376" s="2"/>
      <c r="E376" s="2"/>
      <c r="F376" s="17">
        <f>F377+F378+F379</f>
        <v>51779.700000000004</v>
      </c>
      <c r="G376" s="17">
        <f>G377+G378+G379</f>
        <v>49339.000000000007</v>
      </c>
      <c r="H376" s="17">
        <f>H377+H378+H379</f>
        <v>50339.000000000007</v>
      </c>
    </row>
    <row r="377" spans="1:8" ht="63" x14ac:dyDescent="0.25">
      <c r="A377" s="81" t="s">
        <v>51</v>
      </c>
      <c r="B377" s="2" t="s">
        <v>137</v>
      </c>
      <c r="C377" s="2" t="s">
        <v>89</v>
      </c>
      <c r="D377" s="2" t="s">
        <v>15</v>
      </c>
      <c r="E377" s="2" t="s">
        <v>34</v>
      </c>
      <c r="F377" s="17">
        <f>SUM(Ведомственная!G1246)</f>
        <v>45921</v>
      </c>
      <c r="G377" s="17">
        <f>SUM(Ведомственная!H1246)</f>
        <v>45217.8</v>
      </c>
      <c r="H377" s="17">
        <f>SUM(Ведомственная!I1246)</f>
        <v>45217.8</v>
      </c>
    </row>
    <row r="378" spans="1:8" ht="31.5" x14ac:dyDescent="0.25">
      <c r="A378" s="81" t="s">
        <v>52</v>
      </c>
      <c r="B378" s="2" t="s">
        <v>137</v>
      </c>
      <c r="C378" s="2" t="s">
        <v>91</v>
      </c>
      <c r="D378" s="2" t="s">
        <v>15</v>
      </c>
      <c r="E378" s="2" t="s">
        <v>34</v>
      </c>
      <c r="F378" s="17">
        <f>SUM(Ведомственная!G1247)</f>
        <v>5389.3</v>
      </c>
      <c r="G378" s="17">
        <f>SUM(Ведомственная!H1247)</f>
        <v>3663.3</v>
      </c>
      <c r="H378" s="17">
        <f>SUM(Ведомственная!I1247)</f>
        <v>4674.8999999999996</v>
      </c>
    </row>
    <row r="379" spans="1:8" x14ac:dyDescent="0.25">
      <c r="A379" s="81" t="s">
        <v>22</v>
      </c>
      <c r="B379" s="2" t="s">
        <v>137</v>
      </c>
      <c r="C379" s="2" t="s">
        <v>96</v>
      </c>
      <c r="D379" s="2" t="s">
        <v>15</v>
      </c>
      <c r="E379" s="2" t="s">
        <v>34</v>
      </c>
      <c r="F379" s="17">
        <f>SUM(Ведомственная!G1248)</f>
        <v>469.4</v>
      </c>
      <c r="G379" s="17">
        <f>SUM(Ведомственная!H1248)</f>
        <v>457.9</v>
      </c>
      <c r="H379" s="17">
        <f>SUM(Ведомственная!I1248)</f>
        <v>446.3</v>
      </c>
    </row>
    <row r="380" spans="1:8" ht="31.5" x14ac:dyDescent="0.25">
      <c r="A380" s="81" t="s">
        <v>138</v>
      </c>
      <c r="B380" s="2" t="s">
        <v>139</v>
      </c>
      <c r="C380" s="2"/>
      <c r="D380" s="2"/>
      <c r="E380" s="2"/>
      <c r="F380" s="17">
        <f t="shared" ref="F380:H382" si="48">F381</f>
        <v>10425.6</v>
      </c>
      <c r="G380" s="17">
        <f t="shared" si="48"/>
        <v>10920.4</v>
      </c>
      <c r="H380" s="17">
        <f t="shared" si="48"/>
        <v>10920.4</v>
      </c>
    </row>
    <row r="381" spans="1:8" ht="47.25" x14ac:dyDescent="0.25">
      <c r="A381" s="81" t="s">
        <v>26</v>
      </c>
      <c r="B381" s="2" t="s">
        <v>140</v>
      </c>
      <c r="C381" s="2"/>
      <c r="D381" s="2"/>
      <c r="E381" s="2"/>
      <c r="F381" s="17">
        <f t="shared" si="48"/>
        <v>10425.6</v>
      </c>
      <c r="G381" s="17">
        <f t="shared" si="48"/>
        <v>10920.4</v>
      </c>
      <c r="H381" s="17">
        <f t="shared" si="48"/>
        <v>10920.4</v>
      </c>
    </row>
    <row r="382" spans="1:8" x14ac:dyDescent="0.25">
      <c r="A382" s="81" t="s">
        <v>141</v>
      </c>
      <c r="B382" s="2" t="s">
        <v>142</v>
      </c>
      <c r="C382" s="2"/>
      <c r="D382" s="2"/>
      <c r="E382" s="2"/>
      <c r="F382" s="17">
        <f t="shared" si="48"/>
        <v>10425.6</v>
      </c>
      <c r="G382" s="17">
        <f t="shared" si="48"/>
        <v>10920.4</v>
      </c>
      <c r="H382" s="17">
        <f t="shared" si="48"/>
        <v>10920.4</v>
      </c>
    </row>
    <row r="383" spans="1:8" ht="31.5" x14ac:dyDescent="0.25">
      <c r="A383" s="81" t="s">
        <v>121</v>
      </c>
      <c r="B383" s="2" t="s">
        <v>142</v>
      </c>
      <c r="C383" s="2" t="s">
        <v>122</v>
      </c>
      <c r="D383" s="2" t="s">
        <v>15</v>
      </c>
      <c r="E383" s="2" t="s">
        <v>34</v>
      </c>
      <c r="F383" s="17">
        <f>SUM(Ведомственная!G1252)</f>
        <v>10425.6</v>
      </c>
      <c r="G383" s="17">
        <f>SUM(Ведомственная!H1252)</f>
        <v>10920.4</v>
      </c>
      <c r="H383" s="17">
        <f>SUM(Ведомственная!I1252)</f>
        <v>10920.4</v>
      </c>
    </row>
    <row r="384" spans="1:8" ht="31.5" hidden="1" x14ac:dyDescent="0.25">
      <c r="A384" s="81" t="s">
        <v>72</v>
      </c>
      <c r="B384" s="2" t="s">
        <v>412</v>
      </c>
      <c r="C384" s="2" t="s">
        <v>122</v>
      </c>
      <c r="D384" s="2" t="s">
        <v>15</v>
      </c>
      <c r="E384" s="2" t="s">
        <v>13</v>
      </c>
      <c r="F384" s="17"/>
      <c r="G384" s="17"/>
      <c r="H384" s="17"/>
    </row>
    <row r="385" spans="1:8" x14ac:dyDescent="0.25">
      <c r="A385" s="81" t="s">
        <v>154</v>
      </c>
      <c r="B385" s="2" t="s">
        <v>155</v>
      </c>
      <c r="C385" s="2"/>
      <c r="D385" s="2"/>
      <c r="E385" s="2"/>
      <c r="F385" s="17">
        <f>F386+F391</f>
        <v>3329.8</v>
      </c>
      <c r="G385" s="17">
        <f>G386+G391</f>
        <v>1035.3</v>
      </c>
      <c r="H385" s="17">
        <f>H386+H391</f>
        <v>0</v>
      </c>
    </row>
    <row r="386" spans="1:8" x14ac:dyDescent="0.25">
      <c r="A386" s="81" t="s">
        <v>35</v>
      </c>
      <c r="B386" s="2" t="s">
        <v>415</v>
      </c>
      <c r="C386" s="2"/>
      <c r="D386" s="2"/>
      <c r="E386" s="2"/>
      <c r="F386" s="17">
        <f>F387+F390</f>
        <v>1431.3</v>
      </c>
      <c r="G386" s="17">
        <f t="shared" ref="G386:H386" si="49">G387+G390</f>
        <v>0</v>
      </c>
      <c r="H386" s="17">
        <f t="shared" si="49"/>
        <v>0</v>
      </c>
    </row>
    <row r="387" spans="1:8" ht="14.25" customHeight="1" x14ac:dyDescent="0.25">
      <c r="A387" s="81" t="s">
        <v>153</v>
      </c>
      <c r="B387" s="2" t="s">
        <v>416</v>
      </c>
      <c r="C387" s="2"/>
      <c r="D387" s="2"/>
      <c r="E387" s="2"/>
      <c r="F387" s="17">
        <f>F388+F389</f>
        <v>1265</v>
      </c>
      <c r="G387" s="17">
        <f>G388+G389</f>
        <v>0</v>
      </c>
      <c r="H387" s="17">
        <f>H388+H389</f>
        <v>0</v>
      </c>
    </row>
    <row r="388" spans="1:8" ht="63" hidden="1" x14ac:dyDescent="0.25">
      <c r="A388" s="81" t="s">
        <v>132</v>
      </c>
      <c r="B388" s="2" t="s">
        <v>416</v>
      </c>
      <c r="C388" s="2" t="s">
        <v>89</v>
      </c>
      <c r="D388" s="2" t="s">
        <v>15</v>
      </c>
      <c r="E388" s="2" t="s">
        <v>13</v>
      </c>
      <c r="F388" s="17"/>
      <c r="G388" s="17"/>
      <c r="H388" s="17"/>
    </row>
    <row r="389" spans="1:8" ht="31.5" x14ac:dyDescent="0.25">
      <c r="A389" s="81" t="s">
        <v>52</v>
      </c>
      <c r="B389" s="2" t="s">
        <v>416</v>
      </c>
      <c r="C389" s="2" t="s">
        <v>91</v>
      </c>
      <c r="D389" s="2" t="s">
        <v>15</v>
      </c>
      <c r="E389" s="2" t="s">
        <v>13</v>
      </c>
      <c r="F389" s="17">
        <f>SUM(Ведомственная!G1295)</f>
        <v>1265</v>
      </c>
      <c r="G389" s="17">
        <f>SUM(Ведомственная!H1295)</f>
        <v>0</v>
      </c>
      <c r="H389" s="17">
        <f>SUM(Ведомственная!I1295)</f>
        <v>0</v>
      </c>
    </row>
    <row r="390" spans="1:8" x14ac:dyDescent="0.25">
      <c r="A390" s="81" t="s">
        <v>119</v>
      </c>
      <c r="B390" s="2" t="s">
        <v>936</v>
      </c>
      <c r="C390" s="2" t="s">
        <v>122</v>
      </c>
      <c r="D390" s="2" t="s">
        <v>113</v>
      </c>
      <c r="E390" s="2" t="s">
        <v>54</v>
      </c>
      <c r="F390" s="17">
        <f>SUM(Ведомственная!G1196)</f>
        <v>166.3</v>
      </c>
      <c r="G390" s="17">
        <f>SUM(Ведомственная!H1196)</f>
        <v>0</v>
      </c>
      <c r="H390" s="17">
        <f>SUM(Ведомственная!I1196)</f>
        <v>0</v>
      </c>
    </row>
    <row r="391" spans="1:8" x14ac:dyDescent="0.25">
      <c r="A391" s="81" t="s">
        <v>151</v>
      </c>
      <c r="B391" s="2" t="s">
        <v>541</v>
      </c>
      <c r="C391" s="2"/>
      <c r="D391" s="2"/>
      <c r="E391" s="2"/>
      <c r="F391" s="17">
        <f>SUM(F397)+F392</f>
        <v>1898.5</v>
      </c>
      <c r="G391" s="17">
        <f t="shared" ref="G391:H391" si="50">SUM(G397)+G392</f>
        <v>1035.3</v>
      </c>
      <c r="H391" s="17">
        <f t="shared" si="50"/>
        <v>0</v>
      </c>
    </row>
    <row r="392" spans="1:8" ht="31.5" x14ac:dyDescent="0.25">
      <c r="A392" s="81" t="s">
        <v>264</v>
      </c>
      <c r="B392" s="2" t="s">
        <v>989</v>
      </c>
      <c r="C392" s="4"/>
      <c r="D392" s="2"/>
      <c r="E392" s="2"/>
      <c r="F392" s="17">
        <f>SUM(F393+F395)</f>
        <v>540.9</v>
      </c>
      <c r="G392" s="17">
        <f t="shared" ref="G392:H392" si="51">SUM(G393+G395)</f>
        <v>0</v>
      </c>
      <c r="H392" s="17">
        <f t="shared" si="51"/>
        <v>0</v>
      </c>
    </row>
    <row r="393" spans="1:8" x14ac:dyDescent="0.25">
      <c r="A393" s="81" t="s">
        <v>128</v>
      </c>
      <c r="B393" s="2" t="s">
        <v>990</v>
      </c>
      <c r="C393" s="4"/>
      <c r="D393" s="2"/>
      <c r="E393" s="2"/>
      <c r="F393" s="17">
        <f>SUM(F394)</f>
        <v>378.3</v>
      </c>
      <c r="G393" s="17">
        <f t="shared" ref="G393:H393" si="52">SUM(G394)</f>
        <v>0</v>
      </c>
      <c r="H393" s="17">
        <f t="shared" si="52"/>
        <v>0</v>
      </c>
    </row>
    <row r="394" spans="1:8" ht="31.5" x14ac:dyDescent="0.25">
      <c r="A394" s="81" t="s">
        <v>121</v>
      </c>
      <c r="B394" s="2" t="s">
        <v>990</v>
      </c>
      <c r="C394" s="2" t="s">
        <v>122</v>
      </c>
      <c r="D394" s="2" t="s">
        <v>15</v>
      </c>
      <c r="E394" s="2" t="s">
        <v>13</v>
      </c>
      <c r="F394" s="17">
        <f>SUM(Ведомственная!G1299)</f>
        <v>378.3</v>
      </c>
      <c r="G394" s="17">
        <f>SUM(Ведомственная!H1299)</f>
        <v>0</v>
      </c>
      <c r="H394" s="17">
        <f>SUM(Ведомственная!I1299)</f>
        <v>0</v>
      </c>
    </row>
    <row r="395" spans="1:8" x14ac:dyDescent="0.25">
      <c r="A395" s="81" t="s">
        <v>612</v>
      </c>
      <c r="B395" s="2" t="s">
        <v>992</v>
      </c>
      <c r="C395" s="2"/>
      <c r="D395" s="2"/>
      <c r="E395" s="2"/>
      <c r="F395" s="17">
        <f>SUM(F396)</f>
        <v>162.6</v>
      </c>
      <c r="G395" s="17">
        <f t="shared" ref="G395:H395" si="53">SUM(G396)</f>
        <v>0</v>
      </c>
      <c r="H395" s="17">
        <f t="shared" si="53"/>
        <v>0</v>
      </c>
    </row>
    <row r="396" spans="1:8" ht="31.5" x14ac:dyDescent="0.25">
      <c r="A396" s="81" t="s">
        <v>121</v>
      </c>
      <c r="B396" s="2" t="s">
        <v>992</v>
      </c>
      <c r="C396" s="2" t="s">
        <v>122</v>
      </c>
      <c r="D396" s="2" t="s">
        <v>15</v>
      </c>
      <c r="E396" s="2" t="s">
        <v>13</v>
      </c>
      <c r="F396" s="17">
        <f>SUM(Ведомственная!G1301)</f>
        <v>162.6</v>
      </c>
      <c r="G396" s="17">
        <f>SUM(Ведомственная!H1301)</f>
        <v>0</v>
      </c>
      <c r="H396" s="17">
        <f>SUM(Ведомственная!I1301)</f>
        <v>0</v>
      </c>
    </row>
    <row r="397" spans="1:8" ht="31.5" x14ac:dyDescent="0.25">
      <c r="A397" s="81" t="s">
        <v>334</v>
      </c>
      <c r="B397" s="2" t="s">
        <v>991</v>
      </c>
      <c r="C397" s="2"/>
      <c r="D397" s="2"/>
      <c r="E397" s="2"/>
      <c r="F397" s="17">
        <f>SUM(F398)+F400</f>
        <v>1357.6000000000001</v>
      </c>
      <c r="G397" s="17">
        <f t="shared" ref="G397:H397" si="54">SUM(G398)+G400</f>
        <v>1035.3</v>
      </c>
      <c r="H397" s="17">
        <f t="shared" si="54"/>
        <v>0</v>
      </c>
    </row>
    <row r="398" spans="1:8" x14ac:dyDescent="0.25">
      <c r="A398" s="81" t="s">
        <v>128</v>
      </c>
      <c r="B398" s="2" t="s">
        <v>542</v>
      </c>
      <c r="C398" s="2"/>
      <c r="D398" s="2"/>
      <c r="E398" s="2"/>
      <c r="F398" s="17">
        <f t="shared" ref="F398:H398" si="55">SUM(F399)</f>
        <v>1246.7</v>
      </c>
      <c r="G398" s="17">
        <f t="shared" si="55"/>
        <v>1035.3</v>
      </c>
      <c r="H398" s="17">
        <f t="shared" si="55"/>
        <v>0</v>
      </c>
    </row>
    <row r="399" spans="1:8" ht="31.5" x14ac:dyDescent="0.25">
      <c r="A399" s="81" t="s">
        <v>121</v>
      </c>
      <c r="B399" s="2" t="s">
        <v>542</v>
      </c>
      <c r="C399" s="2" t="s">
        <v>122</v>
      </c>
      <c r="D399" s="2" t="s">
        <v>15</v>
      </c>
      <c r="E399" s="2" t="s">
        <v>13</v>
      </c>
      <c r="F399" s="17">
        <f>SUM(Ведомственная!G1304)</f>
        <v>1246.7</v>
      </c>
      <c r="G399" s="17">
        <f>SUM(Ведомственная!H1304)</f>
        <v>1035.3</v>
      </c>
      <c r="H399" s="17">
        <f>SUM(Ведомственная!I1304)</f>
        <v>0</v>
      </c>
    </row>
    <row r="400" spans="1:8" x14ac:dyDescent="0.25">
      <c r="A400" s="81" t="s">
        <v>141</v>
      </c>
      <c r="B400" s="2" t="s">
        <v>613</v>
      </c>
      <c r="C400" s="2"/>
      <c r="D400" s="2"/>
      <c r="E400" s="2"/>
      <c r="F400" s="17">
        <f t="shared" ref="F400:H400" si="56">SUM(F401)</f>
        <v>110.9</v>
      </c>
      <c r="G400" s="17">
        <f t="shared" si="56"/>
        <v>0</v>
      </c>
      <c r="H400" s="17">
        <f t="shared" si="56"/>
        <v>0</v>
      </c>
    </row>
    <row r="401" spans="1:8" ht="31.5" x14ac:dyDescent="0.25">
      <c r="A401" s="81" t="s">
        <v>121</v>
      </c>
      <c r="B401" s="2" t="s">
        <v>613</v>
      </c>
      <c r="C401" s="2" t="s">
        <v>122</v>
      </c>
      <c r="D401" s="2" t="s">
        <v>15</v>
      </c>
      <c r="E401" s="2" t="s">
        <v>13</v>
      </c>
      <c r="F401" s="17">
        <f>SUM(Ведомственная!G1306)</f>
        <v>110.9</v>
      </c>
      <c r="G401" s="17">
        <f>SUM(Ведомственная!H1306)</f>
        <v>0</v>
      </c>
      <c r="H401" s="17">
        <f>SUM(Ведомственная!I1306)</f>
        <v>0</v>
      </c>
    </row>
    <row r="402" spans="1:8" ht="31.5" x14ac:dyDescent="0.25">
      <c r="A402" s="81" t="s">
        <v>156</v>
      </c>
      <c r="B402" s="2" t="s">
        <v>157</v>
      </c>
      <c r="C402" s="2"/>
      <c r="D402" s="2"/>
      <c r="E402" s="2"/>
      <c r="F402" s="17">
        <f>F403+F410+F429</f>
        <v>10974.699999999999</v>
      </c>
      <c r="G402" s="17">
        <f>G403+G410+G429</f>
        <v>11559.7</v>
      </c>
      <c r="H402" s="17">
        <f>H403+H410+H429</f>
        <v>3000</v>
      </c>
    </row>
    <row r="403" spans="1:8" x14ac:dyDescent="0.25">
      <c r="A403" s="81" t="s">
        <v>35</v>
      </c>
      <c r="B403" s="2" t="s">
        <v>417</v>
      </c>
      <c r="C403" s="2"/>
      <c r="D403" s="2"/>
      <c r="E403" s="2"/>
      <c r="F403" s="17">
        <f>SUM(F404+F406+F408)</f>
        <v>2264.2999999999997</v>
      </c>
      <c r="G403" s="17">
        <f t="shared" ref="G403:H403" si="57">SUM(G404+G406+G408)</f>
        <v>0</v>
      </c>
      <c r="H403" s="17">
        <f t="shared" si="57"/>
        <v>0</v>
      </c>
    </row>
    <row r="404" spans="1:8" x14ac:dyDescent="0.25">
      <c r="A404" s="81" t="s">
        <v>128</v>
      </c>
      <c r="B404" s="2" t="s">
        <v>418</v>
      </c>
      <c r="C404" s="2"/>
      <c r="D404" s="2"/>
      <c r="E404" s="2"/>
      <c r="F404" s="17">
        <f>F405</f>
        <v>403.6</v>
      </c>
      <c r="G404" s="17">
        <f>G405</f>
        <v>0</v>
      </c>
      <c r="H404" s="17">
        <f>H405</f>
        <v>0</v>
      </c>
    </row>
    <row r="405" spans="1:8" ht="31.5" x14ac:dyDescent="0.25">
      <c r="A405" s="81" t="s">
        <v>52</v>
      </c>
      <c r="B405" s="2" t="s">
        <v>418</v>
      </c>
      <c r="C405" s="2" t="s">
        <v>91</v>
      </c>
      <c r="D405" s="2" t="s">
        <v>15</v>
      </c>
      <c r="E405" s="2" t="s">
        <v>34</v>
      </c>
      <c r="F405" s="17">
        <f>SUM(Ведомственная!G1256)</f>
        <v>403.6</v>
      </c>
      <c r="G405" s="17">
        <f>SUM(Ведомственная!H1256)</f>
        <v>0</v>
      </c>
      <c r="H405" s="17">
        <f>SUM(Ведомственная!I1256)</f>
        <v>0</v>
      </c>
    </row>
    <row r="406" spans="1:8" x14ac:dyDescent="0.25">
      <c r="A406" s="81" t="s">
        <v>136</v>
      </c>
      <c r="B406" s="2" t="s">
        <v>419</v>
      </c>
      <c r="C406" s="2"/>
      <c r="D406" s="2"/>
      <c r="E406" s="2"/>
      <c r="F406" s="17">
        <f>SUM(F407)</f>
        <v>1860.6999999999998</v>
      </c>
      <c r="G406" s="17">
        <f>SUM(G407)</f>
        <v>0</v>
      </c>
      <c r="H406" s="17">
        <f>SUM(H407)</f>
        <v>0</v>
      </c>
    </row>
    <row r="407" spans="1:8" ht="29.25" customHeight="1" x14ac:dyDescent="0.25">
      <c r="A407" s="81" t="s">
        <v>52</v>
      </c>
      <c r="B407" s="2" t="s">
        <v>419</v>
      </c>
      <c r="C407" s="2" t="s">
        <v>91</v>
      </c>
      <c r="D407" s="2" t="s">
        <v>15</v>
      </c>
      <c r="E407" s="2" t="s">
        <v>34</v>
      </c>
      <c r="F407" s="17">
        <f>SUM(Ведомственная!G1258)</f>
        <v>1860.6999999999998</v>
      </c>
      <c r="G407" s="17">
        <f>SUM(Ведомственная!H1258)</f>
        <v>0</v>
      </c>
      <c r="H407" s="17">
        <f>SUM(Ведомственная!I1258)</f>
        <v>0</v>
      </c>
    </row>
    <row r="408" spans="1:8" ht="31.5" x14ac:dyDescent="0.25">
      <c r="A408" s="81" t="s">
        <v>524</v>
      </c>
      <c r="B408" s="2" t="s">
        <v>420</v>
      </c>
      <c r="C408" s="2"/>
      <c r="D408" s="2"/>
      <c r="E408" s="2"/>
      <c r="F408" s="17">
        <f>F409</f>
        <v>0</v>
      </c>
      <c r="G408" s="17">
        <f>G409</f>
        <v>0</v>
      </c>
      <c r="H408" s="17">
        <f>H409</f>
        <v>0</v>
      </c>
    </row>
    <row r="409" spans="1:8" ht="31.5" x14ac:dyDescent="0.25">
      <c r="A409" s="81" t="s">
        <v>52</v>
      </c>
      <c r="B409" s="2" t="s">
        <v>420</v>
      </c>
      <c r="C409" s="2" t="s">
        <v>91</v>
      </c>
      <c r="D409" s="2" t="s">
        <v>15</v>
      </c>
      <c r="E409" s="2" t="s">
        <v>34</v>
      </c>
      <c r="F409" s="17">
        <f>SUM(Ведомственная!G1260)</f>
        <v>0</v>
      </c>
      <c r="G409" s="17">
        <f>SUM(Ведомственная!H1260)</f>
        <v>0</v>
      </c>
      <c r="H409" s="17">
        <f>SUM(Ведомственная!I1260)</f>
        <v>0</v>
      </c>
    </row>
    <row r="410" spans="1:8" x14ac:dyDescent="0.25">
      <c r="A410" s="81" t="s">
        <v>151</v>
      </c>
      <c r="B410" s="2" t="s">
        <v>158</v>
      </c>
      <c r="C410" s="2"/>
      <c r="D410" s="2"/>
      <c r="E410" s="2"/>
      <c r="F410" s="17">
        <f>F411+F422+F417</f>
        <v>8710.4</v>
      </c>
      <c r="G410" s="17">
        <f>G411+G422+G417</f>
        <v>0</v>
      </c>
      <c r="H410" s="17">
        <f>H411+H422+H417</f>
        <v>0</v>
      </c>
    </row>
    <row r="411" spans="1:8" ht="31.5" x14ac:dyDescent="0.25">
      <c r="A411" s="81" t="s">
        <v>421</v>
      </c>
      <c r="B411" s="2" t="s">
        <v>422</v>
      </c>
      <c r="C411" s="2"/>
      <c r="D411" s="2"/>
      <c r="E411" s="2"/>
      <c r="F411" s="17">
        <f>F412+F414</f>
        <v>4833.3</v>
      </c>
      <c r="G411" s="17">
        <f>G412+G414</f>
        <v>0</v>
      </c>
      <c r="H411" s="17">
        <f>H412+H414</f>
        <v>0</v>
      </c>
    </row>
    <row r="412" spans="1:8" x14ac:dyDescent="0.25">
      <c r="A412" s="81" t="s">
        <v>119</v>
      </c>
      <c r="B412" s="2" t="s">
        <v>423</v>
      </c>
      <c r="C412" s="2"/>
      <c r="D412" s="2"/>
      <c r="E412" s="2"/>
      <c r="F412" s="17">
        <f>F413</f>
        <v>4354</v>
      </c>
      <c r="G412" s="17">
        <f>G413</f>
        <v>0</v>
      </c>
      <c r="H412" s="17">
        <f>H413</f>
        <v>0</v>
      </c>
    </row>
    <row r="413" spans="1:8" ht="31.5" x14ac:dyDescent="0.25">
      <c r="A413" s="81" t="s">
        <v>121</v>
      </c>
      <c r="B413" s="2" t="s">
        <v>423</v>
      </c>
      <c r="C413" s="2" t="s">
        <v>122</v>
      </c>
      <c r="D413" s="2" t="s">
        <v>113</v>
      </c>
      <c r="E413" s="2" t="s">
        <v>54</v>
      </c>
      <c r="F413" s="17">
        <f>SUM(Ведомственная!G1201)</f>
        <v>4354</v>
      </c>
      <c r="G413" s="17">
        <f>SUM(Ведомственная!H1201)</f>
        <v>0</v>
      </c>
      <c r="H413" s="17">
        <f>SUM(Ведомственная!I1201)</f>
        <v>0</v>
      </c>
    </row>
    <row r="414" spans="1:8" x14ac:dyDescent="0.25">
      <c r="A414" s="81" t="s">
        <v>128</v>
      </c>
      <c r="B414" s="2" t="s">
        <v>439</v>
      </c>
      <c r="C414" s="2"/>
      <c r="D414" s="2"/>
      <c r="E414" s="2"/>
      <c r="F414" s="17">
        <f>F416+F415</f>
        <v>479.3</v>
      </c>
      <c r="G414" s="17">
        <f>G416+G415</f>
        <v>0</v>
      </c>
      <c r="H414" s="17">
        <f>H416+H415</f>
        <v>0</v>
      </c>
    </row>
    <row r="415" spans="1:8" ht="31.5" x14ac:dyDescent="0.25">
      <c r="A415" s="81" t="s">
        <v>121</v>
      </c>
      <c r="B415" s="2" t="s">
        <v>439</v>
      </c>
      <c r="C415" s="2" t="s">
        <v>122</v>
      </c>
      <c r="D415" s="2" t="s">
        <v>15</v>
      </c>
      <c r="E415" s="2" t="s">
        <v>34</v>
      </c>
      <c r="F415" s="17">
        <f>SUM(Ведомственная!G1264)</f>
        <v>479.3</v>
      </c>
      <c r="G415" s="17">
        <f>SUM(Ведомственная!H1264)</f>
        <v>0</v>
      </c>
      <c r="H415" s="17">
        <f>SUM(Ведомственная!I1264)</f>
        <v>0</v>
      </c>
    </row>
    <row r="416" spans="1:8" ht="36.75" customHeight="1" x14ac:dyDescent="0.25">
      <c r="A416" s="81" t="s">
        <v>121</v>
      </c>
      <c r="B416" s="2" t="s">
        <v>439</v>
      </c>
      <c r="C416" s="2" t="s">
        <v>122</v>
      </c>
      <c r="D416" s="2" t="s">
        <v>15</v>
      </c>
      <c r="E416" s="2" t="s">
        <v>13</v>
      </c>
      <c r="F416" s="17">
        <v>0</v>
      </c>
      <c r="G416" s="17">
        <v>0</v>
      </c>
      <c r="H416" s="17">
        <v>0</v>
      </c>
    </row>
    <row r="417" spans="1:8" ht="31.5" x14ac:dyDescent="0.25">
      <c r="A417" s="81" t="s">
        <v>264</v>
      </c>
      <c r="B417" s="2" t="s">
        <v>440</v>
      </c>
      <c r="C417" s="2"/>
      <c r="D417" s="2"/>
      <c r="E417" s="2"/>
      <c r="F417" s="17">
        <f>F418+F420</f>
        <v>2515.1</v>
      </c>
      <c r="G417" s="17">
        <f>G418+G420</f>
        <v>0</v>
      </c>
      <c r="H417" s="17">
        <f>H418+H420</f>
        <v>0</v>
      </c>
    </row>
    <row r="418" spans="1:8" x14ac:dyDescent="0.25">
      <c r="A418" s="81" t="s">
        <v>119</v>
      </c>
      <c r="B418" s="2" t="s">
        <v>441</v>
      </c>
      <c r="C418" s="2"/>
      <c r="D418" s="2"/>
      <c r="E418" s="2"/>
      <c r="F418" s="17">
        <f>F419</f>
        <v>908.1</v>
      </c>
      <c r="G418" s="17">
        <f>G419</f>
        <v>0</v>
      </c>
      <c r="H418" s="17">
        <f>H419</f>
        <v>0</v>
      </c>
    </row>
    <row r="419" spans="1:8" ht="31.5" x14ac:dyDescent="0.25">
      <c r="A419" s="81" t="s">
        <v>121</v>
      </c>
      <c r="B419" s="2" t="s">
        <v>441</v>
      </c>
      <c r="C419" s="2" t="s">
        <v>122</v>
      </c>
      <c r="D419" s="2" t="s">
        <v>113</v>
      </c>
      <c r="E419" s="2" t="s">
        <v>54</v>
      </c>
      <c r="F419" s="17">
        <f>SUM(Ведомственная!G1203)</f>
        <v>908.1</v>
      </c>
      <c r="G419" s="17">
        <f>SUM(Ведомственная!H1203)</f>
        <v>0</v>
      </c>
      <c r="H419" s="17">
        <f>SUM(Ведомственная!I1203)</f>
        <v>0</v>
      </c>
    </row>
    <row r="420" spans="1:8" x14ac:dyDescent="0.25">
      <c r="A420" s="81" t="s">
        <v>128</v>
      </c>
      <c r="B420" s="2" t="s">
        <v>442</v>
      </c>
      <c r="C420" s="2"/>
      <c r="D420" s="2"/>
      <c r="E420" s="2"/>
      <c r="F420" s="17">
        <f>F421</f>
        <v>1607</v>
      </c>
      <c r="G420" s="17">
        <f>G421</f>
        <v>0</v>
      </c>
      <c r="H420" s="17">
        <f>H421</f>
        <v>0</v>
      </c>
    </row>
    <row r="421" spans="1:8" ht="31.5" x14ac:dyDescent="0.25">
      <c r="A421" s="81" t="s">
        <v>121</v>
      </c>
      <c r="B421" s="2" t="s">
        <v>442</v>
      </c>
      <c r="C421" s="2" t="s">
        <v>122</v>
      </c>
      <c r="D421" s="2" t="s">
        <v>15</v>
      </c>
      <c r="E421" s="2" t="s">
        <v>34</v>
      </c>
      <c r="F421" s="17">
        <f>SUM(Ведомственная!G1267)</f>
        <v>1607</v>
      </c>
      <c r="G421" s="17">
        <f>SUM(Ведомственная!H1267)</f>
        <v>0</v>
      </c>
      <c r="H421" s="17">
        <f>SUM(Ведомственная!I1267)</f>
        <v>0</v>
      </c>
    </row>
    <row r="422" spans="1:8" ht="31.5" x14ac:dyDescent="0.25">
      <c r="A422" s="81" t="s">
        <v>334</v>
      </c>
      <c r="B422" s="2" t="s">
        <v>424</v>
      </c>
      <c r="C422" s="2"/>
      <c r="D422" s="2"/>
      <c r="E422" s="2"/>
      <c r="F422" s="17">
        <f>SUM(F423+F425+F427)</f>
        <v>1362</v>
      </c>
      <c r="G422" s="17">
        <f>SUM(G423+G425+G427)</f>
        <v>0</v>
      </c>
      <c r="H422" s="17">
        <f>SUM(H423+H425+H427)</f>
        <v>0</v>
      </c>
    </row>
    <row r="423" spans="1:8" x14ac:dyDescent="0.25">
      <c r="A423" s="81" t="s">
        <v>119</v>
      </c>
      <c r="B423" s="2" t="s">
        <v>425</v>
      </c>
      <c r="C423" s="2"/>
      <c r="D423" s="2"/>
      <c r="E423" s="2"/>
      <c r="F423" s="17">
        <f>F424</f>
        <v>332.1</v>
      </c>
      <c r="G423" s="17">
        <f>G424</f>
        <v>0</v>
      </c>
      <c r="H423" s="17">
        <f>H424</f>
        <v>0</v>
      </c>
    </row>
    <row r="424" spans="1:8" ht="31.5" x14ac:dyDescent="0.25">
      <c r="A424" s="81" t="s">
        <v>121</v>
      </c>
      <c r="B424" s="2" t="s">
        <v>425</v>
      </c>
      <c r="C424" s="2" t="s">
        <v>122</v>
      </c>
      <c r="D424" s="2" t="s">
        <v>113</v>
      </c>
      <c r="E424" s="2" t="s">
        <v>54</v>
      </c>
      <c r="F424" s="17">
        <f>SUM(Ведомственная!G1206)</f>
        <v>332.1</v>
      </c>
      <c r="G424" s="17">
        <f>SUM(Ведомственная!H1206)</f>
        <v>0</v>
      </c>
      <c r="H424" s="17">
        <f>SUM(Ведомственная!I1206)</f>
        <v>0</v>
      </c>
    </row>
    <row r="425" spans="1:8" x14ac:dyDescent="0.25">
      <c r="A425" s="81" t="s">
        <v>128</v>
      </c>
      <c r="B425" s="2" t="s">
        <v>478</v>
      </c>
      <c r="C425" s="2"/>
      <c r="D425" s="2"/>
      <c r="E425" s="2"/>
      <c r="F425" s="17">
        <f>F426</f>
        <v>1029.9000000000001</v>
      </c>
      <c r="G425" s="17">
        <f>G426</f>
        <v>0</v>
      </c>
      <c r="H425" s="17">
        <f>H426</f>
        <v>0</v>
      </c>
    </row>
    <row r="426" spans="1:8" ht="31.5" x14ac:dyDescent="0.25">
      <c r="A426" s="81" t="s">
        <v>121</v>
      </c>
      <c r="B426" s="2" t="s">
        <v>478</v>
      </c>
      <c r="C426" s="2" t="s">
        <v>122</v>
      </c>
      <c r="D426" s="2" t="s">
        <v>15</v>
      </c>
      <c r="E426" s="2" t="s">
        <v>34</v>
      </c>
      <c r="F426" s="17">
        <f>SUM(Ведомственная!G1270)</f>
        <v>1029.9000000000001</v>
      </c>
      <c r="G426" s="17">
        <f>SUM(Ведомственная!H1270)</f>
        <v>0</v>
      </c>
      <c r="H426" s="17">
        <f>SUM(Ведомственная!I1270)</f>
        <v>0</v>
      </c>
    </row>
    <row r="427" spans="1:8" x14ac:dyDescent="0.25">
      <c r="A427" s="81" t="s">
        <v>141</v>
      </c>
      <c r="B427" s="2" t="s">
        <v>620</v>
      </c>
      <c r="C427" s="2"/>
      <c r="D427" s="2"/>
      <c r="E427" s="2"/>
      <c r="F427" s="17">
        <f>SUM(F428)</f>
        <v>0</v>
      </c>
      <c r="G427" s="17">
        <f>SUM(G428)</f>
        <v>0</v>
      </c>
      <c r="H427" s="17">
        <f>SUM(H428)</f>
        <v>0</v>
      </c>
    </row>
    <row r="428" spans="1:8" ht="31.5" x14ac:dyDescent="0.25">
      <c r="A428" s="81" t="s">
        <v>121</v>
      </c>
      <c r="B428" s="2" t="s">
        <v>620</v>
      </c>
      <c r="C428" s="2" t="s">
        <v>122</v>
      </c>
      <c r="D428" s="2" t="s">
        <v>15</v>
      </c>
      <c r="E428" s="2" t="s">
        <v>34</v>
      </c>
      <c r="F428" s="17">
        <f>SUM(Ведомственная!G1272)</f>
        <v>0</v>
      </c>
      <c r="G428" s="17">
        <f>SUM(Ведомственная!H1272)</f>
        <v>0</v>
      </c>
      <c r="H428" s="17">
        <f>SUM(Ведомственная!I1272)</f>
        <v>0</v>
      </c>
    </row>
    <row r="429" spans="1:8" x14ac:dyDescent="0.25">
      <c r="A429" s="81" t="s">
        <v>932</v>
      </c>
      <c r="B429" s="2" t="s">
        <v>596</v>
      </c>
      <c r="C429" s="2"/>
      <c r="D429" s="2"/>
      <c r="E429" s="2"/>
      <c r="F429" s="17">
        <f>SUM(F430+F432)</f>
        <v>0</v>
      </c>
      <c r="G429" s="17">
        <f t="shared" ref="G429:H429" si="58">SUM(G430+G432)</f>
        <v>11559.7</v>
      </c>
      <c r="H429" s="17">
        <f t="shared" si="58"/>
        <v>3000</v>
      </c>
    </row>
    <row r="430" spans="1:8" ht="78.75" x14ac:dyDescent="0.25">
      <c r="A430" s="81" t="s">
        <v>750</v>
      </c>
      <c r="B430" s="2" t="s">
        <v>748</v>
      </c>
      <c r="C430" s="2"/>
      <c r="D430" s="2"/>
      <c r="E430" s="2"/>
      <c r="F430" s="17">
        <f>SUM(F431)</f>
        <v>0</v>
      </c>
      <c r="G430" s="17">
        <f>SUM(G431)</f>
        <v>11559.7</v>
      </c>
      <c r="H430" s="17">
        <f>SUM(H431)</f>
        <v>0</v>
      </c>
    </row>
    <row r="431" spans="1:8" ht="31.5" x14ac:dyDescent="0.25">
      <c r="A431" s="81" t="s">
        <v>121</v>
      </c>
      <c r="B431" s="2" t="s">
        <v>748</v>
      </c>
      <c r="C431" s="2" t="s">
        <v>122</v>
      </c>
      <c r="D431" s="2" t="s">
        <v>113</v>
      </c>
      <c r="E431" s="2" t="s">
        <v>54</v>
      </c>
      <c r="F431" s="17">
        <f>SUM(Ведомственная!G1209)</f>
        <v>0</v>
      </c>
      <c r="G431" s="17">
        <f>SUM(Ведомственная!H1209)</f>
        <v>11559.7</v>
      </c>
      <c r="H431" s="17">
        <f>SUM(Ведомственная!I1209)</f>
        <v>0</v>
      </c>
    </row>
    <row r="432" spans="1:8" ht="31.5" x14ac:dyDescent="0.25">
      <c r="A432" s="81" t="s">
        <v>901</v>
      </c>
      <c r="B432" s="2" t="s">
        <v>900</v>
      </c>
      <c r="C432" s="2"/>
      <c r="D432" s="2"/>
      <c r="E432" s="2"/>
      <c r="F432" s="17">
        <f>SUM(F433)</f>
        <v>0</v>
      </c>
      <c r="G432" s="17">
        <f t="shared" ref="G432:H432" si="59">SUM(G433)</f>
        <v>0</v>
      </c>
      <c r="H432" s="17">
        <f t="shared" si="59"/>
        <v>3000</v>
      </c>
    </row>
    <row r="433" spans="1:8" ht="31.5" x14ac:dyDescent="0.25">
      <c r="A433" s="81" t="s">
        <v>52</v>
      </c>
      <c r="B433" s="2" t="s">
        <v>900</v>
      </c>
      <c r="C433" s="2" t="s">
        <v>91</v>
      </c>
      <c r="D433" s="2" t="s">
        <v>15</v>
      </c>
      <c r="E433" s="2" t="s">
        <v>34</v>
      </c>
      <c r="F433" s="17">
        <f>SUM(Ведомственная!G1275)</f>
        <v>0</v>
      </c>
      <c r="G433" s="17">
        <f>SUM(Ведомственная!H1275)</f>
        <v>0</v>
      </c>
      <c r="H433" s="17">
        <f>SUM(Ведомственная!I1275)</f>
        <v>3000</v>
      </c>
    </row>
    <row r="434" spans="1:8" ht="31.5" x14ac:dyDescent="0.25">
      <c r="A434" s="81" t="s">
        <v>603</v>
      </c>
      <c r="B434" s="2" t="s">
        <v>146</v>
      </c>
      <c r="C434" s="2"/>
      <c r="D434" s="2"/>
      <c r="E434" s="2"/>
      <c r="F434" s="17">
        <f>SUM(F435+F438+F440)</f>
        <v>33354.6</v>
      </c>
      <c r="G434" s="17">
        <f>SUM(G435+G438+G440)</f>
        <v>31221.4</v>
      </c>
      <c r="H434" s="17">
        <f>SUM(H435+H438+H440)</f>
        <v>31221.4</v>
      </c>
    </row>
    <row r="435" spans="1:8" x14ac:dyDescent="0.25">
      <c r="A435" s="40" t="s">
        <v>80</v>
      </c>
      <c r="B435" s="47" t="s">
        <v>525</v>
      </c>
      <c r="C435" s="41"/>
      <c r="D435" s="2"/>
      <c r="E435" s="2"/>
      <c r="F435" s="43">
        <f>+F436+F437</f>
        <v>3408.3999999999996</v>
      </c>
      <c r="G435" s="43">
        <f>+G436+G437</f>
        <v>3408.3999999999996</v>
      </c>
      <c r="H435" s="43">
        <f>+H436+H437</f>
        <v>3408.3999999999996</v>
      </c>
    </row>
    <row r="436" spans="1:8" ht="63" x14ac:dyDescent="0.25">
      <c r="A436" s="40" t="s">
        <v>51</v>
      </c>
      <c r="B436" s="47" t="s">
        <v>525</v>
      </c>
      <c r="C436" s="41" t="s">
        <v>89</v>
      </c>
      <c r="D436" s="2" t="s">
        <v>15</v>
      </c>
      <c r="E436" s="2" t="s">
        <v>13</v>
      </c>
      <c r="F436" s="43">
        <f>SUM(Ведомственная!G1320)</f>
        <v>3408.2</v>
      </c>
      <c r="G436" s="43">
        <f>SUM(Ведомственная!H1320)</f>
        <v>3408.2</v>
      </c>
      <c r="H436" s="43">
        <f>SUM(Ведомственная!I1320)</f>
        <v>3408.2</v>
      </c>
    </row>
    <row r="437" spans="1:8" ht="29.25" customHeight="1" x14ac:dyDescent="0.25">
      <c r="A437" s="40" t="s">
        <v>52</v>
      </c>
      <c r="B437" s="47" t="s">
        <v>525</v>
      </c>
      <c r="C437" s="41" t="s">
        <v>91</v>
      </c>
      <c r="D437" s="2" t="s">
        <v>15</v>
      </c>
      <c r="E437" s="2" t="s">
        <v>13</v>
      </c>
      <c r="F437" s="43">
        <f>SUM(Ведомственная!G1321)</f>
        <v>0.2</v>
      </c>
      <c r="G437" s="43">
        <f>SUM(Ведомственная!H1321)</f>
        <v>0.2</v>
      </c>
      <c r="H437" s="43">
        <f>SUM(Ведомственная!I1321)</f>
        <v>0.2</v>
      </c>
    </row>
    <row r="438" spans="1:8" ht="29.25" customHeight="1" x14ac:dyDescent="0.25">
      <c r="A438" s="81" t="s">
        <v>98</v>
      </c>
      <c r="B438" s="47" t="s">
        <v>607</v>
      </c>
      <c r="C438" s="41"/>
      <c r="D438" s="2"/>
      <c r="E438" s="2"/>
      <c r="F438" s="43">
        <f>SUM(F439)</f>
        <v>0</v>
      </c>
      <c r="G438" s="43">
        <f>SUM(G439)</f>
        <v>0</v>
      </c>
      <c r="H438" s="43">
        <f>SUM(H439)</f>
        <v>0</v>
      </c>
    </row>
    <row r="439" spans="1:8" ht="29.25" customHeight="1" x14ac:dyDescent="0.25">
      <c r="A439" s="40" t="s">
        <v>52</v>
      </c>
      <c r="B439" s="47" t="s">
        <v>607</v>
      </c>
      <c r="C439" s="41" t="s">
        <v>91</v>
      </c>
      <c r="D439" s="2" t="s">
        <v>15</v>
      </c>
      <c r="E439" s="2" t="s">
        <v>13</v>
      </c>
      <c r="F439" s="43">
        <f>SUM(Ведомственная!G1323)</f>
        <v>0</v>
      </c>
      <c r="G439" s="43">
        <f>SUM(Ведомственная!H1323)</f>
        <v>0</v>
      </c>
      <c r="H439" s="43">
        <f>SUM(Ведомственная!I1323)</f>
        <v>0</v>
      </c>
    </row>
    <row r="440" spans="1:8" ht="31.5" x14ac:dyDescent="0.25">
      <c r="A440" s="81" t="s">
        <v>45</v>
      </c>
      <c r="B440" s="2" t="s">
        <v>147</v>
      </c>
      <c r="C440" s="2"/>
      <c r="D440" s="2"/>
      <c r="E440" s="2"/>
      <c r="F440" s="17">
        <f>F441</f>
        <v>29946.2</v>
      </c>
      <c r="G440" s="17">
        <f>G441</f>
        <v>27813</v>
      </c>
      <c r="H440" s="17">
        <f>H441</f>
        <v>27813</v>
      </c>
    </row>
    <row r="441" spans="1:8" x14ac:dyDescent="0.25">
      <c r="A441" s="81" t="s">
        <v>543</v>
      </c>
      <c r="B441" s="2" t="s">
        <v>148</v>
      </c>
      <c r="C441" s="2"/>
      <c r="D441" s="2"/>
      <c r="E441" s="2"/>
      <c r="F441" s="17">
        <f>F442+F443+F444</f>
        <v>29946.2</v>
      </c>
      <c r="G441" s="17">
        <f>G442+G443+G444</f>
        <v>27813</v>
      </c>
      <c r="H441" s="17">
        <f>H442+H443+H444</f>
        <v>27813</v>
      </c>
    </row>
    <row r="442" spans="1:8" ht="63" x14ac:dyDescent="0.25">
      <c r="A442" s="81" t="s">
        <v>132</v>
      </c>
      <c r="B442" s="2" t="s">
        <v>148</v>
      </c>
      <c r="C442" s="2" t="s">
        <v>89</v>
      </c>
      <c r="D442" s="2" t="s">
        <v>15</v>
      </c>
      <c r="E442" s="2" t="s">
        <v>13</v>
      </c>
      <c r="F442" s="17">
        <f>SUM(Ведомственная!G1326)</f>
        <v>28278</v>
      </c>
      <c r="G442" s="17">
        <f>SUM(Ведомственная!H1326)</f>
        <v>26250.799999999999</v>
      </c>
      <c r="H442" s="17">
        <f>SUM(Ведомственная!I1326)</f>
        <v>26250.799999999999</v>
      </c>
    </row>
    <row r="443" spans="1:8" ht="31.5" x14ac:dyDescent="0.25">
      <c r="A443" s="81" t="s">
        <v>52</v>
      </c>
      <c r="B443" s="2" t="s">
        <v>148</v>
      </c>
      <c r="C443" s="2" t="s">
        <v>91</v>
      </c>
      <c r="D443" s="2" t="s">
        <v>15</v>
      </c>
      <c r="E443" s="2" t="s">
        <v>13</v>
      </c>
      <c r="F443" s="17">
        <f>SUM(Ведомственная!G1327)</f>
        <v>1664.8</v>
      </c>
      <c r="G443" s="17">
        <f>SUM(Ведомственная!H1327)</f>
        <v>1558.9</v>
      </c>
      <c r="H443" s="17">
        <f>SUM(Ведомственная!I1327)</f>
        <v>1558.9</v>
      </c>
    </row>
    <row r="444" spans="1:8" x14ac:dyDescent="0.25">
      <c r="A444" s="81" t="s">
        <v>22</v>
      </c>
      <c r="B444" s="2" t="s">
        <v>148</v>
      </c>
      <c r="C444" s="2" t="s">
        <v>96</v>
      </c>
      <c r="D444" s="2" t="s">
        <v>15</v>
      </c>
      <c r="E444" s="2" t="s">
        <v>13</v>
      </c>
      <c r="F444" s="17">
        <f>SUM(Ведомственная!G1328)</f>
        <v>3.4</v>
      </c>
      <c r="G444" s="17">
        <f>SUM(Ведомственная!H1328)</f>
        <v>3.3</v>
      </c>
      <c r="H444" s="17">
        <f>SUM(Ведомственная!I1328)</f>
        <v>3.3</v>
      </c>
    </row>
    <row r="445" spans="1:8" x14ac:dyDescent="0.25">
      <c r="A445" s="49" t="s">
        <v>693</v>
      </c>
      <c r="B445" s="50" t="s">
        <v>691</v>
      </c>
      <c r="C445" s="2"/>
      <c r="D445" s="2"/>
      <c r="E445" s="2"/>
      <c r="F445" s="19">
        <f>SUM(F446+F448)+F450+F452</f>
        <v>5343.7</v>
      </c>
      <c r="G445" s="19">
        <f t="shared" ref="G445:H445" si="60">SUM(G446+G448)+G450+G452</f>
        <v>6340.4</v>
      </c>
      <c r="H445" s="19">
        <f t="shared" si="60"/>
        <v>6340.1</v>
      </c>
    </row>
    <row r="446" spans="1:8" x14ac:dyDescent="0.25">
      <c r="A446" s="1" t="s">
        <v>35</v>
      </c>
      <c r="B446" s="24" t="s">
        <v>692</v>
      </c>
      <c r="C446" s="2"/>
      <c r="D446" s="2"/>
      <c r="E446" s="2"/>
      <c r="F446" s="17">
        <f>SUM(F447)</f>
        <v>1072.0999999999999</v>
      </c>
      <c r="G446" s="17">
        <f>SUM(G447)</f>
        <v>1000</v>
      </c>
      <c r="H446" s="17">
        <f>SUM(H447)</f>
        <v>1000</v>
      </c>
    </row>
    <row r="447" spans="1:8" ht="31.5" x14ac:dyDescent="0.25">
      <c r="A447" s="1" t="s">
        <v>52</v>
      </c>
      <c r="B447" s="24" t="s">
        <v>692</v>
      </c>
      <c r="C447" s="2" t="s">
        <v>91</v>
      </c>
      <c r="D447" s="2" t="s">
        <v>169</v>
      </c>
      <c r="E447" s="2" t="s">
        <v>54</v>
      </c>
      <c r="F447" s="17">
        <f>SUM(Ведомственная!G345)</f>
        <v>1072.0999999999999</v>
      </c>
      <c r="G447" s="17">
        <f>SUM(Ведомственная!H345)</f>
        <v>1000</v>
      </c>
      <c r="H447" s="17">
        <f>SUM(Ведомственная!I345)</f>
        <v>1000</v>
      </c>
    </row>
    <row r="448" spans="1:8" ht="47.25" x14ac:dyDescent="0.25">
      <c r="A448" s="1" t="s">
        <v>26</v>
      </c>
      <c r="B448" s="24" t="s">
        <v>700</v>
      </c>
      <c r="C448" s="2"/>
      <c r="D448" s="2"/>
      <c r="E448" s="2"/>
      <c r="F448" s="17">
        <f>SUM(F449)</f>
        <v>4153.8</v>
      </c>
      <c r="G448" s="17">
        <f>SUM(G449)</f>
        <v>5340.4</v>
      </c>
      <c r="H448" s="17">
        <f>SUM(H449)</f>
        <v>5340.1</v>
      </c>
    </row>
    <row r="449" spans="1:8" ht="31.5" x14ac:dyDescent="0.25">
      <c r="A449" s="1" t="s">
        <v>229</v>
      </c>
      <c r="B449" s="24" t="s">
        <v>700</v>
      </c>
      <c r="C449" s="2" t="s">
        <v>122</v>
      </c>
      <c r="D449" s="2" t="s">
        <v>169</v>
      </c>
      <c r="E449" s="2" t="s">
        <v>54</v>
      </c>
      <c r="F449" s="17">
        <f>SUM(Ведомственная!G347)</f>
        <v>4153.8</v>
      </c>
      <c r="G449" s="17">
        <f>SUM(Ведомственная!H347)</f>
        <v>5340.4</v>
      </c>
      <c r="H449" s="17">
        <f>SUM(Ведомственная!I347)</f>
        <v>5340.1</v>
      </c>
    </row>
    <row r="450" spans="1:8" ht="31.5" x14ac:dyDescent="0.25">
      <c r="A450" s="1" t="s">
        <v>264</v>
      </c>
      <c r="B450" s="24" t="s">
        <v>712</v>
      </c>
      <c r="C450" s="2"/>
      <c r="D450" s="2"/>
      <c r="E450" s="2"/>
      <c r="F450" s="17">
        <f>SUM(F451)</f>
        <v>84.1</v>
      </c>
      <c r="G450" s="17">
        <f>SUM(G451)</f>
        <v>0</v>
      </c>
      <c r="H450" s="17">
        <f>SUM(H451)</f>
        <v>0</v>
      </c>
    </row>
    <row r="451" spans="1:8" ht="31.5" x14ac:dyDescent="0.25">
      <c r="A451" s="1" t="s">
        <v>229</v>
      </c>
      <c r="B451" s="24" t="s">
        <v>712</v>
      </c>
      <c r="C451" s="2" t="s">
        <v>122</v>
      </c>
      <c r="D451" s="2" t="s">
        <v>169</v>
      </c>
      <c r="E451" s="2" t="s">
        <v>54</v>
      </c>
      <c r="F451" s="17">
        <f>SUM(Ведомственная!G349)</f>
        <v>84.1</v>
      </c>
      <c r="G451" s="17">
        <f>SUM(Ведомственная!H349)</f>
        <v>0</v>
      </c>
      <c r="H451" s="17">
        <f>SUM(Ведомственная!I349)</f>
        <v>0</v>
      </c>
    </row>
    <row r="452" spans="1:8" ht="31.5" x14ac:dyDescent="0.25">
      <c r="A452" s="81" t="s">
        <v>265</v>
      </c>
      <c r="B452" s="24" t="s">
        <v>972</v>
      </c>
      <c r="C452" s="2"/>
      <c r="D452" s="2"/>
      <c r="E452" s="2"/>
      <c r="F452" s="17">
        <f>SUM(F453)</f>
        <v>33.700000000000003</v>
      </c>
      <c r="G452" s="17">
        <f t="shared" ref="G452:H452" si="61">SUM(G453)</f>
        <v>0</v>
      </c>
      <c r="H452" s="17">
        <f t="shared" si="61"/>
        <v>0</v>
      </c>
    </row>
    <row r="453" spans="1:8" ht="31.5" x14ac:dyDescent="0.25">
      <c r="A453" s="1" t="s">
        <v>229</v>
      </c>
      <c r="B453" s="24" t="s">
        <v>972</v>
      </c>
      <c r="C453" s="2" t="s">
        <v>122</v>
      </c>
      <c r="D453" s="2" t="s">
        <v>169</v>
      </c>
      <c r="E453" s="2" t="s">
        <v>54</v>
      </c>
      <c r="F453" s="17">
        <f>SUM(Ведомственная!G351)</f>
        <v>33.700000000000003</v>
      </c>
      <c r="G453" s="17">
        <f>SUM(Ведомственная!H351)</f>
        <v>0</v>
      </c>
      <c r="H453" s="17">
        <f>SUM(Ведомственная!I351)</f>
        <v>0</v>
      </c>
    </row>
    <row r="454" spans="1:8" x14ac:dyDescent="0.25">
      <c r="A454" s="49" t="s">
        <v>694</v>
      </c>
      <c r="B454" s="50" t="s">
        <v>698</v>
      </c>
      <c r="C454" s="2"/>
      <c r="D454" s="2"/>
      <c r="E454" s="2"/>
      <c r="F454" s="19">
        <f>SUM(F455)+F457+F459+F461</f>
        <v>30763.499999999996</v>
      </c>
      <c r="G454" s="19">
        <f t="shared" ref="G454:H454" si="62">SUM(G455)+G457+G459+G461</f>
        <v>22940.5</v>
      </c>
      <c r="H454" s="19">
        <f t="shared" si="62"/>
        <v>26240.5</v>
      </c>
    </row>
    <row r="455" spans="1:8" x14ac:dyDescent="0.25">
      <c r="A455" s="1" t="s">
        <v>35</v>
      </c>
      <c r="B455" s="24" t="s">
        <v>699</v>
      </c>
      <c r="C455" s="2"/>
      <c r="D455" s="2"/>
      <c r="E455" s="2"/>
      <c r="F455" s="17">
        <f>SUM(F456)</f>
        <v>7122.3</v>
      </c>
      <c r="G455" s="17">
        <f>SUM(G456)</f>
        <v>6700</v>
      </c>
      <c r="H455" s="17">
        <f>SUM(H456)</f>
        <v>6700</v>
      </c>
    </row>
    <row r="456" spans="1:8" ht="31.5" x14ac:dyDescent="0.25">
      <c r="A456" s="1" t="s">
        <v>52</v>
      </c>
      <c r="B456" s="24" t="s">
        <v>699</v>
      </c>
      <c r="C456" s="2" t="s">
        <v>91</v>
      </c>
      <c r="D456" s="2" t="s">
        <v>169</v>
      </c>
      <c r="E456" s="2" t="s">
        <v>54</v>
      </c>
      <c r="F456" s="17">
        <f>SUM(Ведомственная!G354)</f>
        <v>7122.3</v>
      </c>
      <c r="G456" s="17">
        <f>SUM(Ведомственная!H354)</f>
        <v>6700</v>
      </c>
      <c r="H456" s="17">
        <f>SUM(Ведомственная!I354)</f>
        <v>6700</v>
      </c>
    </row>
    <row r="457" spans="1:8" ht="47.25" x14ac:dyDescent="0.25">
      <c r="A457" s="1" t="s">
        <v>26</v>
      </c>
      <c r="B457" s="24" t="s">
        <v>711</v>
      </c>
      <c r="C457" s="2"/>
      <c r="D457" s="2"/>
      <c r="E457" s="2"/>
      <c r="F457" s="17">
        <f>SUM(F458)</f>
        <v>20001.599999999999</v>
      </c>
      <c r="G457" s="17">
        <f>SUM(G458)</f>
        <v>16240.5</v>
      </c>
      <c r="H457" s="17">
        <f>SUM(H458)</f>
        <v>19540.5</v>
      </c>
    </row>
    <row r="458" spans="1:8" ht="31.5" x14ac:dyDescent="0.25">
      <c r="A458" s="1" t="s">
        <v>229</v>
      </c>
      <c r="B458" s="24" t="s">
        <v>711</v>
      </c>
      <c r="C458" s="2" t="s">
        <v>122</v>
      </c>
      <c r="D458" s="2" t="s">
        <v>169</v>
      </c>
      <c r="E458" s="2" t="s">
        <v>54</v>
      </c>
      <c r="F458" s="17">
        <f>SUM(Ведомственная!G356)</f>
        <v>20001.599999999999</v>
      </c>
      <c r="G458" s="17">
        <f>SUM(Ведомственная!H356)</f>
        <v>16240.5</v>
      </c>
      <c r="H458" s="17">
        <f>SUM(Ведомственная!I356)</f>
        <v>19540.5</v>
      </c>
    </row>
    <row r="459" spans="1:8" ht="31.5" x14ac:dyDescent="0.25">
      <c r="A459" s="1" t="s">
        <v>264</v>
      </c>
      <c r="B459" s="24" t="s">
        <v>910</v>
      </c>
      <c r="C459" s="2"/>
      <c r="D459" s="2"/>
      <c r="E459" s="2"/>
      <c r="F459" s="17">
        <f>SUM(F460)</f>
        <v>88</v>
      </c>
      <c r="G459" s="17">
        <f t="shared" ref="G459:H459" si="63">SUM(G460)</f>
        <v>0</v>
      </c>
      <c r="H459" s="17">
        <f t="shared" si="63"/>
        <v>0</v>
      </c>
    </row>
    <row r="460" spans="1:8" ht="31.5" x14ac:dyDescent="0.25">
      <c r="A460" s="1" t="s">
        <v>229</v>
      </c>
      <c r="B460" s="24" t="s">
        <v>910</v>
      </c>
      <c r="C460" s="2" t="s">
        <v>122</v>
      </c>
      <c r="D460" s="2" t="s">
        <v>169</v>
      </c>
      <c r="E460" s="2" t="s">
        <v>54</v>
      </c>
      <c r="F460" s="17">
        <f>SUM(Ведомственная!G358)</f>
        <v>88</v>
      </c>
      <c r="G460" s="17">
        <f>SUM(Ведомственная!H358)</f>
        <v>0</v>
      </c>
      <c r="H460" s="17">
        <f>SUM(Ведомственная!I358)</f>
        <v>0</v>
      </c>
    </row>
    <row r="461" spans="1:8" ht="31.5" x14ac:dyDescent="0.25">
      <c r="A461" s="1" t="s">
        <v>975</v>
      </c>
      <c r="B461" s="24" t="s">
        <v>974</v>
      </c>
      <c r="C461" s="2"/>
      <c r="D461" s="2"/>
      <c r="E461" s="2"/>
      <c r="F461" s="17">
        <f>SUM(F462)</f>
        <v>3551.6</v>
      </c>
      <c r="G461" s="17">
        <f t="shared" ref="G461:H461" si="64">SUM(G462)</f>
        <v>0</v>
      </c>
      <c r="H461" s="17">
        <f t="shared" si="64"/>
        <v>0</v>
      </c>
    </row>
    <row r="462" spans="1:8" ht="31.5" x14ac:dyDescent="0.25">
      <c r="A462" s="1" t="s">
        <v>976</v>
      </c>
      <c r="B462" s="24" t="s">
        <v>973</v>
      </c>
      <c r="C462" s="2"/>
      <c r="D462" s="2"/>
      <c r="E462" s="2"/>
      <c r="F462" s="17">
        <f>SUM(F463)</f>
        <v>3551.6</v>
      </c>
      <c r="G462" s="17">
        <f t="shared" ref="G462:H462" si="65">SUM(G463)</f>
        <v>0</v>
      </c>
      <c r="H462" s="17">
        <f t="shared" si="65"/>
        <v>0</v>
      </c>
    </row>
    <row r="463" spans="1:8" ht="31.5" x14ac:dyDescent="0.25">
      <c r="A463" s="1" t="s">
        <v>52</v>
      </c>
      <c r="B463" s="24" t="s">
        <v>973</v>
      </c>
      <c r="C463" s="2" t="s">
        <v>91</v>
      </c>
      <c r="D463" s="2" t="s">
        <v>169</v>
      </c>
      <c r="E463" s="2" t="s">
        <v>54</v>
      </c>
      <c r="F463" s="17">
        <f>SUM(Ведомственная!G361)</f>
        <v>3551.6</v>
      </c>
      <c r="G463" s="17">
        <f>SUM(Ведомственная!H361)</f>
        <v>0</v>
      </c>
      <c r="H463" s="17">
        <f>SUM(Ведомственная!I361)</f>
        <v>0</v>
      </c>
    </row>
    <row r="464" spans="1:8" x14ac:dyDescent="0.25">
      <c r="A464" s="49" t="s">
        <v>695</v>
      </c>
      <c r="B464" s="50" t="s">
        <v>696</v>
      </c>
      <c r="C464" s="24"/>
      <c r="D464" s="2"/>
      <c r="E464" s="2"/>
      <c r="F464" s="19">
        <f t="shared" ref="F464:H465" si="66">SUM(F465)</f>
        <v>62799.199999999997</v>
      </c>
      <c r="G464" s="19">
        <f t="shared" si="66"/>
        <v>60390.2</v>
      </c>
      <c r="H464" s="19">
        <f t="shared" si="66"/>
        <v>60390.2</v>
      </c>
    </row>
    <row r="465" spans="1:8" x14ac:dyDescent="0.25">
      <c r="A465" s="1" t="s">
        <v>35</v>
      </c>
      <c r="B465" s="24" t="s">
        <v>697</v>
      </c>
      <c r="C465" s="24"/>
      <c r="D465" s="2"/>
      <c r="E465" s="2"/>
      <c r="F465" s="17">
        <f t="shared" si="66"/>
        <v>62799.199999999997</v>
      </c>
      <c r="G465" s="17">
        <f t="shared" si="66"/>
        <v>60390.2</v>
      </c>
      <c r="H465" s="17">
        <f t="shared" si="66"/>
        <v>60390.2</v>
      </c>
    </row>
    <row r="466" spans="1:8" ht="31.5" x14ac:dyDescent="0.25">
      <c r="A466" s="1" t="s">
        <v>52</v>
      </c>
      <c r="B466" s="24" t="s">
        <v>697</v>
      </c>
      <c r="C466" s="24" t="s">
        <v>91</v>
      </c>
      <c r="D466" s="2" t="s">
        <v>169</v>
      </c>
      <c r="E466" s="2" t="s">
        <v>54</v>
      </c>
      <c r="F466" s="17">
        <f>SUM(Ведомственная!G364)</f>
        <v>62799.199999999997</v>
      </c>
      <c r="G466" s="17">
        <f>SUM(Ведомственная!H364)</f>
        <v>60390.2</v>
      </c>
      <c r="H466" s="17">
        <f>SUM(Ведомственная!I364)</f>
        <v>60390.2</v>
      </c>
    </row>
    <row r="467" spans="1:8" ht="47.25" x14ac:dyDescent="0.25">
      <c r="A467" s="49" t="s">
        <v>689</v>
      </c>
      <c r="B467" s="50" t="s">
        <v>685</v>
      </c>
      <c r="C467" s="2"/>
      <c r="D467" s="2"/>
      <c r="E467" s="2"/>
      <c r="F467" s="19">
        <f t="shared" ref="F467:H468" si="67">SUM(F468)</f>
        <v>3074.7</v>
      </c>
      <c r="G467" s="19">
        <f t="shared" si="67"/>
        <v>2500</v>
      </c>
      <c r="H467" s="19">
        <f t="shared" si="67"/>
        <v>2500</v>
      </c>
    </row>
    <row r="468" spans="1:8" x14ac:dyDescent="0.25">
      <c r="A468" s="81" t="s">
        <v>35</v>
      </c>
      <c r="B468" s="24" t="s">
        <v>686</v>
      </c>
      <c r="C468" s="2"/>
      <c r="D468" s="2"/>
      <c r="E468" s="2"/>
      <c r="F468" s="17">
        <f t="shared" si="67"/>
        <v>3074.7</v>
      </c>
      <c r="G468" s="17">
        <f t="shared" si="67"/>
        <v>2500</v>
      </c>
      <c r="H468" s="17">
        <f t="shared" si="67"/>
        <v>2500</v>
      </c>
    </row>
    <row r="469" spans="1:8" ht="31.5" x14ac:dyDescent="0.25">
      <c r="A469" s="81" t="s">
        <v>52</v>
      </c>
      <c r="B469" s="24" t="s">
        <v>686</v>
      </c>
      <c r="C469" s="2" t="s">
        <v>91</v>
      </c>
      <c r="D469" s="2" t="s">
        <v>169</v>
      </c>
      <c r="E469" s="2" t="s">
        <v>54</v>
      </c>
      <c r="F469" s="17">
        <f>SUM(Ведомственная!G306)</f>
        <v>3074.7</v>
      </c>
      <c r="G469" s="17">
        <f>SUM(Ведомственная!H306)</f>
        <v>2500</v>
      </c>
      <c r="H469" s="17">
        <f>SUM(Ведомственная!I306)</f>
        <v>2500</v>
      </c>
    </row>
    <row r="470" spans="1:8" ht="47.25" x14ac:dyDescent="0.25">
      <c r="A470" s="49" t="s">
        <v>690</v>
      </c>
      <c r="B470" s="50" t="s">
        <v>687</v>
      </c>
      <c r="C470" s="2"/>
      <c r="D470" s="2"/>
      <c r="E470" s="2"/>
      <c r="F470" s="19">
        <f t="shared" ref="F470:H471" si="68">SUM(F471)</f>
        <v>3731</v>
      </c>
      <c r="G470" s="19">
        <f t="shared" si="68"/>
        <v>3276.8</v>
      </c>
      <c r="H470" s="19">
        <f t="shared" si="68"/>
        <v>3276.8</v>
      </c>
    </row>
    <row r="471" spans="1:8" x14ac:dyDescent="0.25">
      <c r="A471" s="81" t="s">
        <v>35</v>
      </c>
      <c r="B471" s="24" t="s">
        <v>688</v>
      </c>
      <c r="C471" s="2"/>
      <c r="D471" s="2"/>
      <c r="E471" s="2"/>
      <c r="F471" s="17">
        <f t="shared" si="68"/>
        <v>3731</v>
      </c>
      <c r="G471" s="17">
        <f t="shared" si="68"/>
        <v>3276.8</v>
      </c>
      <c r="H471" s="17">
        <f t="shared" si="68"/>
        <v>3276.8</v>
      </c>
    </row>
    <row r="472" spans="1:8" ht="31.5" x14ac:dyDescent="0.25">
      <c r="A472" s="81" t="s">
        <v>52</v>
      </c>
      <c r="B472" s="24" t="s">
        <v>688</v>
      </c>
      <c r="C472" s="2" t="s">
        <v>91</v>
      </c>
      <c r="D472" s="2"/>
      <c r="E472" s="2"/>
      <c r="F472" s="17">
        <f>SUM(Ведомственная!G309)</f>
        <v>3731</v>
      </c>
      <c r="G472" s="17">
        <f>SUM(Ведомственная!H309)</f>
        <v>3276.8</v>
      </c>
      <c r="H472" s="17">
        <f>SUM(Ведомственная!I309)</f>
        <v>3276.8</v>
      </c>
    </row>
    <row r="473" spans="1:8" s="88" customFormat="1" ht="47.25" x14ac:dyDescent="0.25">
      <c r="A473" s="51" t="s">
        <v>672</v>
      </c>
      <c r="B473" s="15" t="s">
        <v>489</v>
      </c>
      <c r="C473" s="15"/>
      <c r="D473" s="15"/>
      <c r="E473" s="15"/>
      <c r="F473" s="19">
        <f>SUM(F474+F476+F481+F484)</f>
        <v>12149.4</v>
      </c>
      <c r="G473" s="19">
        <f t="shared" ref="G473:H473" si="69">SUM(G474+G476+G481+G484)</f>
        <v>874689.6</v>
      </c>
      <c r="H473" s="19">
        <f t="shared" si="69"/>
        <v>12489.6</v>
      </c>
    </row>
    <row r="474" spans="1:8" s="88" customFormat="1" x14ac:dyDescent="0.25">
      <c r="A474" s="18" t="s">
        <v>917</v>
      </c>
      <c r="B474" s="22" t="s">
        <v>905</v>
      </c>
      <c r="C474" s="82"/>
      <c r="D474" s="15"/>
      <c r="E474" s="15"/>
      <c r="F474" s="17">
        <f>SUM(F475)</f>
        <v>0</v>
      </c>
      <c r="G474" s="17">
        <f t="shared" ref="G474:H474" si="70">SUM(G475)</f>
        <v>859010</v>
      </c>
      <c r="H474" s="17">
        <f t="shared" si="70"/>
        <v>0</v>
      </c>
    </row>
    <row r="475" spans="1:8" s="88" customFormat="1" ht="31.5" x14ac:dyDescent="0.25">
      <c r="A475" s="18" t="s">
        <v>272</v>
      </c>
      <c r="B475" s="22" t="s">
        <v>905</v>
      </c>
      <c r="C475" s="82" t="s">
        <v>249</v>
      </c>
      <c r="D475" s="2" t="s">
        <v>113</v>
      </c>
      <c r="E475" s="2" t="s">
        <v>44</v>
      </c>
      <c r="F475" s="17">
        <f>SUM(Ведомственная!G412)</f>
        <v>0</v>
      </c>
      <c r="G475" s="17">
        <f>SUM(Ведомственная!H412)</f>
        <v>859010</v>
      </c>
      <c r="H475" s="17">
        <f>SUM(Ведомственная!I412)</f>
        <v>0</v>
      </c>
    </row>
    <row r="476" spans="1:8" s="88" customFormat="1" x14ac:dyDescent="0.25">
      <c r="A476" s="81" t="s">
        <v>35</v>
      </c>
      <c r="B476" s="42" t="s">
        <v>598</v>
      </c>
      <c r="C476" s="2"/>
      <c r="D476" s="2"/>
      <c r="E476" s="2"/>
      <c r="F476" s="17">
        <f>SUM(F479)+F477</f>
        <v>11849.4</v>
      </c>
      <c r="G476" s="17">
        <f t="shared" ref="G476:H476" si="71">SUM(G479)+G477</f>
        <v>12489.6</v>
      </c>
      <c r="H476" s="17">
        <f t="shared" si="71"/>
        <v>0</v>
      </c>
    </row>
    <row r="477" spans="1:8" s="88" customFormat="1" ht="31.5" x14ac:dyDescent="0.25">
      <c r="A477" s="81" t="s">
        <v>52</v>
      </c>
      <c r="B477" s="42" t="s">
        <v>983</v>
      </c>
      <c r="C477" s="2"/>
      <c r="D477" s="2"/>
      <c r="E477" s="2"/>
      <c r="F477" s="17">
        <f>SUM(F478)</f>
        <v>11849.4</v>
      </c>
      <c r="G477" s="17">
        <f t="shared" ref="G477:H477" si="72">SUM(G478)</f>
        <v>0</v>
      </c>
      <c r="H477" s="17">
        <f t="shared" si="72"/>
        <v>0</v>
      </c>
    </row>
    <row r="478" spans="1:8" s="88" customFormat="1" ht="31.5" x14ac:dyDescent="0.25">
      <c r="A478" s="40" t="s">
        <v>786</v>
      </c>
      <c r="B478" s="42" t="s">
        <v>785</v>
      </c>
      <c r="C478" s="2" t="s">
        <v>91</v>
      </c>
      <c r="D478" s="2" t="s">
        <v>113</v>
      </c>
      <c r="E478" s="2" t="s">
        <v>44</v>
      </c>
      <c r="F478" s="17">
        <f>SUM(Ведомственная!G959)</f>
        <v>11849.4</v>
      </c>
      <c r="G478" s="17">
        <f>SUM(Ведомственная!H959)</f>
        <v>0</v>
      </c>
      <c r="H478" s="17">
        <f>SUM(Ведомственная!I959)</f>
        <v>0</v>
      </c>
    </row>
    <row r="479" spans="1:8" s="88" customFormat="1" ht="31.5" x14ac:dyDescent="0.25">
      <c r="A479" s="40" t="s">
        <v>786</v>
      </c>
      <c r="B479" s="42" t="s">
        <v>785</v>
      </c>
      <c r="C479" s="2"/>
      <c r="D479" s="2"/>
      <c r="E479" s="2"/>
      <c r="F479" s="17">
        <f t="shared" ref="F479:H479" si="73">SUM(F480)</f>
        <v>0</v>
      </c>
      <c r="G479" s="17">
        <f t="shared" si="73"/>
        <v>12489.6</v>
      </c>
      <c r="H479" s="17">
        <f t="shared" si="73"/>
        <v>0</v>
      </c>
    </row>
    <row r="480" spans="1:8" s="88" customFormat="1" ht="31.5" x14ac:dyDescent="0.25">
      <c r="A480" s="81" t="s">
        <v>52</v>
      </c>
      <c r="B480" s="42" t="s">
        <v>785</v>
      </c>
      <c r="C480" s="2" t="s">
        <v>91</v>
      </c>
      <c r="D480" s="2" t="s">
        <v>113</v>
      </c>
      <c r="E480" s="2" t="s">
        <v>44</v>
      </c>
      <c r="F480" s="17">
        <f>SUM(Ведомственная!G961)</f>
        <v>0</v>
      </c>
      <c r="G480" s="17">
        <f>SUM(Ведомственная!H961)</f>
        <v>12489.6</v>
      </c>
      <c r="H480" s="17">
        <f>SUM(Ведомственная!I961)</f>
        <v>0</v>
      </c>
    </row>
    <row r="481" spans="1:8" s="88" customFormat="1" ht="31.5" x14ac:dyDescent="0.25">
      <c r="A481" s="18" t="s">
        <v>271</v>
      </c>
      <c r="B481" s="22" t="s">
        <v>713</v>
      </c>
      <c r="C481" s="2"/>
      <c r="D481" s="2"/>
      <c r="E481" s="2"/>
      <c r="F481" s="17">
        <f>SUM(F482)</f>
        <v>300</v>
      </c>
      <c r="G481" s="17">
        <f>SUM(G482)</f>
        <v>3190</v>
      </c>
      <c r="H481" s="17">
        <f>SUM(H482)</f>
        <v>0</v>
      </c>
    </row>
    <row r="482" spans="1:8" s="88" customFormat="1" ht="31.5" x14ac:dyDescent="0.25">
      <c r="A482" s="18" t="s">
        <v>272</v>
      </c>
      <c r="B482" s="22" t="s">
        <v>713</v>
      </c>
      <c r="C482" s="2" t="s">
        <v>249</v>
      </c>
      <c r="D482" s="2" t="s">
        <v>113</v>
      </c>
      <c r="E482" s="2" t="s">
        <v>173</v>
      </c>
      <c r="F482" s="17">
        <f>SUM(Ведомственная!G433)</f>
        <v>300</v>
      </c>
      <c r="G482" s="17">
        <f>SUM(Ведомственная!H433)</f>
        <v>3190</v>
      </c>
      <c r="H482" s="17">
        <f>SUM(Ведомственная!I433)</f>
        <v>0</v>
      </c>
    </row>
    <row r="483" spans="1:8" x14ac:dyDescent="0.25">
      <c r="A483" s="40" t="s">
        <v>151</v>
      </c>
      <c r="B483" s="42" t="s">
        <v>527</v>
      </c>
      <c r="C483" s="41"/>
      <c r="D483" s="2"/>
      <c r="E483" s="2"/>
      <c r="F483" s="17">
        <f t="shared" ref="F483:H484" si="74">F484</f>
        <v>0</v>
      </c>
      <c r="G483" s="17">
        <f t="shared" si="74"/>
        <v>0</v>
      </c>
      <c r="H483" s="17">
        <f t="shared" si="74"/>
        <v>12489.6</v>
      </c>
    </row>
    <row r="484" spans="1:8" ht="31.5" x14ac:dyDescent="0.25">
      <c r="A484" s="81" t="s">
        <v>780</v>
      </c>
      <c r="B484" s="22" t="s">
        <v>788</v>
      </c>
      <c r="C484" s="41"/>
      <c r="D484" s="2"/>
      <c r="E484" s="2"/>
      <c r="F484" s="17">
        <f t="shared" si="74"/>
        <v>0</v>
      </c>
      <c r="G484" s="17">
        <f t="shared" si="74"/>
        <v>0</v>
      </c>
      <c r="H484" s="17">
        <f t="shared" si="74"/>
        <v>12489.6</v>
      </c>
    </row>
    <row r="485" spans="1:8" ht="31.5" x14ac:dyDescent="0.25">
      <c r="A485" s="40" t="s">
        <v>786</v>
      </c>
      <c r="B485" s="22" t="s">
        <v>787</v>
      </c>
      <c r="C485" s="41"/>
      <c r="D485" s="2"/>
      <c r="E485" s="2"/>
      <c r="F485" s="17">
        <f>SUM(F486:F486)</f>
        <v>0</v>
      </c>
      <c r="G485" s="17">
        <f>SUM(G486:G486)</f>
        <v>0</v>
      </c>
      <c r="H485" s="17">
        <f>SUM(H486:H486)</f>
        <v>12489.6</v>
      </c>
    </row>
    <row r="486" spans="1:8" ht="31.5" x14ac:dyDescent="0.25">
      <c r="A486" s="81" t="s">
        <v>229</v>
      </c>
      <c r="B486" s="22" t="s">
        <v>787</v>
      </c>
      <c r="C486" s="41" t="s">
        <v>122</v>
      </c>
      <c r="D486" s="2" t="s">
        <v>113</v>
      </c>
      <c r="E486" s="2" t="s">
        <v>44</v>
      </c>
      <c r="F486" s="17">
        <f>SUM(Ведомственная!G965)</f>
        <v>0</v>
      </c>
      <c r="G486" s="17">
        <f>SUM(Ведомственная!H965)</f>
        <v>0</v>
      </c>
      <c r="H486" s="17">
        <f>SUM(Ведомственная!I965)</f>
        <v>12489.6</v>
      </c>
    </row>
    <row r="487" spans="1:8" s="88" customFormat="1" ht="31.5" x14ac:dyDescent="0.25">
      <c r="A487" s="14" t="s">
        <v>668</v>
      </c>
      <c r="B487" s="20" t="s">
        <v>325</v>
      </c>
      <c r="C487" s="15"/>
      <c r="D487" s="15"/>
      <c r="E487" s="15"/>
      <c r="F487" s="19">
        <f>SUM(F488+F607+F626+F647)</f>
        <v>2442079.9999999995</v>
      </c>
      <c r="G487" s="19">
        <f>SUM(G488+G607+G626+G647)</f>
        <v>2351973.2000000002</v>
      </c>
      <c r="H487" s="19">
        <f>SUM(H488+H607+H626+H647)</f>
        <v>2349030.6000000006</v>
      </c>
    </row>
    <row r="488" spans="1:8" s="88" customFormat="1" ht="47.25" x14ac:dyDescent="0.25">
      <c r="A488" s="81" t="s">
        <v>789</v>
      </c>
      <c r="B488" s="22" t="s">
        <v>759</v>
      </c>
      <c r="C488" s="15"/>
      <c r="D488" s="15"/>
      <c r="E488" s="15"/>
      <c r="F488" s="19">
        <f>SUM(F489+F539+F550+F565+F595+F600)+F520+F603</f>
        <v>2348373.2999999998</v>
      </c>
      <c r="G488" s="19">
        <f>SUM(G489+G539+G550+G565+G595+G600)+G520+G603</f>
        <v>2271194.7000000002</v>
      </c>
      <c r="H488" s="19">
        <f>SUM(H489+H539+H550+H565+H595+H600)+H520+H603</f>
        <v>2264849.3000000003</v>
      </c>
    </row>
    <row r="489" spans="1:8" s="88" customFormat="1" x14ac:dyDescent="0.25">
      <c r="A489" s="81" t="s">
        <v>35</v>
      </c>
      <c r="B489" s="13" t="s">
        <v>760</v>
      </c>
      <c r="C489" s="13"/>
      <c r="D489" s="2"/>
      <c r="E489" s="2"/>
      <c r="F489" s="17">
        <f>SUM(F500)+F507+F492+F495+F514+F524+F531+F504+F527+F537+F490+F534+F517+F529+F511+F509</f>
        <v>121456.4</v>
      </c>
      <c r="G489" s="17">
        <f t="shared" ref="G489:H489" si="75">SUM(G500)+G507+G492+G495+G514+G524+G531+G504+G527+G537+G490+G534+G517+G529+G511+G509</f>
        <v>47065.1</v>
      </c>
      <c r="H489" s="17">
        <f t="shared" si="75"/>
        <v>44888.7</v>
      </c>
    </row>
    <row r="490" spans="1:8" s="88" customFormat="1" x14ac:dyDescent="0.25">
      <c r="A490" s="81" t="s">
        <v>153</v>
      </c>
      <c r="B490" s="26" t="s">
        <v>871</v>
      </c>
      <c r="C490" s="13"/>
      <c r="D490" s="2"/>
      <c r="E490" s="2"/>
      <c r="F490" s="17">
        <f>SUM(F491)</f>
        <v>0</v>
      </c>
      <c r="G490" s="17">
        <f t="shared" ref="G490:H490" si="76">SUM(G491)</f>
        <v>0</v>
      </c>
      <c r="H490" s="17">
        <f t="shared" si="76"/>
        <v>0</v>
      </c>
    </row>
    <row r="491" spans="1:8" s="88" customFormat="1" ht="31.5" x14ac:dyDescent="0.25">
      <c r="A491" s="81" t="s">
        <v>52</v>
      </c>
      <c r="B491" s="26" t="s">
        <v>871</v>
      </c>
      <c r="C491" s="13">
        <v>200</v>
      </c>
      <c r="D491" s="2" t="s">
        <v>113</v>
      </c>
      <c r="E491" s="2" t="s">
        <v>173</v>
      </c>
      <c r="F491" s="17">
        <f>SUM(Ведомственная!G1116)</f>
        <v>0</v>
      </c>
      <c r="G491" s="17"/>
      <c r="H491" s="17"/>
    </row>
    <row r="492" spans="1:8" s="88" customFormat="1" x14ac:dyDescent="0.25">
      <c r="A492" s="23" t="s">
        <v>346</v>
      </c>
      <c r="B492" s="2" t="s">
        <v>813</v>
      </c>
      <c r="C492" s="82"/>
      <c r="D492" s="73"/>
      <c r="E492" s="2"/>
      <c r="F492" s="73">
        <f>SUM(F493:F494)</f>
        <v>503.1</v>
      </c>
      <c r="G492" s="73">
        <f>SUM(G493:G494)</f>
        <v>2882.7</v>
      </c>
      <c r="H492" s="73">
        <f>SUM(H493:H494)</f>
        <v>2882.7</v>
      </c>
    </row>
    <row r="493" spans="1:8" s="88" customFormat="1" ht="31.5" x14ac:dyDescent="0.25">
      <c r="A493" s="81" t="s">
        <v>52</v>
      </c>
      <c r="B493" s="13" t="s">
        <v>813</v>
      </c>
      <c r="C493" s="82" t="s">
        <v>91</v>
      </c>
      <c r="D493" s="2" t="s">
        <v>113</v>
      </c>
      <c r="E493" s="2" t="s">
        <v>54</v>
      </c>
      <c r="F493" s="73">
        <f>SUM(Ведомственная!G1086)</f>
        <v>243.8</v>
      </c>
      <c r="G493" s="73">
        <f>SUM(Ведомственная!H1086)</f>
        <v>2882.7</v>
      </c>
      <c r="H493" s="73">
        <f>SUM(Ведомственная!I1086)</f>
        <v>2882.7</v>
      </c>
    </row>
    <row r="494" spans="1:8" s="88" customFormat="1" ht="31.5" x14ac:dyDescent="0.25">
      <c r="A494" s="81" t="s">
        <v>229</v>
      </c>
      <c r="B494" s="13" t="s">
        <v>813</v>
      </c>
      <c r="C494" s="82" t="s">
        <v>122</v>
      </c>
      <c r="D494" s="2" t="s">
        <v>113</v>
      </c>
      <c r="E494" s="2" t="s">
        <v>54</v>
      </c>
      <c r="F494" s="73">
        <f>SUM(Ведомственная!G1087)</f>
        <v>259.3</v>
      </c>
      <c r="G494" s="73">
        <f>SUM(Ведомственная!H1087)</f>
        <v>0</v>
      </c>
      <c r="H494" s="73">
        <f>SUM(Ведомственная!I1087)</f>
        <v>0</v>
      </c>
    </row>
    <row r="495" spans="1:8" s="88" customFormat="1" x14ac:dyDescent="0.25">
      <c r="A495" s="81" t="s">
        <v>329</v>
      </c>
      <c r="B495" s="22" t="s">
        <v>761</v>
      </c>
      <c r="C495" s="2"/>
      <c r="D495" s="17"/>
      <c r="E495" s="2"/>
      <c r="F495" s="17">
        <f>SUM(F496:F498)</f>
        <v>4780.8</v>
      </c>
      <c r="G495" s="17">
        <f>SUM(G496:G498)</f>
        <v>0</v>
      </c>
      <c r="H495" s="17">
        <f>SUM(H496:H498)</f>
        <v>0</v>
      </c>
    </row>
    <row r="496" spans="1:8" s="88" customFormat="1" ht="63" x14ac:dyDescent="0.25">
      <c r="A496" s="81" t="s">
        <v>51</v>
      </c>
      <c r="B496" s="22" t="s">
        <v>761</v>
      </c>
      <c r="C496" s="2" t="s">
        <v>91</v>
      </c>
      <c r="D496" s="2" t="s">
        <v>113</v>
      </c>
      <c r="E496" s="2" t="s">
        <v>34</v>
      </c>
      <c r="F496" s="17">
        <f>SUM(Ведомственная!G896)</f>
        <v>1203.4000000000001</v>
      </c>
      <c r="G496" s="17">
        <f>SUM(Ведомственная!H896)</f>
        <v>0</v>
      </c>
      <c r="H496" s="17">
        <f>SUM(Ведомственная!I896)</f>
        <v>0</v>
      </c>
    </row>
    <row r="497" spans="1:8" s="88" customFormat="1" hidden="1" x14ac:dyDescent="0.25">
      <c r="A497" s="81" t="s">
        <v>42</v>
      </c>
      <c r="B497" s="22" t="s">
        <v>761</v>
      </c>
      <c r="C497" s="2" t="s">
        <v>99</v>
      </c>
      <c r="D497" s="2" t="s">
        <v>113</v>
      </c>
      <c r="E497" s="2" t="s">
        <v>34</v>
      </c>
      <c r="F497" s="17">
        <f>SUM(Ведомственная!G897)</f>
        <v>15.1</v>
      </c>
      <c r="G497" s="17">
        <f>SUM(Ведомственная!H897)</f>
        <v>0</v>
      </c>
      <c r="H497" s="17">
        <f>SUM(Ведомственная!I897)</f>
        <v>0</v>
      </c>
    </row>
    <row r="498" spans="1:8" s="88" customFormat="1" ht="31.5" x14ac:dyDescent="0.25">
      <c r="A498" s="81" t="s">
        <v>52</v>
      </c>
      <c r="B498" s="22" t="s">
        <v>761</v>
      </c>
      <c r="C498" s="2" t="s">
        <v>122</v>
      </c>
      <c r="D498" s="2" t="s">
        <v>113</v>
      </c>
      <c r="E498" s="2" t="s">
        <v>34</v>
      </c>
      <c r="F498" s="17">
        <f>SUM(Ведомственная!G898)</f>
        <v>3562.3</v>
      </c>
      <c r="G498" s="17">
        <f>SUM(Ведомственная!H898)</f>
        <v>0</v>
      </c>
      <c r="H498" s="17">
        <f>SUM(Ведомственная!I898)</f>
        <v>0</v>
      </c>
    </row>
    <row r="499" spans="1:8" s="88" customFormat="1" x14ac:dyDescent="0.25">
      <c r="A499" s="40" t="s">
        <v>338</v>
      </c>
      <c r="B499" s="26" t="s">
        <v>775</v>
      </c>
      <c r="C499" s="82"/>
      <c r="D499" s="2"/>
      <c r="E499" s="2"/>
      <c r="F499" s="73">
        <f>SUM(F500)</f>
        <v>3232.1</v>
      </c>
      <c r="G499" s="73">
        <f>SUM(G500)</f>
        <v>2858</v>
      </c>
      <c r="H499" s="73">
        <f>SUM(H500)</f>
        <v>848</v>
      </c>
    </row>
    <row r="500" spans="1:8" s="88" customFormat="1" ht="31.5" x14ac:dyDescent="0.25">
      <c r="A500" s="81" t="s">
        <v>229</v>
      </c>
      <c r="B500" s="26" t="s">
        <v>775</v>
      </c>
      <c r="C500" s="13">
        <v>600</v>
      </c>
      <c r="D500" s="2"/>
      <c r="E500" s="2"/>
      <c r="F500" s="17">
        <f>SUM(F501:F503)</f>
        <v>3232.1</v>
      </c>
      <c r="G500" s="17">
        <f>SUM(G501:G503)</f>
        <v>2858</v>
      </c>
      <c r="H500" s="17">
        <f>SUM(H501:H503)</f>
        <v>848</v>
      </c>
    </row>
    <row r="501" spans="1:8" s="88" customFormat="1" ht="31.5" x14ac:dyDescent="0.25">
      <c r="A501" s="81" t="s">
        <v>52</v>
      </c>
      <c r="B501" s="26" t="s">
        <v>775</v>
      </c>
      <c r="C501" s="13">
        <v>200</v>
      </c>
      <c r="D501" s="2" t="s">
        <v>113</v>
      </c>
      <c r="E501" s="2" t="s">
        <v>44</v>
      </c>
      <c r="F501" s="17">
        <f>SUM(Ведомственная!G970)</f>
        <v>2693.6</v>
      </c>
      <c r="G501" s="17">
        <f>SUM(Ведомственная!H970)</f>
        <v>1558</v>
      </c>
      <c r="H501" s="17">
        <f>SUM(Ведомственная!I970)</f>
        <v>748</v>
      </c>
    </row>
    <row r="502" spans="1:8" s="88" customFormat="1" x14ac:dyDescent="0.25">
      <c r="A502" s="81" t="s">
        <v>42</v>
      </c>
      <c r="B502" s="26" t="s">
        <v>775</v>
      </c>
      <c r="C502" s="13">
        <v>300</v>
      </c>
      <c r="D502" s="2" t="s">
        <v>113</v>
      </c>
      <c r="E502" s="2" t="s">
        <v>44</v>
      </c>
      <c r="F502" s="17">
        <f>SUM(Ведомственная!G971)</f>
        <v>182.7</v>
      </c>
      <c r="G502" s="17">
        <f>SUM(Ведомственная!H971)</f>
        <v>0</v>
      </c>
      <c r="H502" s="17">
        <f>SUM(Ведомственная!I971)</f>
        <v>0</v>
      </c>
    </row>
    <row r="503" spans="1:8" s="88" customFormat="1" ht="31.5" x14ac:dyDescent="0.25">
      <c r="A503" s="81" t="s">
        <v>72</v>
      </c>
      <c r="B503" s="26" t="s">
        <v>775</v>
      </c>
      <c r="C503" s="13">
        <v>600</v>
      </c>
      <c r="D503" s="2" t="s">
        <v>113</v>
      </c>
      <c r="E503" s="2" t="s">
        <v>44</v>
      </c>
      <c r="F503" s="17">
        <f>SUM(Ведомственная!G972)</f>
        <v>355.8</v>
      </c>
      <c r="G503" s="17">
        <f>SUM(Ведомственная!H972)</f>
        <v>1300</v>
      </c>
      <c r="H503" s="17">
        <f>SUM(Ведомственная!I972)</f>
        <v>100</v>
      </c>
    </row>
    <row r="504" spans="1:8" s="88" customFormat="1" ht="47.25" x14ac:dyDescent="0.25">
      <c r="A504" s="81" t="s">
        <v>790</v>
      </c>
      <c r="B504" s="13" t="s">
        <v>791</v>
      </c>
      <c r="C504" s="2"/>
      <c r="D504" s="2"/>
      <c r="E504" s="2"/>
      <c r="F504" s="17">
        <f>SUM(F505:F506)</f>
        <v>2099.9</v>
      </c>
      <c r="G504" s="17">
        <f t="shared" ref="G504:H504" si="77">SUM(G505:G506)</f>
        <v>2186.6999999999998</v>
      </c>
      <c r="H504" s="17">
        <f t="shared" si="77"/>
        <v>2186.6999999999998</v>
      </c>
    </row>
    <row r="505" spans="1:8" s="88" customFormat="1" ht="31.5" x14ac:dyDescent="0.25">
      <c r="A505" s="81" t="s">
        <v>52</v>
      </c>
      <c r="B505" s="13" t="s">
        <v>791</v>
      </c>
      <c r="C505" s="2" t="s">
        <v>91</v>
      </c>
      <c r="D505" s="2" t="s">
        <v>113</v>
      </c>
      <c r="E505" s="2" t="s">
        <v>44</v>
      </c>
      <c r="F505" s="17">
        <f>SUM(Ведомственная!G974)</f>
        <v>863</v>
      </c>
      <c r="G505" s="17">
        <f>SUM(Ведомственная!H974)</f>
        <v>949.8</v>
      </c>
      <c r="H505" s="17">
        <f>SUM(Ведомственная!I974)</f>
        <v>949.8</v>
      </c>
    </row>
    <row r="506" spans="1:8" s="88" customFormat="1" ht="31.5" x14ac:dyDescent="0.25">
      <c r="A506" s="81" t="s">
        <v>229</v>
      </c>
      <c r="B506" s="13" t="s">
        <v>791</v>
      </c>
      <c r="C506" s="2" t="s">
        <v>122</v>
      </c>
      <c r="D506" s="2" t="s">
        <v>113</v>
      </c>
      <c r="E506" s="2" t="s">
        <v>44</v>
      </c>
      <c r="F506" s="17">
        <f>SUM(Ведомственная!G975)</f>
        <v>1236.9000000000001</v>
      </c>
      <c r="G506" s="17">
        <f>SUM(Ведомственная!H975)</f>
        <v>1236.9000000000001</v>
      </c>
      <c r="H506" s="17">
        <f>SUM(Ведомственная!I975)</f>
        <v>1236.9000000000001</v>
      </c>
    </row>
    <row r="507" spans="1:8" s="88" customFormat="1" x14ac:dyDescent="0.25">
      <c r="A507" s="81" t="s">
        <v>339</v>
      </c>
      <c r="B507" s="44" t="s">
        <v>776</v>
      </c>
      <c r="C507" s="2"/>
      <c r="D507" s="17"/>
      <c r="E507" s="2"/>
      <c r="F507" s="17">
        <f>F508</f>
        <v>3386.2</v>
      </c>
      <c r="G507" s="17">
        <f>G508</f>
        <v>0</v>
      </c>
      <c r="H507" s="17">
        <f>H508</f>
        <v>0</v>
      </c>
    </row>
    <row r="508" spans="1:8" s="88" customFormat="1" ht="31.5" x14ac:dyDescent="0.25">
      <c r="A508" s="81" t="s">
        <v>229</v>
      </c>
      <c r="B508" s="44" t="s">
        <v>776</v>
      </c>
      <c r="C508" s="2" t="s">
        <v>122</v>
      </c>
      <c r="D508" s="2" t="s">
        <v>113</v>
      </c>
      <c r="E508" s="2" t="s">
        <v>54</v>
      </c>
      <c r="F508" s="17">
        <f>SUM(Ведомственная!G1047)</f>
        <v>3386.2</v>
      </c>
      <c r="G508" s="17">
        <f>SUM(Ведомственная!H1047)</f>
        <v>0</v>
      </c>
      <c r="H508" s="17">
        <f>SUM(Ведомственная!I1047)</f>
        <v>0</v>
      </c>
    </row>
    <row r="509" spans="1:8" s="88" customFormat="1" ht="31.5" x14ac:dyDescent="0.25">
      <c r="A509" s="81" t="s">
        <v>621</v>
      </c>
      <c r="B509" s="44" t="s">
        <v>1003</v>
      </c>
      <c r="C509" s="2"/>
      <c r="D509" s="2"/>
      <c r="E509" s="2"/>
      <c r="F509" s="17">
        <f>SUM(F510)</f>
        <v>113.2</v>
      </c>
      <c r="G509" s="17">
        <f t="shared" ref="G509:H509" si="78">SUM(G510)</f>
        <v>0</v>
      </c>
      <c r="H509" s="17">
        <f t="shared" si="78"/>
        <v>0</v>
      </c>
    </row>
    <row r="510" spans="1:8" s="88" customFormat="1" ht="31.5" x14ac:dyDescent="0.25">
      <c r="A510" s="81" t="s">
        <v>52</v>
      </c>
      <c r="B510" s="44" t="s">
        <v>1003</v>
      </c>
      <c r="C510" s="2" t="s">
        <v>91</v>
      </c>
      <c r="D510" s="2" t="s">
        <v>113</v>
      </c>
      <c r="E510" s="2" t="s">
        <v>44</v>
      </c>
      <c r="F510" s="17">
        <f>SUM(Ведомственная!G977)</f>
        <v>113.2</v>
      </c>
      <c r="G510" s="17">
        <f>SUM(Ведомственная!H977)</f>
        <v>0</v>
      </c>
      <c r="H510" s="17">
        <f>SUM(Ведомственная!I977)</f>
        <v>0</v>
      </c>
    </row>
    <row r="511" spans="1:8" s="88" customFormat="1" ht="94.5" x14ac:dyDescent="0.25">
      <c r="A511" s="81" t="s">
        <v>997</v>
      </c>
      <c r="B511" s="44" t="s">
        <v>996</v>
      </c>
      <c r="C511" s="2"/>
      <c r="D511" s="2"/>
      <c r="E511" s="2"/>
      <c r="F511" s="17">
        <f>SUM(F512:F513)</f>
        <v>26163.800000000003</v>
      </c>
      <c r="G511" s="17">
        <f t="shared" ref="G511:H511" si="79">SUM(G512:G513)</f>
        <v>0</v>
      </c>
      <c r="H511" s="17">
        <f t="shared" si="79"/>
        <v>0</v>
      </c>
    </row>
    <row r="512" spans="1:8" s="88" customFormat="1" ht="63" x14ac:dyDescent="0.25">
      <c r="A512" s="81" t="s">
        <v>51</v>
      </c>
      <c r="B512" s="44" t="s">
        <v>996</v>
      </c>
      <c r="C512" s="2" t="s">
        <v>89</v>
      </c>
      <c r="D512" s="2" t="s">
        <v>113</v>
      </c>
      <c r="E512" s="2" t="s">
        <v>44</v>
      </c>
      <c r="F512" s="17">
        <f>SUM(Ведомственная!G979)</f>
        <v>11610.1</v>
      </c>
      <c r="G512" s="17"/>
      <c r="H512" s="17"/>
    </row>
    <row r="513" spans="1:8" s="88" customFormat="1" ht="31.5" x14ac:dyDescent="0.25">
      <c r="A513" s="81" t="s">
        <v>229</v>
      </c>
      <c r="B513" s="44" t="s">
        <v>996</v>
      </c>
      <c r="C513" s="2" t="s">
        <v>122</v>
      </c>
      <c r="D513" s="2" t="s">
        <v>113</v>
      </c>
      <c r="E513" s="2" t="s">
        <v>44</v>
      </c>
      <c r="F513" s="17">
        <f>SUM(Ведомственная!G980)</f>
        <v>14553.7</v>
      </c>
      <c r="G513" s="17"/>
      <c r="H513" s="17"/>
    </row>
    <row r="514" spans="1:8" s="88" customFormat="1" ht="94.5" x14ac:dyDescent="0.25">
      <c r="A514" s="81" t="s">
        <v>499</v>
      </c>
      <c r="B514" s="44" t="s">
        <v>762</v>
      </c>
      <c r="C514" s="2"/>
      <c r="D514" s="2"/>
      <c r="E514" s="2"/>
      <c r="F514" s="17">
        <f>SUM(F515:F516)</f>
        <v>2828.8</v>
      </c>
      <c r="G514" s="17">
        <f t="shared" ref="G514:H514" si="80">SUM(G515:G516)</f>
        <v>0</v>
      </c>
      <c r="H514" s="17">
        <f t="shared" si="80"/>
        <v>0</v>
      </c>
    </row>
    <row r="515" spans="1:8" s="88" customFormat="1" ht="31.5" x14ac:dyDescent="0.25">
      <c r="A515" s="81" t="s">
        <v>52</v>
      </c>
      <c r="B515" s="44" t="s">
        <v>762</v>
      </c>
      <c r="C515" s="2" t="s">
        <v>91</v>
      </c>
      <c r="D515" s="2" t="s">
        <v>113</v>
      </c>
      <c r="E515" s="2" t="s">
        <v>34</v>
      </c>
      <c r="F515" s="17">
        <f>SUM(Ведомственная!G900)</f>
        <v>942.9</v>
      </c>
      <c r="G515" s="17">
        <f>SUM(Ведомственная!H900)</f>
        <v>0</v>
      </c>
      <c r="H515" s="17">
        <f>SUM(Ведомственная!I900)</f>
        <v>0</v>
      </c>
    </row>
    <row r="516" spans="1:8" s="88" customFormat="1" ht="31.5" x14ac:dyDescent="0.25">
      <c r="A516" s="81" t="s">
        <v>229</v>
      </c>
      <c r="B516" s="44" t="s">
        <v>762</v>
      </c>
      <c r="C516" s="2" t="s">
        <v>122</v>
      </c>
      <c r="D516" s="2" t="s">
        <v>113</v>
      </c>
      <c r="E516" s="2" t="s">
        <v>34</v>
      </c>
      <c r="F516" s="17">
        <f>SUM(Ведомственная!G901)</f>
        <v>1885.9</v>
      </c>
      <c r="G516" s="17">
        <f>SUM(Ведомственная!H901)</f>
        <v>0</v>
      </c>
      <c r="H516" s="17">
        <f>SUM(Ведомственная!I901)</f>
        <v>0</v>
      </c>
    </row>
    <row r="517" spans="1:8" s="88" customFormat="1" ht="47.25" x14ac:dyDescent="0.25">
      <c r="A517" s="81" t="s">
        <v>985</v>
      </c>
      <c r="B517" s="44" t="s">
        <v>984</v>
      </c>
      <c r="C517" s="2"/>
      <c r="D517" s="2"/>
      <c r="E517" s="2"/>
      <c r="F517" s="17">
        <f>SUM(F518:F519)</f>
        <v>37749.399999999994</v>
      </c>
      <c r="G517" s="17">
        <f t="shared" ref="G517:H517" si="81">SUM(G518:G519)</f>
        <v>0</v>
      </c>
      <c r="H517" s="17">
        <f t="shared" si="81"/>
        <v>0</v>
      </c>
    </row>
    <row r="518" spans="1:8" s="88" customFormat="1" ht="31.5" x14ac:dyDescent="0.25">
      <c r="A518" s="81" t="s">
        <v>52</v>
      </c>
      <c r="B518" s="44" t="s">
        <v>984</v>
      </c>
      <c r="C518" s="2" t="s">
        <v>91</v>
      </c>
      <c r="D518" s="2" t="s">
        <v>113</v>
      </c>
      <c r="E518" s="2" t="s">
        <v>44</v>
      </c>
      <c r="F518" s="17">
        <f>SUM(Ведомственная!G982)</f>
        <v>14398.3</v>
      </c>
      <c r="G518" s="17">
        <f>SUM(Ведомственная!H982)</f>
        <v>0</v>
      </c>
      <c r="H518" s="17">
        <f>SUM(Ведомственная!I982)</f>
        <v>0</v>
      </c>
    </row>
    <row r="519" spans="1:8" s="88" customFormat="1" ht="31.5" x14ac:dyDescent="0.25">
      <c r="A519" s="81" t="s">
        <v>229</v>
      </c>
      <c r="B519" s="44" t="s">
        <v>984</v>
      </c>
      <c r="C519" s="2" t="s">
        <v>122</v>
      </c>
      <c r="D519" s="2" t="s">
        <v>113</v>
      </c>
      <c r="E519" s="2" t="s">
        <v>44</v>
      </c>
      <c r="F519" s="17">
        <f>SUM(Ведомственная!G983)</f>
        <v>23351.1</v>
      </c>
      <c r="G519" s="17">
        <f>SUM(Ведомственная!H983)</f>
        <v>0</v>
      </c>
      <c r="H519" s="17">
        <f>SUM(Ведомственная!I983)</f>
        <v>0</v>
      </c>
    </row>
    <row r="520" spans="1:8" s="88" customFormat="1" x14ac:dyDescent="0.25">
      <c r="A520" s="81" t="s">
        <v>466</v>
      </c>
      <c r="B520" s="2" t="s">
        <v>814</v>
      </c>
      <c r="C520" s="2"/>
      <c r="D520" s="2"/>
      <c r="E520" s="2"/>
      <c r="F520" s="17">
        <f>SUM(F521:F523)</f>
        <v>21744.7</v>
      </c>
      <c r="G520" s="17">
        <f t="shared" ref="G520:H520" si="82">SUM(G521:G523)</f>
        <v>24370.400000000001</v>
      </c>
      <c r="H520" s="17">
        <f t="shared" si="82"/>
        <v>24370.400000000001</v>
      </c>
    </row>
    <row r="521" spans="1:8" s="88" customFormat="1" ht="31.5" x14ac:dyDescent="0.25">
      <c r="A521" s="81" t="s">
        <v>52</v>
      </c>
      <c r="B521" s="2" t="s">
        <v>814</v>
      </c>
      <c r="C521" s="82" t="s">
        <v>91</v>
      </c>
      <c r="D521" s="2" t="s">
        <v>113</v>
      </c>
      <c r="E521" s="2" t="s">
        <v>113</v>
      </c>
      <c r="F521" s="17">
        <f>SUM(Ведомственная!G1089)</f>
        <v>2408.3000000000002</v>
      </c>
      <c r="G521" s="17">
        <f>SUM(Ведомственная!H1089)</f>
        <v>24370.400000000001</v>
      </c>
      <c r="H521" s="17">
        <f>SUM(Ведомственная!I1089)</f>
        <v>24370.400000000001</v>
      </c>
    </row>
    <row r="522" spans="1:8" s="88" customFormat="1" ht="31.5" x14ac:dyDescent="0.25">
      <c r="A522" s="81" t="s">
        <v>229</v>
      </c>
      <c r="B522" s="2" t="s">
        <v>814</v>
      </c>
      <c r="C522" s="82" t="s">
        <v>122</v>
      </c>
      <c r="D522" s="2" t="s">
        <v>113</v>
      </c>
      <c r="E522" s="2" t="s">
        <v>113</v>
      </c>
      <c r="F522" s="17">
        <f>SUM(Ведомственная!G1090)</f>
        <v>6149.2</v>
      </c>
      <c r="G522" s="17">
        <f>SUM(Ведомственная!H1090)</f>
        <v>0</v>
      </c>
      <c r="H522" s="17">
        <f>SUM(Ведомственная!I1090)</f>
        <v>0</v>
      </c>
    </row>
    <row r="523" spans="1:8" s="88" customFormat="1" x14ac:dyDescent="0.25">
      <c r="A523" s="81" t="s">
        <v>22</v>
      </c>
      <c r="B523" s="2" t="s">
        <v>814</v>
      </c>
      <c r="C523" s="82" t="s">
        <v>96</v>
      </c>
      <c r="D523" s="2" t="s">
        <v>113</v>
      </c>
      <c r="E523" s="2" t="s">
        <v>113</v>
      </c>
      <c r="F523" s="17">
        <f>SUM(Ведомственная!G1091)</f>
        <v>13187.2</v>
      </c>
      <c r="G523" s="17">
        <f>SUM(Ведомственная!H1091)</f>
        <v>0</v>
      </c>
      <c r="H523" s="17">
        <f>SUM(Ведомственная!I1091)</f>
        <v>0</v>
      </c>
    </row>
    <row r="524" spans="1:8" s="88" customFormat="1" ht="47.25" x14ac:dyDescent="0.25">
      <c r="A524" s="81" t="s">
        <v>462</v>
      </c>
      <c r="B524" s="26" t="s">
        <v>792</v>
      </c>
      <c r="C524" s="13"/>
      <c r="D524" s="2"/>
      <c r="E524" s="2"/>
      <c r="F524" s="17">
        <f>SUM(F525:F526)</f>
        <v>7952.6</v>
      </c>
      <c r="G524" s="17">
        <f t="shared" ref="G524:H524" si="83">SUM(G525:G526)</f>
        <v>11148.099999999999</v>
      </c>
      <c r="H524" s="17">
        <f t="shared" si="83"/>
        <v>11148.099999999999</v>
      </c>
    </row>
    <row r="525" spans="1:8" s="88" customFormat="1" ht="31.5" x14ac:dyDescent="0.25">
      <c r="A525" s="81" t="s">
        <v>52</v>
      </c>
      <c r="B525" s="26" t="s">
        <v>792</v>
      </c>
      <c r="C525" s="2" t="s">
        <v>91</v>
      </c>
      <c r="D525" s="2" t="s">
        <v>113</v>
      </c>
      <c r="E525" s="2" t="s">
        <v>44</v>
      </c>
      <c r="F525" s="17">
        <f>SUM(Ведомственная!G985)</f>
        <v>3569.1</v>
      </c>
      <c r="G525" s="17">
        <f>SUM(Ведомственная!H985)</f>
        <v>4842.2</v>
      </c>
      <c r="H525" s="17">
        <f>SUM(Ведомственная!I985)</f>
        <v>4842.2</v>
      </c>
    </row>
    <row r="526" spans="1:8" s="88" customFormat="1" ht="31.5" x14ac:dyDescent="0.25">
      <c r="A526" s="81" t="s">
        <v>229</v>
      </c>
      <c r="B526" s="26" t="s">
        <v>792</v>
      </c>
      <c r="C526" s="2" t="s">
        <v>122</v>
      </c>
      <c r="D526" s="2" t="s">
        <v>113</v>
      </c>
      <c r="E526" s="2" t="s">
        <v>44</v>
      </c>
      <c r="F526" s="17">
        <f>SUM(Ведомственная!G986)</f>
        <v>4383.5</v>
      </c>
      <c r="G526" s="17">
        <f>SUM(Ведомственная!H986)</f>
        <v>6305.9</v>
      </c>
      <c r="H526" s="17">
        <f>SUM(Ведомственная!I986)</f>
        <v>6305.9</v>
      </c>
    </row>
    <row r="527" spans="1:8" s="88" customFormat="1" ht="31.5" x14ac:dyDescent="0.25">
      <c r="A527" s="81" t="s">
        <v>467</v>
      </c>
      <c r="B527" s="26" t="s">
        <v>818</v>
      </c>
      <c r="C527" s="2"/>
      <c r="D527" s="2"/>
      <c r="E527" s="2"/>
      <c r="F527" s="17">
        <f>SUM(F528)</f>
        <v>2185.1999999999998</v>
      </c>
      <c r="G527" s="17">
        <f t="shared" ref="G527:H527" si="84">SUM(G528)</f>
        <v>3539.1</v>
      </c>
      <c r="H527" s="17">
        <f t="shared" si="84"/>
        <v>3497.5</v>
      </c>
    </row>
    <row r="528" spans="1:8" s="88" customFormat="1" ht="31.5" x14ac:dyDescent="0.25">
      <c r="A528" s="81" t="s">
        <v>52</v>
      </c>
      <c r="B528" s="26" t="s">
        <v>818</v>
      </c>
      <c r="C528" s="2" t="s">
        <v>91</v>
      </c>
      <c r="D528" s="2" t="s">
        <v>113</v>
      </c>
      <c r="E528" s="2" t="s">
        <v>173</v>
      </c>
      <c r="F528" s="17">
        <f>SUM(Ведомственная!G1118)</f>
        <v>2185.1999999999998</v>
      </c>
      <c r="G528" s="17">
        <f>SUM(Ведомственная!H1118)</f>
        <v>3539.1</v>
      </c>
      <c r="H528" s="17">
        <f>SUM(Ведомственная!I1118)</f>
        <v>3497.5</v>
      </c>
    </row>
    <row r="529" spans="1:8" s="88" customFormat="1" ht="47.25" x14ac:dyDescent="0.25">
      <c r="A529" s="81" t="s">
        <v>987</v>
      </c>
      <c r="B529" s="26" t="s">
        <v>986</v>
      </c>
      <c r="C529" s="2"/>
      <c r="D529" s="2"/>
      <c r="E529" s="2"/>
      <c r="F529" s="17">
        <f>SUM(F530)</f>
        <v>3435.5</v>
      </c>
      <c r="G529" s="17">
        <f t="shared" ref="G529:H529" si="85">SUM(G530)</f>
        <v>0</v>
      </c>
      <c r="H529" s="17">
        <f t="shared" si="85"/>
        <v>0</v>
      </c>
    </row>
    <row r="530" spans="1:8" s="88" customFormat="1" ht="31.5" x14ac:dyDescent="0.25">
      <c r="A530" s="81" t="s">
        <v>52</v>
      </c>
      <c r="B530" s="26" t="s">
        <v>986</v>
      </c>
      <c r="C530" s="2" t="s">
        <v>91</v>
      </c>
      <c r="D530" s="2" t="s">
        <v>113</v>
      </c>
      <c r="E530" s="2" t="s">
        <v>44</v>
      </c>
      <c r="F530" s="17">
        <f>SUM(Ведомственная!G988)</f>
        <v>3435.5</v>
      </c>
      <c r="G530" s="17"/>
      <c r="H530" s="17"/>
    </row>
    <row r="531" spans="1:8" s="88" customFormat="1" ht="47.25" x14ac:dyDescent="0.25">
      <c r="A531" s="81" t="s">
        <v>794</v>
      </c>
      <c r="B531" s="13" t="s">
        <v>793</v>
      </c>
      <c r="C531" s="2"/>
      <c r="D531" s="2"/>
      <c r="E531" s="2"/>
      <c r="F531" s="17">
        <f>SUM(F532:F533)</f>
        <v>18320.7</v>
      </c>
      <c r="G531" s="17">
        <f t="shared" ref="G531:H531" si="86">SUM(G532:G533)</f>
        <v>15751</v>
      </c>
      <c r="H531" s="17">
        <f t="shared" si="86"/>
        <v>15626.2</v>
      </c>
    </row>
    <row r="532" spans="1:8" s="88" customFormat="1" ht="31.5" x14ac:dyDescent="0.25">
      <c r="A532" s="81" t="s">
        <v>52</v>
      </c>
      <c r="B532" s="13" t="s">
        <v>793</v>
      </c>
      <c r="C532" s="2" t="s">
        <v>91</v>
      </c>
      <c r="D532" s="2" t="s">
        <v>113</v>
      </c>
      <c r="E532" s="2" t="s">
        <v>44</v>
      </c>
      <c r="F532" s="17">
        <f>SUM(Ведомственная!G990)</f>
        <v>6905.6</v>
      </c>
      <c r="G532" s="17">
        <f>SUM(Ведомственная!H990)</f>
        <v>6021.1</v>
      </c>
      <c r="H532" s="17">
        <f>SUM(Ведомственная!I990)</f>
        <v>5973.7</v>
      </c>
    </row>
    <row r="533" spans="1:8" s="88" customFormat="1" ht="31.5" x14ac:dyDescent="0.25">
      <c r="A533" s="81" t="s">
        <v>229</v>
      </c>
      <c r="B533" s="13" t="s">
        <v>793</v>
      </c>
      <c r="C533" s="2" t="s">
        <v>122</v>
      </c>
      <c r="D533" s="2" t="s">
        <v>113</v>
      </c>
      <c r="E533" s="2" t="s">
        <v>44</v>
      </c>
      <c r="F533" s="17">
        <f>SUM(Ведомственная!G991)</f>
        <v>11415.1</v>
      </c>
      <c r="G533" s="17">
        <f>SUM(Ведомственная!H991)</f>
        <v>9729.9</v>
      </c>
      <c r="H533" s="17">
        <f>SUM(Ведомственная!I991)</f>
        <v>9652.5</v>
      </c>
    </row>
    <row r="534" spans="1:8" s="88" customFormat="1" ht="31.5" x14ac:dyDescent="0.25">
      <c r="A534" s="81" t="s">
        <v>979</v>
      </c>
      <c r="B534" s="13" t="s">
        <v>978</v>
      </c>
      <c r="C534" s="2"/>
      <c r="D534" s="2"/>
      <c r="E534" s="2"/>
      <c r="F534" s="17">
        <f>SUM(F535:F536)</f>
        <v>5.6</v>
      </c>
      <c r="G534" s="17">
        <f t="shared" ref="G534:H534" si="87">SUM(G535:G536)</f>
        <v>0</v>
      </c>
      <c r="H534" s="17">
        <f t="shared" si="87"/>
        <v>0</v>
      </c>
    </row>
    <row r="535" spans="1:8" s="88" customFormat="1" ht="31.5" x14ac:dyDescent="0.25">
      <c r="A535" s="81" t="s">
        <v>52</v>
      </c>
      <c r="B535" s="13" t="s">
        <v>978</v>
      </c>
      <c r="C535" s="2" t="s">
        <v>91</v>
      </c>
      <c r="D535" s="2" t="s">
        <v>113</v>
      </c>
      <c r="E535" s="2" t="s">
        <v>34</v>
      </c>
      <c r="F535" s="17">
        <f>SUM(Ведомственная!G903)</f>
        <v>1.1000000000000001</v>
      </c>
      <c r="G535" s="17">
        <f>SUM(Ведомственная!H903)</f>
        <v>0</v>
      </c>
      <c r="H535" s="17">
        <f>SUM(Ведомственная!I903)</f>
        <v>0</v>
      </c>
    </row>
    <row r="536" spans="1:8" s="88" customFormat="1" ht="31.5" x14ac:dyDescent="0.25">
      <c r="A536" s="81" t="s">
        <v>52</v>
      </c>
      <c r="B536" s="13" t="s">
        <v>978</v>
      </c>
      <c r="C536" s="2" t="s">
        <v>91</v>
      </c>
      <c r="D536" s="2" t="s">
        <v>113</v>
      </c>
      <c r="E536" s="2" t="s">
        <v>44</v>
      </c>
      <c r="F536" s="17">
        <f>SUM(Ведомственная!G993)</f>
        <v>4.5</v>
      </c>
      <c r="G536" s="17">
        <f>SUM(Ведомственная!H993)</f>
        <v>0</v>
      </c>
      <c r="H536" s="17">
        <f>SUM(Ведомственная!I993)</f>
        <v>0</v>
      </c>
    </row>
    <row r="537" spans="1:8" s="88" customFormat="1" ht="110.25" x14ac:dyDescent="0.25">
      <c r="A537" s="81" t="s">
        <v>601</v>
      </c>
      <c r="B537" s="22" t="s">
        <v>896</v>
      </c>
      <c r="C537" s="2"/>
      <c r="D537" s="2"/>
      <c r="E537" s="2"/>
      <c r="F537" s="17">
        <f>SUM(F538)</f>
        <v>8699.5</v>
      </c>
      <c r="G537" s="17">
        <f t="shared" ref="G537:H537" si="88">SUM(G538)</f>
        <v>8699.5</v>
      </c>
      <c r="H537" s="17">
        <f t="shared" si="88"/>
        <v>8699.5</v>
      </c>
    </row>
    <row r="538" spans="1:8" s="88" customFormat="1" x14ac:dyDescent="0.25">
      <c r="A538" s="81" t="s">
        <v>42</v>
      </c>
      <c r="B538" s="22" t="s">
        <v>896</v>
      </c>
      <c r="C538" s="2" t="s">
        <v>99</v>
      </c>
      <c r="D538" s="2" t="s">
        <v>31</v>
      </c>
      <c r="E538" s="2" t="s">
        <v>13</v>
      </c>
      <c r="F538" s="17">
        <f>SUM(Ведомственная!G1168)</f>
        <v>8699.5</v>
      </c>
      <c r="G538" s="17">
        <f>SUM(Ведомственная!H1168)</f>
        <v>8699.5</v>
      </c>
      <c r="H538" s="17">
        <f>SUM(Ведомственная!I1168)</f>
        <v>8699.5</v>
      </c>
    </row>
    <row r="539" spans="1:8" s="88" customFormat="1" ht="47.25" x14ac:dyDescent="0.25">
      <c r="A539" s="81" t="s">
        <v>26</v>
      </c>
      <c r="B539" s="26" t="s">
        <v>771</v>
      </c>
      <c r="C539" s="2"/>
      <c r="D539" s="2"/>
      <c r="E539" s="2"/>
      <c r="F539" s="17">
        <f>F540+F546+F548+F542+F544</f>
        <v>1534168.6</v>
      </c>
      <c r="G539" s="17">
        <f>G540+G546+G548+G542+G544</f>
        <v>1536637.4000000001</v>
      </c>
      <c r="H539" s="17">
        <f>H540+H546+H548+H542+H544</f>
        <v>1539287.4000000001</v>
      </c>
    </row>
    <row r="540" spans="1:8" s="88" customFormat="1" ht="78.75" x14ac:dyDescent="0.25">
      <c r="A540" s="81" t="s">
        <v>403</v>
      </c>
      <c r="B540" s="44" t="s">
        <v>772</v>
      </c>
      <c r="C540" s="2"/>
      <c r="D540" s="2"/>
      <c r="E540" s="2"/>
      <c r="F540" s="17">
        <f>F541</f>
        <v>506305.3</v>
      </c>
      <c r="G540" s="17">
        <f>G541</f>
        <v>495814.5</v>
      </c>
      <c r="H540" s="17">
        <f>H541</f>
        <v>495814.5</v>
      </c>
    </row>
    <row r="541" spans="1:8" s="88" customFormat="1" ht="31.5" x14ac:dyDescent="0.25">
      <c r="A541" s="81" t="s">
        <v>121</v>
      </c>
      <c r="B541" s="44" t="s">
        <v>772</v>
      </c>
      <c r="C541" s="2" t="s">
        <v>122</v>
      </c>
      <c r="D541" s="2" t="s">
        <v>113</v>
      </c>
      <c r="E541" s="2" t="s">
        <v>44</v>
      </c>
      <c r="F541" s="17">
        <f>SUM(Ведомственная!G996)</f>
        <v>506305.3</v>
      </c>
      <c r="G541" s="17">
        <f>SUM(Ведомственная!H996)</f>
        <v>495814.5</v>
      </c>
      <c r="H541" s="17">
        <f>SUM(Ведомственная!I996)</f>
        <v>495814.5</v>
      </c>
    </row>
    <row r="542" spans="1:8" s="88" customFormat="1" ht="47.25" x14ac:dyDescent="0.25">
      <c r="A542" s="81" t="s">
        <v>401</v>
      </c>
      <c r="B542" s="26" t="s">
        <v>764</v>
      </c>
      <c r="C542" s="13"/>
      <c r="D542" s="2"/>
      <c r="E542" s="2"/>
      <c r="F542" s="17">
        <f>SUM(F543)</f>
        <v>492895</v>
      </c>
      <c r="G542" s="17">
        <f>SUM(G543)</f>
        <v>537609.5</v>
      </c>
      <c r="H542" s="17">
        <f>SUM(H543)</f>
        <v>537609.5</v>
      </c>
    </row>
    <row r="543" spans="1:8" s="88" customFormat="1" ht="31.5" x14ac:dyDescent="0.25">
      <c r="A543" s="81" t="s">
        <v>229</v>
      </c>
      <c r="B543" s="26" t="s">
        <v>764</v>
      </c>
      <c r="C543" s="2" t="s">
        <v>122</v>
      </c>
      <c r="D543" s="2" t="s">
        <v>113</v>
      </c>
      <c r="E543" s="2" t="s">
        <v>34</v>
      </c>
      <c r="F543" s="17">
        <f>SUM(Ведомственная!G906)</f>
        <v>492895</v>
      </c>
      <c r="G543" s="17">
        <f>SUM(Ведомственная!H906)</f>
        <v>537609.5</v>
      </c>
      <c r="H543" s="17">
        <f>SUM(Ведомственная!I906)</f>
        <v>537609.5</v>
      </c>
    </row>
    <row r="544" spans="1:8" s="88" customFormat="1" x14ac:dyDescent="0.25">
      <c r="A544" s="81" t="s">
        <v>329</v>
      </c>
      <c r="B544" s="22" t="s">
        <v>765</v>
      </c>
      <c r="C544" s="2"/>
      <c r="D544" s="2"/>
      <c r="E544" s="2"/>
      <c r="F544" s="17">
        <f>F545</f>
        <v>275921</v>
      </c>
      <c r="G544" s="17">
        <f>G545</f>
        <v>261049.8</v>
      </c>
      <c r="H544" s="17">
        <f>H545</f>
        <v>261699.8</v>
      </c>
    </row>
    <row r="545" spans="1:8" s="88" customFormat="1" ht="31.5" x14ac:dyDescent="0.25">
      <c r="A545" s="81" t="s">
        <v>229</v>
      </c>
      <c r="B545" s="22" t="s">
        <v>765</v>
      </c>
      <c r="C545" s="2" t="s">
        <v>122</v>
      </c>
      <c r="D545" s="2" t="s">
        <v>113</v>
      </c>
      <c r="E545" s="2" t="s">
        <v>34</v>
      </c>
      <c r="F545" s="17">
        <f>SUM(Ведомственная!G908)</f>
        <v>275921</v>
      </c>
      <c r="G545" s="17">
        <f>SUM(Ведомственная!H908)</f>
        <v>261049.8</v>
      </c>
      <c r="H545" s="17">
        <f>SUM(Ведомственная!I908)</f>
        <v>261699.8</v>
      </c>
    </row>
    <row r="546" spans="1:8" s="88" customFormat="1" x14ac:dyDescent="0.25">
      <c r="A546" s="81" t="s">
        <v>338</v>
      </c>
      <c r="B546" s="13" t="s">
        <v>773</v>
      </c>
      <c r="C546" s="2"/>
      <c r="D546" s="2"/>
      <c r="E546" s="2"/>
      <c r="F546" s="17">
        <f>F547</f>
        <v>165770.69999999998</v>
      </c>
      <c r="G546" s="17">
        <f>G547</f>
        <v>155725.79999999999</v>
      </c>
      <c r="H546" s="17">
        <f>H547</f>
        <v>157725.79999999999</v>
      </c>
    </row>
    <row r="547" spans="1:8" s="88" customFormat="1" ht="31.5" x14ac:dyDescent="0.25">
      <c r="A547" s="81" t="s">
        <v>229</v>
      </c>
      <c r="B547" s="13" t="s">
        <v>773</v>
      </c>
      <c r="C547" s="2" t="s">
        <v>122</v>
      </c>
      <c r="D547" s="2" t="s">
        <v>113</v>
      </c>
      <c r="E547" s="2" t="s">
        <v>44</v>
      </c>
      <c r="F547" s="17">
        <f>SUM(Ведомственная!G998)</f>
        <v>165770.69999999998</v>
      </c>
      <c r="G547" s="17">
        <f>SUM(Ведомственная!H998)</f>
        <v>155725.79999999999</v>
      </c>
      <c r="H547" s="17">
        <f>SUM(Ведомственная!I998)</f>
        <v>157725.79999999999</v>
      </c>
    </row>
    <row r="548" spans="1:8" s="88" customFormat="1" x14ac:dyDescent="0.25">
      <c r="A548" s="81" t="s">
        <v>339</v>
      </c>
      <c r="B548" s="44" t="s">
        <v>774</v>
      </c>
      <c r="C548" s="2"/>
      <c r="D548" s="2"/>
      <c r="E548" s="2"/>
      <c r="F548" s="17">
        <f>F549</f>
        <v>93276.6</v>
      </c>
      <c r="G548" s="17">
        <f>G549</f>
        <v>86437.8</v>
      </c>
      <c r="H548" s="17">
        <f>H549</f>
        <v>86437.8</v>
      </c>
    </row>
    <row r="549" spans="1:8" s="88" customFormat="1" ht="31.5" x14ac:dyDescent="0.25">
      <c r="A549" s="81" t="s">
        <v>229</v>
      </c>
      <c r="B549" s="44" t="s">
        <v>774</v>
      </c>
      <c r="C549" s="2" t="s">
        <v>122</v>
      </c>
      <c r="D549" s="2" t="s">
        <v>113</v>
      </c>
      <c r="E549" s="2" t="s">
        <v>54</v>
      </c>
      <c r="F549" s="17">
        <f>SUM(Ведомственная!G1050)</f>
        <v>93276.6</v>
      </c>
      <c r="G549" s="17">
        <f>SUM(Ведомственная!H1050)</f>
        <v>86437.8</v>
      </c>
      <c r="H549" s="17">
        <f>SUM(Ведомственная!I1050)</f>
        <v>86437.8</v>
      </c>
    </row>
    <row r="550" spans="1:8" s="88" customFormat="1" x14ac:dyDescent="0.25">
      <c r="A550" s="81" t="s">
        <v>151</v>
      </c>
      <c r="B550" s="22" t="s">
        <v>766</v>
      </c>
      <c r="C550" s="2"/>
      <c r="D550" s="2"/>
      <c r="E550" s="2"/>
      <c r="F550" s="17">
        <f>SUM(F558)+F551</f>
        <v>10216.700000000001</v>
      </c>
      <c r="G550" s="17">
        <f t="shared" ref="G550:H550" si="89">SUM(G558)+G551</f>
        <v>0</v>
      </c>
      <c r="H550" s="17">
        <f t="shared" si="89"/>
        <v>0</v>
      </c>
    </row>
    <row r="551" spans="1:8" s="88" customFormat="1" ht="31.5" x14ac:dyDescent="0.25">
      <c r="A551" s="81" t="s">
        <v>264</v>
      </c>
      <c r="B551" s="22" t="s">
        <v>980</v>
      </c>
      <c r="C551" s="2"/>
      <c r="D551" s="2"/>
      <c r="E551" s="2"/>
      <c r="F551" s="17">
        <f>SUM(F554)+F552</f>
        <v>6050.6</v>
      </c>
      <c r="G551" s="17">
        <f t="shared" ref="G551:H551" si="90">SUM(G554)+G552</f>
        <v>0</v>
      </c>
      <c r="H551" s="17">
        <f t="shared" si="90"/>
        <v>0</v>
      </c>
    </row>
    <row r="552" spans="1:8" s="88" customFormat="1" ht="47.25" x14ac:dyDescent="0.25">
      <c r="A552" s="81" t="s">
        <v>987</v>
      </c>
      <c r="B552" s="13" t="s">
        <v>988</v>
      </c>
      <c r="C552" s="2"/>
      <c r="D552" s="2"/>
      <c r="E552" s="2"/>
      <c r="F552" s="17">
        <f>SUM(F553)</f>
        <v>6037.3</v>
      </c>
      <c r="G552" s="17">
        <f t="shared" ref="G552:H552" si="91">SUM(G553)</f>
        <v>0</v>
      </c>
      <c r="H552" s="17">
        <f t="shared" si="91"/>
        <v>0</v>
      </c>
    </row>
    <row r="553" spans="1:8" s="88" customFormat="1" ht="31.5" x14ac:dyDescent="0.25">
      <c r="A553" s="81" t="s">
        <v>229</v>
      </c>
      <c r="B553" s="13" t="s">
        <v>988</v>
      </c>
      <c r="C553" s="2" t="s">
        <v>122</v>
      </c>
      <c r="D553" s="2" t="s">
        <v>113</v>
      </c>
      <c r="E553" s="2" t="s">
        <v>44</v>
      </c>
      <c r="F553" s="17">
        <f>SUM(Ведомственная!G1002)</f>
        <v>6037.3</v>
      </c>
      <c r="G553" s="17">
        <f>SUM(Ведомственная!H1002)</f>
        <v>0</v>
      </c>
      <c r="H553" s="17">
        <f>SUM(Ведомственная!I1002)</f>
        <v>0</v>
      </c>
    </row>
    <row r="554" spans="1:8" s="88" customFormat="1" ht="31.5" x14ac:dyDescent="0.25">
      <c r="A554" s="81" t="s">
        <v>979</v>
      </c>
      <c r="B554" s="22" t="s">
        <v>981</v>
      </c>
      <c r="C554" s="2"/>
      <c r="D554" s="2"/>
      <c r="E554" s="2"/>
      <c r="F554" s="17">
        <f>SUM(F555:F557)</f>
        <v>13.3</v>
      </c>
      <c r="G554" s="17">
        <f t="shared" ref="G554:H554" si="92">SUM(G555:G557)</f>
        <v>0</v>
      </c>
      <c r="H554" s="17">
        <f t="shared" si="92"/>
        <v>0</v>
      </c>
    </row>
    <row r="555" spans="1:8" s="88" customFormat="1" ht="31.5" x14ac:dyDescent="0.25">
      <c r="A555" s="81" t="s">
        <v>229</v>
      </c>
      <c r="B555" s="22" t="s">
        <v>981</v>
      </c>
      <c r="C555" s="2" t="s">
        <v>122</v>
      </c>
      <c r="D555" s="2" t="s">
        <v>113</v>
      </c>
      <c r="E555" s="2" t="s">
        <v>34</v>
      </c>
      <c r="F555" s="17">
        <f>SUM(Ведомственная!G912)</f>
        <v>7</v>
      </c>
      <c r="G555" s="17">
        <f>SUM(Ведомственная!H912)</f>
        <v>0</v>
      </c>
      <c r="H555" s="17">
        <f>SUM(Ведомственная!I912)</f>
        <v>0</v>
      </c>
    </row>
    <row r="556" spans="1:8" s="88" customFormat="1" ht="31.5" x14ac:dyDescent="0.25">
      <c r="A556" s="81" t="s">
        <v>229</v>
      </c>
      <c r="B556" s="22" t="s">
        <v>981</v>
      </c>
      <c r="C556" s="2" t="s">
        <v>122</v>
      </c>
      <c r="D556" s="2" t="s">
        <v>113</v>
      </c>
      <c r="E556" s="2" t="s">
        <v>44</v>
      </c>
      <c r="F556" s="17">
        <f>SUM(Ведомственная!G1004)</f>
        <v>5</v>
      </c>
      <c r="G556" s="17">
        <f>SUM(Ведомственная!H1004)</f>
        <v>0</v>
      </c>
      <c r="H556" s="17">
        <f>SUM(Ведомственная!I1004)</f>
        <v>0</v>
      </c>
    </row>
    <row r="557" spans="1:8" s="88" customFormat="1" ht="31.5" x14ac:dyDescent="0.25">
      <c r="A557" s="81" t="s">
        <v>229</v>
      </c>
      <c r="B557" s="22" t="s">
        <v>981</v>
      </c>
      <c r="C557" s="2" t="s">
        <v>122</v>
      </c>
      <c r="D557" s="2" t="s">
        <v>113</v>
      </c>
      <c r="E557" s="2" t="s">
        <v>54</v>
      </c>
      <c r="F557" s="17">
        <f>SUM(Ведомственная!G1053)</f>
        <v>1.3</v>
      </c>
      <c r="G557" s="17">
        <f>SUM(Ведомственная!H1053)</f>
        <v>0</v>
      </c>
      <c r="H557" s="17">
        <f>SUM(Ведомственная!I1053)</f>
        <v>0</v>
      </c>
    </row>
    <row r="558" spans="1:8" s="88" customFormat="1" ht="31.5" x14ac:dyDescent="0.25">
      <c r="A558" s="81" t="s">
        <v>334</v>
      </c>
      <c r="B558" s="22" t="s">
        <v>982</v>
      </c>
      <c r="C558" s="2"/>
      <c r="D558" s="2"/>
      <c r="E558" s="2"/>
      <c r="F558" s="17">
        <f>SUM(F560)+F561+F563</f>
        <v>4166.1000000000004</v>
      </c>
      <c r="G558" s="17">
        <f t="shared" ref="G558:H558" si="93">SUM(G560)+G561+G563</f>
        <v>0</v>
      </c>
      <c r="H558" s="17">
        <f t="shared" si="93"/>
        <v>0</v>
      </c>
    </row>
    <row r="559" spans="1:8" s="88" customFormat="1" x14ac:dyDescent="0.25">
      <c r="A559" s="81" t="s">
        <v>329</v>
      </c>
      <c r="B559" s="22" t="s">
        <v>767</v>
      </c>
      <c r="C559" s="2"/>
      <c r="D559" s="2"/>
      <c r="E559" s="2"/>
      <c r="F559" s="17">
        <f>SUM(F560)</f>
        <v>3402.8</v>
      </c>
      <c r="G559" s="17">
        <f t="shared" ref="G559:H559" si="94">SUM(G560)</f>
        <v>0</v>
      </c>
      <c r="H559" s="17">
        <f t="shared" si="94"/>
        <v>0</v>
      </c>
    </row>
    <row r="560" spans="1:8" s="88" customFormat="1" ht="31.5" x14ac:dyDescent="0.25">
      <c r="A560" s="81" t="s">
        <v>229</v>
      </c>
      <c r="B560" s="22" t="s">
        <v>767</v>
      </c>
      <c r="C560" s="2" t="s">
        <v>122</v>
      </c>
      <c r="D560" s="2" t="s">
        <v>113</v>
      </c>
      <c r="E560" s="2" t="s">
        <v>34</v>
      </c>
      <c r="F560" s="17">
        <f>SUM(Ведомственная!G915)</f>
        <v>3402.8</v>
      </c>
      <c r="G560" s="17">
        <f>SUM(Ведомственная!H915)</f>
        <v>0</v>
      </c>
      <c r="H560" s="17">
        <f>SUM(Ведомственная!I915)</f>
        <v>0</v>
      </c>
    </row>
    <row r="561" spans="1:8" s="88" customFormat="1" x14ac:dyDescent="0.25">
      <c r="A561" s="81" t="s">
        <v>338</v>
      </c>
      <c r="B561" s="13" t="s">
        <v>801</v>
      </c>
      <c r="C561" s="2"/>
      <c r="D561" s="2"/>
      <c r="E561" s="2"/>
      <c r="F561" s="17">
        <f>SUM(F562)</f>
        <v>698.3</v>
      </c>
      <c r="G561" s="17">
        <f t="shared" ref="G561:H561" si="95">SUM(G562)</f>
        <v>0</v>
      </c>
      <c r="H561" s="17">
        <f t="shared" si="95"/>
        <v>0</v>
      </c>
    </row>
    <row r="562" spans="1:8" s="88" customFormat="1" ht="31.5" x14ac:dyDescent="0.25">
      <c r="A562" s="81" t="s">
        <v>229</v>
      </c>
      <c r="B562" s="13" t="s">
        <v>801</v>
      </c>
      <c r="C562" s="2" t="s">
        <v>122</v>
      </c>
      <c r="D562" s="2" t="s">
        <v>113</v>
      </c>
      <c r="E562" s="2" t="s">
        <v>44</v>
      </c>
      <c r="F562" s="17">
        <f>SUM(Ведомственная!G1007)</f>
        <v>698.3</v>
      </c>
      <c r="G562" s="17">
        <f>SUM(Ведомственная!H1007)</f>
        <v>0</v>
      </c>
      <c r="H562" s="17">
        <f>SUM(Ведомственная!I1007)</f>
        <v>0</v>
      </c>
    </row>
    <row r="563" spans="1:8" s="88" customFormat="1" x14ac:dyDescent="0.25">
      <c r="A563" s="81" t="s">
        <v>339</v>
      </c>
      <c r="B563" s="13" t="s">
        <v>1004</v>
      </c>
      <c r="C563" s="2"/>
      <c r="D563" s="2"/>
      <c r="E563" s="2"/>
      <c r="F563" s="17">
        <f>SUM(F564)</f>
        <v>65</v>
      </c>
      <c r="G563" s="17">
        <f t="shared" ref="G563:H563" si="96">SUM(G564)</f>
        <v>0</v>
      </c>
      <c r="H563" s="17">
        <f t="shared" si="96"/>
        <v>0</v>
      </c>
    </row>
    <row r="564" spans="1:8" s="88" customFormat="1" ht="31.5" x14ac:dyDescent="0.25">
      <c r="A564" s="81" t="s">
        <v>229</v>
      </c>
      <c r="B564" s="13" t="s">
        <v>1004</v>
      </c>
      <c r="C564" s="2" t="s">
        <v>122</v>
      </c>
      <c r="D564" s="2" t="s">
        <v>113</v>
      </c>
      <c r="E564" s="2" t="s">
        <v>54</v>
      </c>
      <c r="F564" s="17">
        <f>SUM(Ведомственная!G1056)</f>
        <v>65</v>
      </c>
      <c r="G564" s="17">
        <f>SUM(Ведомственная!H1056)</f>
        <v>0</v>
      </c>
      <c r="H564" s="17">
        <f>SUM(Ведомственная!I1056)</f>
        <v>0</v>
      </c>
    </row>
    <row r="565" spans="1:8" s="88" customFormat="1" ht="31.5" x14ac:dyDescent="0.25">
      <c r="A565" s="81" t="s">
        <v>45</v>
      </c>
      <c r="B565" s="26" t="s">
        <v>768</v>
      </c>
      <c r="C565" s="2"/>
      <c r="D565" s="2"/>
      <c r="E565" s="2"/>
      <c r="F565" s="17">
        <f>F569+F573+F584+F588+F566+F592+F576+F580</f>
        <v>649217.80000000005</v>
      </c>
      <c r="G565" s="17">
        <f>G569+G573+G584+G588+G566+G592+G576+G580</f>
        <v>621204.10000000009</v>
      </c>
      <c r="H565" s="17">
        <f>H569+H573+H584+H588+H566+H592+H576+H580</f>
        <v>623572.80000000005</v>
      </c>
    </row>
    <row r="566" spans="1:8" s="88" customFormat="1" ht="63" x14ac:dyDescent="0.25">
      <c r="A566" s="81" t="s">
        <v>404</v>
      </c>
      <c r="B566" s="26" t="s">
        <v>802</v>
      </c>
      <c r="C566" s="2"/>
      <c r="D566" s="73"/>
      <c r="E566" s="2"/>
      <c r="F566" s="73">
        <f>F567+F568</f>
        <v>3287</v>
      </c>
      <c r="G566" s="73">
        <f>G567+G568</f>
        <v>3482.8</v>
      </c>
      <c r="H566" s="73">
        <f>H567+H568</f>
        <v>3482.8</v>
      </c>
    </row>
    <row r="567" spans="1:8" s="88" customFormat="1" ht="63" x14ac:dyDescent="0.25">
      <c r="A567" s="81" t="s">
        <v>51</v>
      </c>
      <c r="B567" s="26" t="s">
        <v>802</v>
      </c>
      <c r="C567" s="2" t="s">
        <v>89</v>
      </c>
      <c r="D567" s="2" t="s">
        <v>113</v>
      </c>
      <c r="E567" s="2" t="s">
        <v>173</v>
      </c>
      <c r="F567" s="73">
        <f>SUM(Ведомственная!G1121)</f>
        <v>2984.6</v>
      </c>
      <c r="G567" s="73">
        <f>SUM(Ведомственная!H1121)</f>
        <v>3080.3</v>
      </c>
      <c r="H567" s="73">
        <f>SUM(Ведомственная!I1121)</f>
        <v>3080.3</v>
      </c>
    </row>
    <row r="568" spans="1:8" s="88" customFormat="1" ht="31.5" x14ac:dyDescent="0.25">
      <c r="A568" s="81" t="s">
        <v>52</v>
      </c>
      <c r="B568" s="26" t="s">
        <v>802</v>
      </c>
      <c r="C568" s="2" t="s">
        <v>91</v>
      </c>
      <c r="D568" s="2" t="s">
        <v>113</v>
      </c>
      <c r="E568" s="2" t="s">
        <v>173</v>
      </c>
      <c r="F568" s="73">
        <f>SUM(Ведомственная!G1122)</f>
        <v>302.39999999999998</v>
      </c>
      <c r="G568" s="73">
        <f>SUM(Ведомственная!H1122)</f>
        <v>402.5</v>
      </c>
      <c r="H568" s="73">
        <f>SUM(Ведомственная!I1122)</f>
        <v>402.5</v>
      </c>
    </row>
    <row r="569" spans="1:8" s="88" customFormat="1" ht="94.5" x14ac:dyDescent="0.25">
      <c r="A569" s="81" t="s">
        <v>402</v>
      </c>
      <c r="B569" s="44" t="s">
        <v>795</v>
      </c>
      <c r="C569" s="2"/>
      <c r="D569" s="2"/>
      <c r="E569" s="2"/>
      <c r="F569" s="17">
        <f>F570+F571+F572</f>
        <v>49764.6</v>
      </c>
      <c r="G569" s="17">
        <f t="shared" ref="G569:H569" si="97">G570+G571+G572</f>
        <v>50637.8</v>
      </c>
      <c r="H569" s="17">
        <f t="shared" si="97"/>
        <v>50637.8</v>
      </c>
    </row>
    <row r="570" spans="1:8" s="88" customFormat="1" ht="63" x14ac:dyDescent="0.25">
      <c r="A570" s="18" t="s">
        <v>51</v>
      </c>
      <c r="B570" s="44" t="s">
        <v>795</v>
      </c>
      <c r="C570" s="2" t="s">
        <v>89</v>
      </c>
      <c r="D570" s="2" t="s">
        <v>113</v>
      </c>
      <c r="E570" s="2" t="s">
        <v>44</v>
      </c>
      <c r="F570" s="17">
        <f>SUM(Ведомственная!G1010)</f>
        <v>46626.6</v>
      </c>
      <c r="G570" s="17">
        <f>SUM(Ведомственная!H1010)</f>
        <v>47425.3</v>
      </c>
      <c r="H570" s="17">
        <f>SUM(Ведомственная!I1010)</f>
        <v>47425.3</v>
      </c>
    </row>
    <row r="571" spans="1:8" s="88" customFormat="1" ht="31.5" x14ac:dyDescent="0.25">
      <c r="A571" s="81" t="s">
        <v>52</v>
      </c>
      <c r="B571" s="44" t="s">
        <v>795</v>
      </c>
      <c r="C571" s="2" t="s">
        <v>91</v>
      </c>
      <c r="D571" s="2" t="s">
        <v>113</v>
      </c>
      <c r="E571" s="2" t="s">
        <v>44</v>
      </c>
      <c r="F571" s="17">
        <f>SUM(Ведомственная!G1011)</f>
        <v>2563.5</v>
      </c>
      <c r="G571" s="17">
        <f>SUM(Ведомственная!H1011)</f>
        <v>3212.5</v>
      </c>
      <c r="H571" s="17">
        <f>SUM(Ведомственная!I1011)</f>
        <v>3212.5</v>
      </c>
    </row>
    <row r="572" spans="1:8" s="88" customFormat="1" x14ac:dyDescent="0.25">
      <c r="A572" s="81" t="s">
        <v>42</v>
      </c>
      <c r="B572" s="44" t="s">
        <v>795</v>
      </c>
      <c r="C572" s="2" t="s">
        <v>99</v>
      </c>
      <c r="D572" s="2" t="s">
        <v>31</v>
      </c>
      <c r="E572" s="2" t="s">
        <v>13</v>
      </c>
      <c r="F572" s="17">
        <f>SUM(Ведомственная!G1171)</f>
        <v>574.5</v>
      </c>
      <c r="G572" s="17">
        <f>SUM(Ведомственная!H1171)</f>
        <v>0</v>
      </c>
      <c r="H572" s="17">
        <f>SUM(Ведомственная!I1171)</f>
        <v>0</v>
      </c>
    </row>
    <row r="573" spans="1:8" s="88" customFormat="1" ht="78.75" x14ac:dyDescent="0.25">
      <c r="A573" s="81" t="s">
        <v>403</v>
      </c>
      <c r="B573" s="44" t="s">
        <v>796</v>
      </c>
      <c r="C573" s="2"/>
      <c r="D573" s="2"/>
      <c r="E573" s="2"/>
      <c r="F573" s="17">
        <f>F574+F575</f>
        <v>320336.3</v>
      </c>
      <c r="G573" s="17">
        <f>G574+G575</f>
        <v>314053.30000000005</v>
      </c>
      <c r="H573" s="17">
        <f>H574+H575</f>
        <v>314053.30000000005</v>
      </c>
    </row>
    <row r="574" spans="1:8" s="88" customFormat="1" ht="63" x14ac:dyDescent="0.25">
      <c r="A574" s="81" t="s">
        <v>51</v>
      </c>
      <c r="B574" s="44" t="s">
        <v>796</v>
      </c>
      <c r="C574" s="2" t="s">
        <v>89</v>
      </c>
      <c r="D574" s="2" t="s">
        <v>113</v>
      </c>
      <c r="E574" s="2" t="s">
        <v>44</v>
      </c>
      <c r="F574" s="17">
        <f>SUM(Ведомственная!G1013)</f>
        <v>316635.59999999998</v>
      </c>
      <c r="G574" s="17">
        <f>SUM(Ведомственная!H1013)</f>
        <v>310407.90000000002</v>
      </c>
      <c r="H574" s="17">
        <f>SUM(Ведомственная!I1013)</f>
        <v>310407.90000000002</v>
      </c>
    </row>
    <row r="575" spans="1:8" s="88" customFormat="1" ht="31.5" x14ac:dyDescent="0.25">
      <c r="A575" s="81" t="s">
        <v>52</v>
      </c>
      <c r="B575" s="44" t="s">
        <v>796</v>
      </c>
      <c r="C575" s="2" t="s">
        <v>91</v>
      </c>
      <c r="D575" s="2" t="s">
        <v>113</v>
      </c>
      <c r="E575" s="2" t="s">
        <v>44</v>
      </c>
      <c r="F575" s="17">
        <f>SUM(Ведомственная!G1014)</f>
        <v>3700.7</v>
      </c>
      <c r="G575" s="17">
        <f>SUM(Ведомственная!H1014)</f>
        <v>3645.4</v>
      </c>
      <c r="H575" s="17">
        <f>SUM(Ведомственная!I1014)</f>
        <v>3645.4</v>
      </c>
    </row>
    <row r="576" spans="1:8" s="88" customFormat="1" ht="47.25" x14ac:dyDescent="0.25">
      <c r="A576" s="81" t="s">
        <v>401</v>
      </c>
      <c r="B576" s="26" t="s">
        <v>769</v>
      </c>
      <c r="C576" s="2"/>
      <c r="D576" s="17"/>
      <c r="E576" s="2"/>
      <c r="F576" s="17">
        <f>SUM(F577:F579)</f>
        <v>61394.7</v>
      </c>
      <c r="G576" s="17">
        <f t="shared" ref="G576:H576" si="98">SUM(G577:G579)</f>
        <v>66374.099999999991</v>
      </c>
      <c r="H576" s="17">
        <f t="shared" si="98"/>
        <v>66374.099999999991</v>
      </c>
    </row>
    <row r="577" spans="1:8" s="88" customFormat="1" ht="63" x14ac:dyDescent="0.25">
      <c r="A577" s="81" t="s">
        <v>51</v>
      </c>
      <c r="B577" s="26" t="s">
        <v>769</v>
      </c>
      <c r="C577" s="2" t="s">
        <v>89</v>
      </c>
      <c r="D577" s="2" t="s">
        <v>113</v>
      </c>
      <c r="E577" s="2" t="s">
        <v>34</v>
      </c>
      <c r="F577" s="17">
        <f>SUM(Ведомственная!G918)</f>
        <v>59871.9</v>
      </c>
      <c r="G577" s="17">
        <f>SUM(Ведомственная!H918)</f>
        <v>64943.7</v>
      </c>
      <c r="H577" s="17">
        <f>SUM(Ведомственная!I918)</f>
        <v>64943.7</v>
      </c>
    </row>
    <row r="578" spans="1:8" s="88" customFormat="1" ht="31.5" x14ac:dyDescent="0.25">
      <c r="A578" s="81" t="s">
        <v>52</v>
      </c>
      <c r="B578" s="26" t="s">
        <v>769</v>
      </c>
      <c r="C578" s="2" t="s">
        <v>91</v>
      </c>
      <c r="D578" s="2" t="s">
        <v>113</v>
      </c>
      <c r="E578" s="2" t="s">
        <v>34</v>
      </c>
      <c r="F578" s="17">
        <f>SUM(Ведомственная!G919)</f>
        <v>1457.2</v>
      </c>
      <c r="G578" s="17">
        <f>SUM(Ведомственная!H919)</f>
        <v>1430.4</v>
      </c>
      <c r="H578" s="17">
        <f>SUM(Ведомственная!I919)</f>
        <v>1430.4</v>
      </c>
    </row>
    <row r="579" spans="1:8" s="88" customFormat="1" x14ac:dyDescent="0.25">
      <c r="A579" s="81" t="s">
        <v>42</v>
      </c>
      <c r="B579" s="26" t="s">
        <v>769</v>
      </c>
      <c r="C579" s="2" t="s">
        <v>99</v>
      </c>
      <c r="D579" s="2" t="s">
        <v>113</v>
      </c>
      <c r="E579" s="2" t="s">
        <v>34</v>
      </c>
      <c r="F579" s="17">
        <f>SUM(Ведомственная!G920)</f>
        <v>65.599999999999994</v>
      </c>
      <c r="G579" s="17">
        <f>SUM(Ведомственная!H920)</f>
        <v>0</v>
      </c>
      <c r="H579" s="17">
        <f>SUM(Ведомственная!I920)</f>
        <v>0</v>
      </c>
    </row>
    <row r="580" spans="1:8" s="88" customFormat="1" x14ac:dyDescent="0.25">
      <c r="A580" s="81" t="s">
        <v>329</v>
      </c>
      <c r="B580" s="22" t="s">
        <v>770</v>
      </c>
      <c r="C580" s="2"/>
      <c r="D580" s="17"/>
      <c r="E580" s="2"/>
      <c r="F580" s="17">
        <f>F581+F582+F583</f>
        <v>60083.5</v>
      </c>
      <c r="G580" s="17">
        <f>G581+G582+G583</f>
        <v>50122</v>
      </c>
      <c r="H580" s="17">
        <f>H581+H582+H583</f>
        <v>50516.900000000009</v>
      </c>
    </row>
    <row r="581" spans="1:8" s="88" customFormat="1" ht="63" x14ac:dyDescent="0.25">
      <c r="A581" s="18" t="s">
        <v>51</v>
      </c>
      <c r="B581" s="22" t="s">
        <v>770</v>
      </c>
      <c r="C581" s="2" t="s">
        <v>89</v>
      </c>
      <c r="D581" s="2" t="s">
        <v>113</v>
      </c>
      <c r="E581" s="2" t="s">
        <v>34</v>
      </c>
      <c r="F581" s="17">
        <f>SUM(Ведомственная!G922)</f>
        <v>24069.100000000002</v>
      </c>
      <c r="G581" s="17">
        <f>SUM(Ведомственная!H922)</f>
        <v>22603.9</v>
      </c>
      <c r="H581" s="17">
        <f>SUM(Ведомственная!I922)</f>
        <v>22603.9</v>
      </c>
    </row>
    <row r="582" spans="1:8" s="88" customFormat="1" ht="31.5" x14ac:dyDescent="0.25">
      <c r="A582" s="81" t="s">
        <v>52</v>
      </c>
      <c r="B582" s="22" t="s">
        <v>770</v>
      </c>
      <c r="C582" s="2" t="s">
        <v>91</v>
      </c>
      <c r="D582" s="2" t="s">
        <v>113</v>
      </c>
      <c r="E582" s="2" t="s">
        <v>34</v>
      </c>
      <c r="F582" s="17">
        <f>SUM(Ведомственная!G923)</f>
        <v>34314.199999999997</v>
      </c>
      <c r="G582" s="17">
        <f>SUM(Ведомственная!H923)</f>
        <v>25853.3</v>
      </c>
      <c r="H582" s="17">
        <f>SUM(Ведомственная!I923)</f>
        <v>26248.2</v>
      </c>
    </row>
    <row r="583" spans="1:8" s="88" customFormat="1" x14ac:dyDescent="0.25">
      <c r="A583" s="81" t="s">
        <v>22</v>
      </c>
      <c r="B583" s="22" t="s">
        <v>770</v>
      </c>
      <c r="C583" s="2" t="s">
        <v>96</v>
      </c>
      <c r="D583" s="2" t="s">
        <v>113</v>
      </c>
      <c r="E583" s="2" t="s">
        <v>34</v>
      </c>
      <c r="F583" s="17">
        <f>SUM(Ведомственная!G924)</f>
        <v>1700.2</v>
      </c>
      <c r="G583" s="17">
        <f>SUM(Ведомственная!H924)</f>
        <v>1664.8</v>
      </c>
      <c r="H583" s="17">
        <f>SUM(Ведомственная!I924)</f>
        <v>1664.8</v>
      </c>
    </row>
    <row r="584" spans="1:8" s="88" customFormat="1" x14ac:dyDescent="0.25">
      <c r="A584" s="81" t="s">
        <v>338</v>
      </c>
      <c r="B584" s="22" t="s">
        <v>797</v>
      </c>
      <c r="C584" s="22"/>
      <c r="D584" s="2"/>
      <c r="E584" s="2"/>
      <c r="F584" s="17">
        <f>F585+F586+F587</f>
        <v>141051.6</v>
      </c>
      <c r="G584" s="17">
        <f>G585+G586+G587</f>
        <v>125565</v>
      </c>
      <c r="H584" s="17">
        <f>H585+H586+H587</f>
        <v>127538.8</v>
      </c>
    </row>
    <row r="585" spans="1:8" s="88" customFormat="1" ht="63" x14ac:dyDescent="0.25">
      <c r="A585" s="18" t="s">
        <v>51</v>
      </c>
      <c r="B585" s="22" t="s">
        <v>797</v>
      </c>
      <c r="C585" s="2" t="s">
        <v>89</v>
      </c>
      <c r="D585" s="2" t="s">
        <v>113</v>
      </c>
      <c r="E585" s="2" t="s">
        <v>44</v>
      </c>
      <c r="F585" s="17">
        <f>SUM(Ведомственная!G1016)</f>
        <v>76629</v>
      </c>
      <c r="G585" s="17">
        <f>SUM(Ведомственная!H1016)</f>
        <v>73392</v>
      </c>
      <c r="H585" s="17">
        <f>SUM(Ведомственная!I1016)</f>
        <v>73392</v>
      </c>
    </row>
    <row r="586" spans="1:8" s="88" customFormat="1" ht="31.5" x14ac:dyDescent="0.25">
      <c r="A586" s="81" t="s">
        <v>52</v>
      </c>
      <c r="B586" s="22" t="s">
        <v>797</v>
      </c>
      <c r="C586" s="2" t="s">
        <v>91</v>
      </c>
      <c r="D586" s="2" t="s">
        <v>113</v>
      </c>
      <c r="E586" s="2" t="s">
        <v>44</v>
      </c>
      <c r="F586" s="17">
        <f>SUM(Ведомственная!G1017)</f>
        <v>52311.6</v>
      </c>
      <c r="G586" s="17">
        <f>SUM(Ведомственная!H1017)</f>
        <v>40290.300000000003</v>
      </c>
      <c r="H586" s="17">
        <f>SUM(Ведомственная!I1017)</f>
        <v>42264.1</v>
      </c>
    </row>
    <row r="587" spans="1:8" s="88" customFormat="1" x14ac:dyDescent="0.25">
      <c r="A587" s="81" t="s">
        <v>22</v>
      </c>
      <c r="B587" s="22" t="s">
        <v>797</v>
      </c>
      <c r="C587" s="2" t="s">
        <v>96</v>
      </c>
      <c r="D587" s="2" t="s">
        <v>113</v>
      </c>
      <c r="E587" s="2" t="s">
        <v>44</v>
      </c>
      <c r="F587" s="17">
        <f>SUM(Ведомственная!G1018)</f>
        <v>12111</v>
      </c>
      <c r="G587" s="17">
        <f>SUM(Ведомственная!H1018)</f>
        <v>11882.7</v>
      </c>
      <c r="H587" s="17">
        <f>SUM(Ведомственная!I1018)</f>
        <v>11882.7</v>
      </c>
    </row>
    <row r="588" spans="1:8" s="88" customFormat="1" ht="31.5" x14ac:dyDescent="0.25">
      <c r="A588" s="81" t="s">
        <v>621</v>
      </c>
      <c r="B588" s="13" t="s">
        <v>798</v>
      </c>
      <c r="C588" s="13"/>
      <c r="D588" s="2"/>
      <c r="E588" s="2"/>
      <c r="F588" s="17">
        <f>F589+F590+F591</f>
        <v>11950.800000000001</v>
      </c>
      <c r="G588" s="17">
        <f>G589+G590+G591</f>
        <v>9673.2000000000007</v>
      </c>
      <c r="H588" s="17">
        <f>H589+H590+H591</f>
        <v>9673.2000000000007</v>
      </c>
    </row>
    <row r="589" spans="1:8" s="88" customFormat="1" ht="63" x14ac:dyDescent="0.25">
      <c r="A589" s="18" t="s">
        <v>51</v>
      </c>
      <c r="B589" s="13" t="s">
        <v>798</v>
      </c>
      <c r="C589" s="13">
        <v>100</v>
      </c>
      <c r="D589" s="2" t="s">
        <v>113</v>
      </c>
      <c r="E589" s="2" t="s">
        <v>44</v>
      </c>
      <c r="F589" s="17">
        <f>SUM(Ведомственная!G1020)</f>
        <v>6023.6</v>
      </c>
      <c r="G589" s="17">
        <f>SUM(Ведомственная!H1020)</f>
        <v>5794.6</v>
      </c>
      <c r="H589" s="17">
        <f>SUM(Ведомственная!I1020)</f>
        <v>5794.6</v>
      </c>
    </row>
    <row r="590" spans="1:8" s="88" customFormat="1" ht="31.5" x14ac:dyDescent="0.25">
      <c r="A590" s="81" t="s">
        <v>52</v>
      </c>
      <c r="B590" s="13" t="s">
        <v>798</v>
      </c>
      <c r="C590" s="13">
        <v>200</v>
      </c>
      <c r="D590" s="2" t="s">
        <v>113</v>
      </c>
      <c r="E590" s="2" t="s">
        <v>44</v>
      </c>
      <c r="F590" s="17">
        <f>SUM(Ведомственная!G1021)</f>
        <v>4756.2000000000007</v>
      </c>
      <c r="G590" s="17">
        <f>SUM(Ведомственная!H1021)</f>
        <v>2714.1</v>
      </c>
      <c r="H590" s="17">
        <f>SUM(Ведомственная!I1021)</f>
        <v>2714.1</v>
      </c>
    </row>
    <row r="591" spans="1:8" s="88" customFormat="1" x14ac:dyDescent="0.25">
      <c r="A591" s="81" t="s">
        <v>22</v>
      </c>
      <c r="B591" s="13" t="s">
        <v>798</v>
      </c>
      <c r="C591" s="13">
        <v>800</v>
      </c>
      <c r="D591" s="2" t="s">
        <v>113</v>
      </c>
      <c r="E591" s="2" t="s">
        <v>44</v>
      </c>
      <c r="F591" s="17">
        <f>SUM(Ведомственная!G1022)</f>
        <v>1171</v>
      </c>
      <c r="G591" s="17">
        <f>SUM(Ведомственная!H1022)</f>
        <v>1164.5</v>
      </c>
      <c r="H591" s="17">
        <f>SUM(Ведомственная!I1022)</f>
        <v>1164.5</v>
      </c>
    </row>
    <row r="592" spans="1:8" s="88" customFormat="1" ht="31.5" x14ac:dyDescent="0.25">
      <c r="A592" s="45" t="s">
        <v>600</v>
      </c>
      <c r="B592" s="46" t="s">
        <v>812</v>
      </c>
      <c r="C592" s="41"/>
      <c r="D592" s="43"/>
      <c r="E592" s="2"/>
      <c r="F592" s="43">
        <f>F593+F594</f>
        <v>1349.3000000000002</v>
      </c>
      <c r="G592" s="43">
        <f>G593+G594</f>
        <v>1295.8999999999999</v>
      </c>
      <c r="H592" s="43">
        <f>H593+H594</f>
        <v>1295.8999999999999</v>
      </c>
    </row>
    <row r="593" spans="1:8" s="88" customFormat="1" ht="63" x14ac:dyDescent="0.25">
      <c r="A593" s="45" t="s">
        <v>51</v>
      </c>
      <c r="B593" s="46" t="s">
        <v>812</v>
      </c>
      <c r="C593" s="41" t="s">
        <v>89</v>
      </c>
      <c r="D593" s="2" t="s">
        <v>113</v>
      </c>
      <c r="E593" s="2" t="s">
        <v>173</v>
      </c>
      <c r="F593" s="43">
        <f>SUM(Ведомственная!G1124)</f>
        <v>1149.9000000000001</v>
      </c>
      <c r="G593" s="43">
        <f>SUM(Ведомственная!H1124)</f>
        <v>1141.3</v>
      </c>
      <c r="H593" s="43">
        <f>SUM(Ведомственная!I1124)</f>
        <v>1141.3</v>
      </c>
    </row>
    <row r="594" spans="1:8" s="88" customFormat="1" ht="31.5" x14ac:dyDescent="0.25">
      <c r="A594" s="40" t="s">
        <v>52</v>
      </c>
      <c r="B594" s="46" t="s">
        <v>812</v>
      </c>
      <c r="C594" s="41" t="s">
        <v>91</v>
      </c>
      <c r="D594" s="2" t="s">
        <v>113</v>
      </c>
      <c r="E594" s="2" t="s">
        <v>173</v>
      </c>
      <c r="F594" s="43">
        <f>SUM(Ведомственная!G1125)</f>
        <v>199.4</v>
      </c>
      <c r="G594" s="43">
        <f>SUM(Ведомственная!H1125)</f>
        <v>154.6</v>
      </c>
      <c r="H594" s="43">
        <f>SUM(Ведомственная!I1125)</f>
        <v>154.6</v>
      </c>
    </row>
    <row r="595" spans="1:8" s="88" customFormat="1" x14ac:dyDescent="0.25">
      <c r="A595" s="94" t="s">
        <v>926</v>
      </c>
      <c r="B595" s="26" t="s">
        <v>799</v>
      </c>
      <c r="C595" s="2"/>
      <c r="D595" s="2"/>
      <c r="E595" s="2"/>
      <c r="F595" s="17">
        <f>F598+F596</f>
        <v>1315.8</v>
      </c>
      <c r="G595" s="17">
        <f t="shared" ref="G595:H595" si="99">G598+G596</f>
        <v>1315.8</v>
      </c>
      <c r="H595" s="17">
        <f t="shared" si="99"/>
        <v>2451.3999999999996</v>
      </c>
    </row>
    <row r="596" spans="1:8" s="88" customFormat="1" ht="78.75" x14ac:dyDescent="0.25">
      <c r="A596" s="81" t="s">
        <v>912</v>
      </c>
      <c r="B596" s="26" t="s">
        <v>892</v>
      </c>
      <c r="C596" s="2"/>
      <c r="D596" s="2"/>
      <c r="E596" s="2"/>
      <c r="F596" s="17">
        <f>SUM(F597)</f>
        <v>0</v>
      </c>
      <c r="G596" s="17">
        <f t="shared" ref="G596:H596" si="100">SUM(G597)</f>
        <v>0</v>
      </c>
      <c r="H596" s="17">
        <f t="shared" si="100"/>
        <v>1135.5999999999999</v>
      </c>
    </row>
    <row r="597" spans="1:8" s="88" customFormat="1" ht="31.5" x14ac:dyDescent="0.25">
      <c r="A597" s="81" t="s">
        <v>52</v>
      </c>
      <c r="B597" s="26" t="s">
        <v>892</v>
      </c>
      <c r="C597" s="2" t="s">
        <v>91</v>
      </c>
      <c r="D597" s="2" t="s">
        <v>113</v>
      </c>
      <c r="E597" s="2" t="s">
        <v>44</v>
      </c>
      <c r="F597" s="17">
        <f>SUM(Ведомственная!G1025)</f>
        <v>0</v>
      </c>
      <c r="G597" s="17">
        <f>SUM(Ведомственная!H1025)</f>
        <v>0</v>
      </c>
      <c r="H597" s="17">
        <f>SUM(Ведомственная!I1025)</f>
        <v>1135.5999999999999</v>
      </c>
    </row>
    <row r="598" spans="1:8" s="88" customFormat="1" ht="47.25" x14ac:dyDescent="0.25">
      <c r="A598" s="81" t="s">
        <v>502</v>
      </c>
      <c r="B598" s="26" t="s">
        <v>800</v>
      </c>
      <c r="C598" s="2"/>
      <c r="D598" s="2"/>
      <c r="E598" s="2"/>
      <c r="F598" s="17">
        <f t="shared" ref="F598:H598" si="101">F599</f>
        <v>1315.8</v>
      </c>
      <c r="G598" s="17">
        <f t="shared" si="101"/>
        <v>1315.8</v>
      </c>
      <c r="H598" s="17">
        <f t="shared" si="101"/>
        <v>1315.8</v>
      </c>
    </row>
    <row r="599" spans="1:8" s="88" customFormat="1" ht="31.5" x14ac:dyDescent="0.25">
      <c r="A599" s="81" t="s">
        <v>229</v>
      </c>
      <c r="B599" s="26" t="s">
        <v>800</v>
      </c>
      <c r="C599" s="2" t="s">
        <v>122</v>
      </c>
      <c r="D599" s="2" t="s">
        <v>113</v>
      </c>
      <c r="E599" s="2" t="s">
        <v>44</v>
      </c>
      <c r="F599" s="17">
        <f>SUM(Ведомственная!G1027)</f>
        <v>1315.8</v>
      </c>
      <c r="G599" s="17">
        <f>SUM(Ведомственная!H1027)</f>
        <v>1315.8</v>
      </c>
      <c r="H599" s="17">
        <f>SUM(Ведомственная!I1027)</f>
        <v>1315.8</v>
      </c>
    </row>
    <row r="600" spans="1:8" s="88" customFormat="1" x14ac:dyDescent="0.25">
      <c r="A600" s="81" t="s">
        <v>927</v>
      </c>
      <c r="B600" s="13" t="s">
        <v>808</v>
      </c>
      <c r="C600" s="13"/>
      <c r="D600" s="2"/>
      <c r="E600" s="2"/>
      <c r="F600" s="17">
        <f>SUM(F601)</f>
        <v>3460.8</v>
      </c>
      <c r="G600" s="17">
        <f t="shared" ref="G600:H600" si="102">SUM(G601)</f>
        <v>0</v>
      </c>
      <c r="H600" s="17">
        <f t="shared" si="102"/>
        <v>0</v>
      </c>
    </row>
    <row r="601" spans="1:8" s="88" customFormat="1" ht="47.25" x14ac:dyDescent="0.25">
      <c r="A601" s="81" t="s">
        <v>913</v>
      </c>
      <c r="B601" s="26" t="s">
        <v>809</v>
      </c>
      <c r="C601" s="2"/>
      <c r="D601" s="2"/>
      <c r="E601" s="2"/>
      <c r="F601" s="17">
        <f>SUM(F602)</f>
        <v>3460.8</v>
      </c>
      <c r="G601" s="17">
        <f t="shared" ref="G601:H601" si="103">SUM(G602)</f>
        <v>0</v>
      </c>
      <c r="H601" s="17">
        <f t="shared" si="103"/>
        <v>0</v>
      </c>
    </row>
    <row r="602" spans="1:8" s="88" customFormat="1" ht="31.5" x14ac:dyDescent="0.25">
      <c r="A602" s="81" t="s">
        <v>72</v>
      </c>
      <c r="B602" s="26" t="s">
        <v>809</v>
      </c>
      <c r="C602" s="2" t="s">
        <v>122</v>
      </c>
      <c r="D602" s="2" t="s">
        <v>113</v>
      </c>
      <c r="E602" s="2" t="s">
        <v>54</v>
      </c>
      <c r="F602" s="17">
        <f>SUM(Ведомственная!G1059)</f>
        <v>3460.8</v>
      </c>
      <c r="G602" s="17">
        <f>SUM(Ведомственная!H1059)</f>
        <v>0</v>
      </c>
      <c r="H602" s="17">
        <f>SUM(Ведомственная!I1059)</f>
        <v>0</v>
      </c>
    </row>
    <row r="603" spans="1:8" s="88" customFormat="1" x14ac:dyDescent="0.25">
      <c r="A603" s="81" t="s">
        <v>928</v>
      </c>
      <c r="B603" s="26" t="s">
        <v>894</v>
      </c>
      <c r="C603" s="2"/>
      <c r="D603" s="2"/>
      <c r="E603" s="2"/>
      <c r="F603" s="17">
        <f>SUM(F604)</f>
        <v>6792.5</v>
      </c>
      <c r="G603" s="17">
        <f t="shared" ref="G603:H603" si="104">SUM(G604)</f>
        <v>40601.9</v>
      </c>
      <c r="H603" s="17">
        <f t="shared" si="104"/>
        <v>30278.6</v>
      </c>
    </row>
    <row r="604" spans="1:8" s="88" customFormat="1" ht="78.75" x14ac:dyDescent="0.25">
      <c r="A604" s="81" t="s">
        <v>893</v>
      </c>
      <c r="B604" s="26" t="s">
        <v>895</v>
      </c>
      <c r="C604" s="2"/>
      <c r="D604" s="2"/>
      <c r="E604" s="2"/>
      <c r="F604" s="17">
        <f>SUM(F605:F606)</f>
        <v>6792.5</v>
      </c>
      <c r="G604" s="17">
        <f t="shared" ref="G604:H604" si="105">SUM(G605:G606)</f>
        <v>40601.9</v>
      </c>
      <c r="H604" s="17">
        <f t="shared" si="105"/>
        <v>30278.6</v>
      </c>
    </row>
    <row r="605" spans="1:8" s="88" customFormat="1" ht="31.5" x14ac:dyDescent="0.25">
      <c r="A605" s="81" t="s">
        <v>52</v>
      </c>
      <c r="B605" s="26" t="s">
        <v>895</v>
      </c>
      <c r="C605" s="2" t="s">
        <v>91</v>
      </c>
      <c r="D605" s="2" t="s">
        <v>113</v>
      </c>
      <c r="E605" s="2" t="s">
        <v>44</v>
      </c>
      <c r="F605" s="17">
        <f>SUM(Ведомственная!G1030)</f>
        <v>4528.5</v>
      </c>
      <c r="G605" s="17">
        <f>SUM(Ведомственная!H1030)</f>
        <v>29324.400000000001</v>
      </c>
      <c r="H605" s="17">
        <f>SUM(Ведомственная!I1030)</f>
        <v>15139.5</v>
      </c>
    </row>
    <row r="606" spans="1:8" s="88" customFormat="1" ht="31.5" x14ac:dyDescent="0.25">
      <c r="A606" s="81" t="s">
        <v>72</v>
      </c>
      <c r="B606" s="26" t="s">
        <v>895</v>
      </c>
      <c r="C606" s="2" t="s">
        <v>122</v>
      </c>
      <c r="D606" s="2" t="s">
        <v>113</v>
      </c>
      <c r="E606" s="2" t="s">
        <v>44</v>
      </c>
      <c r="F606" s="17">
        <f>SUM(Ведомственная!G1031)</f>
        <v>2264</v>
      </c>
      <c r="G606" s="17">
        <f>SUM(Ведомственная!H1031)</f>
        <v>11277.5</v>
      </c>
      <c r="H606" s="17">
        <f>SUM(Ведомственная!I1031)</f>
        <v>15139.1</v>
      </c>
    </row>
    <row r="607" spans="1:8" s="88" customFormat="1" ht="31.5" x14ac:dyDescent="0.25">
      <c r="A607" s="81" t="s">
        <v>531</v>
      </c>
      <c r="B607" s="2" t="s">
        <v>347</v>
      </c>
      <c r="C607" s="2"/>
      <c r="D607" s="17"/>
      <c r="E607" s="2"/>
      <c r="F607" s="17">
        <f>F608+F618+F621</f>
        <v>4256.7999999999993</v>
      </c>
      <c r="G607" s="17">
        <f>G608+G618+G621</f>
        <v>3856.9</v>
      </c>
      <c r="H607" s="17">
        <f>H608+H618+H621</f>
        <v>3856.9</v>
      </c>
    </row>
    <row r="608" spans="1:8" s="88" customFormat="1" x14ac:dyDescent="0.25">
      <c r="A608" s="81" t="s">
        <v>35</v>
      </c>
      <c r="B608" s="2" t="s">
        <v>348</v>
      </c>
      <c r="C608" s="2"/>
      <c r="D608" s="17"/>
      <c r="E608" s="2"/>
      <c r="F608" s="17">
        <f>F614+F609</f>
        <v>3931.8999999999996</v>
      </c>
      <c r="G608" s="17">
        <f>G614+G609</f>
        <v>3532</v>
      </c>
      <c r="H608" s="17">
        <f>H614+H609</f>
        <v>3532</v>
      </c>
    </row>
    <row r="609" spans="1:8" s="88" customFormat="1" x14ac:dyDescent="0.25">
      <c r="A609" s="81" t="s">
        <v>500</v>
      </c>
      <c r="B609" s="26" t="s">
        <v>501</v>
      </c>
      <c r="C609" s="2"/>
      <c r="D609" s="17"/>
      <c r="E609" s="2"/>
      <c r="F609" s="17">
        <f>SUM(F610:F613)</f>
        <v>532</v>
      </c>
      <c r="G609" s="17">
        <f>SUM(G610:G613)</f>
        <v>532</v>
      </c>
      <c r="H609" s="17">
        <f>SUM(H610:H613)</f>
        <v>532</v>
      </c>
    </row>
    <row r="610" spans="1:8" s="88" customFormat="1" ht="63" x14ac:dyDescent="0.25">
      <c r="A610" s="18" t="s">
        <v>51</v>
      </c>
      <c r="B610" s="26" t="s">
        <v>501</v>
      </c>
      <c r="C610" s="2" t="s">
        <v>89</v>
      </c>
      <c r="D610" s="2" t="s">
        <v>113</v>
      </c>
      <c r="E610" s="2" t="s">
        <v>113</v>
      </c>
      <c r="F610" s="17">
        <f>SUM(Ведомственная!G1095)</f>
        <v>0</v>
      </c>
      <c r="G610" s="17">
        <f>SUM(Ведомственная!H1095)</f>
        <v>0</v>
      </c>
      <c r="H610" s="17">
        <f>SUM(Ведомственная!I1095)</f>
        <v>0</v>
      </c>
    </row>
    <row r="611" spans="1:8" s="88" customFormat="1" ht="31.5" x14ac:dyDescent="0.25">
      <c r="A611" s="81" t="s">
        <v>52</v>
      </c>
      <c r="B611" s="26" t="s">
        <v>501</v>
      </c>
      <c r="C611" s="2" t="s">
        <v>91</v>
      </c>
      <c r="D611" s="2" t="s">
        <v>113</v>
      </c>
      <c r="E611" s="2" t="s">
        <v>113</v>
      </c>
      <c r="F611" s="17">
        <f>SUM(Ведомственная!G1096)</f>
        <v>502</v>
      </c>
      <c r="G611" s="17">
        <f>SUM(Ведомственная!H1096)</f>
        <v>532</v>
      </c>
      <c r="H611" s="17">
        <f>SUM(Ведомственная!I1096)</f>
        <v>532</v>
      </c>
    </row>
    <row r="612" spans="1:8" s="88" customFormat="1" x14ac:dyDescent="0.25">
      <c r="A612" s="81" t="s">
        <v>42</v>
      </c>
      <c r="B612" s="26" t="s">
        <v>501</v>
      </c>
      <c r="C612" s="2" t="s">
        <v>99</v>
      </c>
      <c r="D612" s="2" t="s">
        <v>113</v>
      </c>
      <c r="E612" s="2" t="s">
        <v>113</v>
      </c>
      <c r="F612" s="17">
        <f>SUM(Ведомственная!G1097)</f>
        <v>30</v>
      </c>
      <c r="G612" s="17">
        <f>SUM(Ведомственная!H1097)</f>
        <v>0</v>
      </c>
      <c r="H612" s="17">
        <f>SUM(Ведомственная!I1097)</f>
        <v>0</v>
      </c>
    </row>
    <row r="613" spans="1:8" s="88" customFormat="1" ht="31.5" x14ac:dyDescent="0.25">
      <c r="A613" s="81" t="s">
        <v>229</v>
      </c>
      <c r="B613" s="26" t="s">
        <v>501</v>
      </c>
      <c r="C613" s="2" t="s">
        <v>122</v>
      </c>
      <c r="D613" s="2" t="s">
        <v>113</v>
      </c>
      <c r="E613" s="2" t="s">
        <v>113</v>
      </c>
      <c r="F613" s="17">
        <f>SUM(Ведомственная!G1098)</f>
        <v>0</v>
      </c>
      <c r="G613" s="17">
        <f>SUM(Ведомственная!H1098)</f>
        <v>0</v>
      </c>
      <c r="H613" s="17">
        <f>SUM(Ведомственная!I1098)</f>
        <v>0</v>
      </c>
    </row>
    <row r="614" spans="1:8" s="88" customFormat="1" ht="31.5" x14ac:dyDescent="0.25">
      <c r="A614" s="81" t="s">
        <v>349</v>
      </c>
      <c r="B614" s="2" t="s">
        <v>350</v>
      </c>
      <c r="C614" s="2"/>
      <c r="D614" s="17"/>
      <c r="E614" s="2"/>
      <c r="F614" s="17">
        <f>SUM(F615:F617)</f>
        <v>3399.8999999999996</v>
      </c>
      <c r="G614" s="17">
        <f>SUM(G615:G617)</f>
        <v>3000</v>
      </c>
      <c r="H614" s="17">
        <f>SUM(H615:H617)</f>
        <v>3000</v>
      </c>
    </row>
    <row r="615" spans="1:8" s="88" customFormat="1" ht="63" x14ac:dyDescent="0.25">
      <c r="A615" s="18" t="s">
        <v>51</v>
      </c>
      <c r="B615" s="2" t="s">
        <v>350</v>
      </c>
      <c r="C615" s="2" t="s">
        <v>89</v>
      </c>
      <c r="D615" s="2" t="s">
        <v>113</v>
      </c>
      <c r="E615" s="2" t="s">
        <v>113</v>
      </c>
      <c r="F615" s="17">
        <f>SUM(Ведомственная!G566)+Ведомственная!G1100</f>
        <v>1470.1999999999998</v>
      </c>
      <c r="G615" s="17">
        <f>SUM(Ведомственная!H566)+Ведомственная!H1100</f>
        <v>3000</v>
      </c>
      <c r="H615" s="17">
        <f>SUM(Ведомственная!I566)+Ведомственная!I1100</f>
        <v>3000</v>
      </c>
    </row>
    <row r="616" spans="1:8" s="88" customFormat="1" ht="31.5" x14ac:dyDescent="0.25">
      <c r="A616" s="81" t="s">
        <v>52</v>
      </c>
      <c r="B616" s="2" t="s">
        <v>350</v>
      </c>
      <c r="C616" s="2" t="s">
        <v>91</v>
      </c>
      <c r="D616" s="2" t="s">
        <v>113</v>
      </c>
      <c r="E616" s="2" t="s">
        <v>113</v>
      </c>
      <c r="F616" s="17">
        <f>SUM(Ведомственная!G1101)+Ведомственная!G567</f>
        <v>368.2</v>
      </c>
      <c r="G616" s="17">
        <f>SUM(Ведомственная!H1101)+Ведомственная!H567</f>
        <v>0</v>
      </c>
      <c r="H616" s="17">
        <f>SUM(Ведомственная!I1101)+Ведомственная!I567</f>
        <v>0</v>
      </c>
    </row>
    <row r="617" spans="1:8" s="88" customFormat="1" ht="31.5" x14ac:dyDescent="0.25">
      <c r="A617" s="81" t="s">
        <v>229</v>
      </c>
      <c r="B617" s="2" t="s">
        <v>350</v>
      </c>
      <c r="C617" s="2" t="s">
        <v>122</v>
      </c>
      <c r="D617" s="2" t="s">
        <v>113</v>
      </c>
      <c r="E617" s="2" t="s">
        <v>113</v>
      </c>
      <c r="F617" s="17">
        <f>SUM(Ведомственная!G773)+Ведомственная!G1215+Ведомственная!G1102</f>
        <v>1561.5</v>
      </c>
      <c r="G617" s="17">
        <f>SUM(Ведомственная!H773)+Ведомственная!H1215+Ведомственная!H1102</f>
        <v>0</v>
      </c>
      <c r="H617" s="17">
        <f>SUM(Ведомственная!I773)+Ведомственная!I1215+Ведомственная!I1102</f>
        <v>0</v>
      </c>
    </row>
    <row r="618" spans="1:8" s="88" customFormat="1" ht="31.5" x14ac:dyDescent="0.25">
      <c r="A618" s="81" t="s">
        <v>45</v>
      </c>
      <c r="B618" s="22" t="s">
        <v>351</v>
      </c>
      <c r="C618" s="2"/>
      <c r="D618" s="17"/>
      <c r="E618" s="2"/>
      <c r="F618" s="17">
        <f>SUM(F619)</f>
        <v>0</v>
      </c>
      <c r="G618" s="17">
        <f>SUM(G619)</f>
        <v>0</v>
      </c>
      <c r="H618" s="17">
        <f>SUM(H619)</f>
        <v>0</v>
      </c>
    </row>
    <row r="619" spans="1:8" s="88" customFormat="1" ht="31.5" x14ac:dyDescent="0.25">
      <c r="A619" s="81" t="s">
        <v>352</v>
      </c>
      <c r="B619" s="22" t="s">
        <v>353</v>
      </c>
      <c r="C619" s="2"/>
      <c r="D619" s="17"/>
      <c r="E619" s="2"/>
      <c r="F619" s="17">
        <f>F620</f>
        <v>0</v>
      </c>
      <c r="G619" s="17">
        <f>G620</f>
        <v>0</v>
      </c>
      <c r="H619" s="17">
        <f>H620</f>
        <v>0</v>
      </c>
    </row>
    <row r="620" spans="1:8" s="88" customFormat="1" ht="63" x14ac:dyDescent="0.25">
      <c r="A620" s="18" t="s">
        <v>51</v>
      </c>
      <c r="B620" s="22" t="s">
        <v>353</v>
      </c>
      <c r="C620" s="2" t="s">
        <v>89</v>
      </c>
      <c r="D620" s="2" t="s">
        <v>113</v>
      </c>
      <c r="E620" s="2" t="s">
        <v>113</v>
      </c>
      <c r="F620" s="17">
        <f>SUM(Ведомственная!G1105)</f>
        <v>0</v>
      </c>
      <c r="G620" s="17">
        <f>SUM(Ведомственная!H1105)</f>
        <v>0</v>
      </c>
      <c r="H620" s="17">
        <f>SUM(Ведомственная!I1105)</f>
        <v>0</v>
      </c>
    </row>
    <row r="621" spans="1:8" s="88" customFormat="1" x14ac:dyDescent="0.25">
      <c r="A621" s="81" t="s">
        <v>935</v>
      </c>
      <c r="B621" s="2" t="s">
        <v>933</v>
      </c>
      <c r="C621" s="2"/>
      <c r="D621" s="17"/>
      <c r="E621" s="2"/>
      <c r="F621" s="17">
        <f>F622</f>
        <v>324.89999999999998</v>
      </c>
      <c r="G621" s="17">
        <f>G622</f>
        <v>324.89999999999998</v>
      </c>
      <c r="H621" s="17">
        <f>H622</f>
        <v>324.89999999999998</v>
      </c>
    </row>
    <row r="622" spans="1:8" s="88" customFormat="1" x14ac:dyDescent="0.25">
      <c r="A622" s="81" t="s">
        <v>500</v>
      </c>
      <c r="B622" s="2" t="s">
        <v>934</v>
      </c>
      <c r="C622" s="2"/>
      <c r="D622" s="17"/>
      <c r="E622" s="2"/>
      <c r="F622" s="17">
        <f>SUM(F623:F625)</f>
        <v>324.89999999999998</v>
      </c>
      <c r="G622" s="17">
        <f>SUM(G623:G625)</f>
        <v>324.89999999999998</v>
      </c>
      <c r="H622" s="17">
        <f>SUM(H623:H625)</f>
        <v>324.89999999999998</v>
      </c>
    </row>
    <row r="623" spans="1:8" s="88" customFormat="1" ht="63" x14ac:dyDescent="0.25">
      <c r="A623" s="18" t="s">
        <v>51</v>
      </c>
      <c r="B623" s="2" t="s">
        <v>934</v>
      </c>
      <c r="C623" s="2" t="s">
        <v>89</v>
      </c>
      <c r="D623" s="2" t="s">
        <v>113</v>
      </c>
      <c r="E623" s="2" t="s">
        <v>113</v>
      </c>
      <c r="F623" s="17">
        <f>SUM(Ведомственная!G1108)</f>
        <v>0</v>
      </c>
      <c r="G623" s="17">
        <f>SUM(Ведомственная!H1108)</f>
        <v>0</v>
      </c>
      <c r="H623" s="17">
        <f>SUM(Ведомственная!I1108)</f>
        <v>0</v>
      </c>
    </row>
    <row r="624" spans="1:8" s="88" customFormat="1" ht="31.5" x14ac:dyDescent="0.25">
      <c r="A624" s="81" t="s">
        <v>52</v>
      </c>
      <c r="B624" s="2" t="s">
        <v>934</v>
      </c>
      <c r="C624" s="2" t="s">
        <v>91</v>
      </c>
      <c r="D624" s="2" t="s">
        <v>113</v>
      </c>
      <c r="E624" s="2" t="s">
        <v>113</v>
      </c>
      <c r="F624" s="17">
        <f>SUM(Ведомственная!G1109)</f>
        <v>324.89999999999998</v>
      </c>
      <c r="G624" s="17">
        <f>SUM(Ведомственная!H1109)</f>
        <v>324.89999999999998</v>
      </c>
      <c r="H624" s="17">
        <f>SUM(Ведомственная!I1109)</f>
        <v>324.89999999999998</v>
      </c>
    </row>
    <row r="625" spans="1:8" s="88" customFormat="1" x14ac:dyDescent="0.25">
      <c r="A625" s="81" t="s">
        <v>42</v>
      </c>
      <c r="B625" s="2" t="s">
        <v>934</v>
      </c>
      <c r="C625" s="2" t="s">
        <v>99</v>
      </c>
      <c r="D625" s="2" t="s">
        <v>113</v>
      </c>
      <c r="E625" s="2" t="s">
        <v>113</v>
      </c>
      <c r="F625" s="17">
        <f>SUM(Ведомственная!G1110)</f>
        <v>0</v>
      </c>
      <c r="G625" s="17">
        <f>SUM(Ведомственная!H1110)</f>
        <v>0</v>
      </c>
      <c r="H625" s="17">
        <f>SUM(Ведомственная!I1110)</f>
        <v>0</v>
      </c>
    </row>
    <row r="626" spans="1:8" s="88" customFormat="1" ht="47.25" x14ac:dyDescent="0.25">
      <c r="A626" s="81" t="s">
        <v>671</v>
      </c>
      <c r="B626" s="22" t="s">
        <v>336</v>
      </c>
      <c r="C626" s="2"/>
      <c r="D626" s="2"/>
      <c r="E626" s="2"/>
      <c r="F626" s="17">
        <f>F627+F638</f>
        <v>28577.600000000002</v>
      </c>
      <c r="G626" s="17">
        <f t="shared" ref="G626:H626" si="106">G627+G638</f>
        <v>24971.9</v>
      </c>
      <c r="H626" s="17">
        <f t="shared" si="106"/>
        <v>28374.7</v>
      </c>
    </row>
    <row r="627" spans="1:8" s="88" customFormat="1" x14ac:dyDescent="0.25">
      <c r="A627" s="81" t="s">
        <v>35</v>
      </c>
      <c r="B627" s="22" t="s">
        <v>337</v>
      </c>
      <c r="C627" s="2"/>
      <c r="D627" s="2"/>
      <c r="E627" s="2"/>
      <c r="F627" s="17">
        <f>SUM(F628+F629+F630+F631+F632+F633+F634+F636)</f>
        <v>24133.600000000002</v>
      </c>
      <c r="G627" s="17">
        <f t="shared" ref="G627:H627" si="107">SUM(G628+G629+G630+G631+G632+G633+G634+G636)</f>
        <v>2170</v>
      </c>
      <c r="H627" s="17">
        <f t="shared" si="107"/>
        <v>1070.5</v>
      </c>
    </row>
    <row r="628" spans="1:8" s="88" customFormat="1" ht="31.5" x14ac:dyDescent="0.25">
      <c r="A628" s="81" t="s">
        <v>52</v>
      </c>
      <c r="B628" s="22" t="s">
        <v>337</v>
      </c>
      <c r="C628" s="2" t="s">
        <v>91</v>
      </c>
      <c r="D628" s="2" t="s">
        <v>113</v>
      </c>
      <c r="E628" s="2" t="s">
        <v>34</v>
      </c>
      <c r="F628" s="17">
        <f>SUM(Ведомственная!G942)</f>
        <v>925.8</v>
      </c>
      <c r="G628" s="17">
        <f>SUM(Ведомственная!H942)</f>
        <v>0</v>
      </c>
      <c r="H628" s="17">
        <f>SUM(Ведомственная!I942)</f>
        <v>0</v>
      </c>
    </row>
    <row r="629" spans="1:8" s="88" customFormat="1" ht="31.5" x14ac:dyDescent="0.25">
      <c r="A629" s="81" t="s">
        <v>52</v>
      </c>
      <c r="B629" s="22" t="s">
        <v>337</v>
      </c>
      <c r="C629" s="2" t="s">
        <v>91</v>
      </c>
      <c r="D629" s="2" t="s">
        <v>113</v>
      </c>
      <c r="E629" s="2" t="s">
        <v>44</v>
      </c>
      <c r="F629" s="17">
        <f>SUM(Ведомственная!G1034)</f>
        <v>8011.5</v>
      </c>
      <c r="G629" s="17">
        <f>SUM(Ведомственная!H1034)</f>
        <v>0</v>
      </c>
      <c r="H629" s="17">
        <f>SUM(Ведомственная!I1034)</f>
        <v>0</v>
      </c>
    </row>
    <row r="630" spans="1:8" s="88" customFormat="1" ht="31.5" x14ac:dyDescent="0.25">
      <c r="A630" s="81" t="s">
        <v>52</v>
      </c>
      <c r="B630" s="22" t="s">
        <v>337</v>
      </c>
      <c r="C630" s="2" t="s">
        <v>91</v>
      </c>
      <c r="D630" s="2" t="s">
        <v>113</v>
      </c>
      <c r="E630" s="2" t="s">
        <v>173</v>
      </c>
      <c r="F630" s="17">
        <f>SUM(Ведомственная!G1128)</f>
        <v>5.0999999999999996</v>
      </c>
      <c r="G630" s="17">
        <f>SUM(Ведомственная!H1128)</f>
        <v>0</v>
      </c>
      <c r="H630" s="17">
        <f>SUM(Ведомственная!I1128)</f>
        <v>0</v>
      </c>
    </row>
    <row r="631" spans="1:8" s="88" customFormat="1" ht="31.5" x14ac:dyDescent="0.25">
      <c r="A631" s="81" t="s">
        <v>229</v>
      </c>
      <c r="B631" s="22" t="s">
        <v>337</v>
      </c>
      <c r="C631" s="2" t="s">
        <v>122</v>
      </c>
      <c r="D631" s="2" t="s">
        <v>113</v>
      </c>
      <c r="E631" s="2" t="s">
        <v>34</v>
      </c>
      <c r="F631" s="17">
        <f>SUM(Ведомственная!G943)</f>
        <v>8585.9</v>
      </c>
      <c r="G631" s="17">
        <f>SUM(Ведомственная!H943)</f>
        <v>0</v>
      </c>
      <c r="H631" s="17">
        <f>SUM(Ведомственная!I943)</f>
        <v>0</v>
      </c>
    </row>
    <row r="632" spans="1:8" s="88" customFormat="1" ht="31.5" x14ac:dyDescent="0.25">
      <c r="A632" s="81" t="s">
        <v>229</v>
      </c>
      <c r="B632" s="22" t="s">
        <v>337</v>
      </c>
      <c r="C632" s="2" t="s">
        <v>122</v>
      </c>
      <c r="D632" s="2" t="s">
        <v>113</v>
      </c>
      <c r="E632" s="2" t="s">
        <v>44</v>
      </c>
      <c r="F632" s="17">
        <f>SUM(Ведомственная!G1035)</f>
        <v>5740.6</v>
      </c>
      <c r="G632" s="17">
        <f>SUM(Ведомственная!H1035)</f>
        <v>0</v>
      </c>
      <c r="H632" s="17">
        <f>SUM(Ведомственная!I1035)</f>
        <v>0</v>
      </c>
    </row>
    <row r="633" spans="1:8" s="88" customFormat="1" ht="31.5" x14ac:dyDescent="0.25">
      <c r="A633" s="81" t="s">
        <v>229</v>
      </c>
      <c r="B633" s="22" t="s">
        <v>337</v>
      </c>
      <c r="C633" s="2" t="s">
        <v>122</v>
      </c>
      <c r="D633" s="2" t="s">
        <v>113</v>
      </c>
      <c r="E633" s="2" t="s">
        <v>54</v>
      </c>
      <c r="F633" s="17">
        <f>SUM(Ведомственная!G1062)</f>
        <v>210</v>
      </c>
      <c r="G633" s="17">
        <f>SUM(Ведомственная!H1062)</f>
        <v>0</v>
      </c>
      <c r="H633" s="17">
        <f>SUM(Ведомственная!I1062)</f>
        <v>0</v>
      </c>
    </row>
    <row r="634" spans="1:8" s="88" customFormat="1" ht="31.5" x14ac:dyDescent="0.25">
      <c r="A634" s="81" t="s">
        <v>803</v>
      </c>
      <c r="B634" s="22" t="s">
        <v>804</v>
      </c>
      <c r="C634" s="2"/>
      <c r="D634" s="2"/>
      <c r="E634" s="2"/>
      <c r="F634" s="17">
        <f>SUM(F635)</f>
        <v>654.70000000000005</v>
      </c>
      <c r="G634" s="17">
        <f t="shared" ref="G634:H634" si="108">SUM(G635)</f>
        <v>770</v>
      </c>
      <c r="H634" s="17">
        <f t="shared" si="108"/>
        <v>1070.5</v>
      </c>
    </row>
    <row r="635" spans="1:8" s="88" customFormat="1" ht="31.5" x14ac:dyDescent="0.25">
      <c r="A635" s="81" t="s">
        <v>52</v>
      </c>
      <c r="B635" s="22" t="s">
        <v>804</v>
      </c>
      <c r="C635" s="2" t="s">
        <v>91</v>
      </c>
      <c r="D635" s="2" t="s">
        <v>113</v>
      </c>
      <c r="E635" s="2" t="s">
        <v>44</v>
      </c>
      <c r="F635" s="17">
        <f>SUM(Ведомственная!G1037)</f>
        <v>654.70000000000005</v>
      </c>
      <c r="G635" s="17">
        <f>SUM(Ведомственная!H1037)</f>
        <v>770</v>
      </c>
      <c r="H635" s="17">
        <f>SUM(Ведомственная!I1037)</f>
        <v>1070.5</v>
      </c>
    </row>
    <row r="636" spans="1:8" s="88" customFormat="1" ht="31.5" x14ac:dyDescent="0.25">
      <c r="A636" s="81" t="s">
        <v>779</v>
      </c>
      <c r="B636" s="22" t="s">
        <v>784</v>
      </c>
      <c r="C636" s="2"/>
      <c r="D636" s="2"/>
      <c r="E636" s="2"/>
      <c r="F636" s="17">
        <f>SUM(F637)</f>
        <v>0</v>
      </c>
      <c r="G636" s="17">
        <f t="shared" ref="G636:H636" si="109">SUM(G637)</f>
        <v>1400</v>
      </c>
      <c r="H636" s="17">
        <f t="shared" si="109"/>
        <v>0</v>
      </c>
    </row>
    <row r="637" spans="1:8" s="88" customFormat="1" ht="31.5" x14ac:dyDescent="0.25">
      <c r="A637" s="81" t="s">
        <v>52</v>
      </c>
      <c r="B637" s="22" t="s">
        <v>784</v>
      </c>
      <c r="C637" s="2" t="s">
        <v>91</v>
      </c>
      <c r="D637" s="2" t="s">
        <v>113</v>
      </c>
      <c r="E637" s="2" t="s">
        <v>34</v>
      </c>
      <c r="F637" s="17">
        <f>SUM(Ведомственная!G945)</f>
        <v>0</v>
      </c>
      <c r="G637" s="17">
        <f>SUM(Ведомственная!H945)</f>
        <v>1400</v>
      </c>
      <c r="H637" s="17">
        <f>SUM(Ведомственная!I945)</f>
        <v>0</v>
      </c>
    </row>
    <row r="638" spans="1:8" s="88" customFormat="1" x14ac:dyDescent="0.25">
      <c r="A638" s="81" t="s">
        <v>151</v>
      </c>
      <c r="B638" s="13" t="s">
        <v>778</v>
      </c>
      <c r="C638" s="13"/>
      <c r="D638" s="2"/>
      <c r="E638" s="2"/>
      <c r="F638" s="17">
        <f>SUM(F639+F644)</f>
        <v>4444</v>
      </c>
      <c r="G638" s="17">
        <f t="shared" ref="G638:H638" si="110">SUM(G639+G644)</f>
        <v>22801.9</v>
      </c>
      <c r="H638" s="17">
        <f t="shared" si="110"/>
        <v>27304.2</v>
      </c>
    </row>
    <row r="639" spans="1:8" s="88" customFormat="1" ht="31.5" x14ac:dyDescent="0.25">
      <c r="A639" s="81" t="s">
        <v>780</v>
      </c>
      <c r="B639" s="13" t="s">
        <v>806</v>
      </c>
      <c r="C639" s="13"/>
      <c r="D639" s="2"/>
      <c r="E639" s="2"/>
      <c r="F639" s="17">
        <f>SUM(F642)+F640</f>
        <v>4000</v>
      </c>
      <c r="G639" s="17">
        <f t="shared" ref="G639:H639" si="111">SUM(G642)+G640</f>
        <v>22475.9</v>
      </c>
      <c r="H639" s="17">
        <f t="shared" si="111"/>
        <v>27304.2</v>
      </c>
    </row>
    <row r="640" spans="1:8" s="88" customFormat="1" ht="31.5" x14ac:dyDescent="0.25">
      <c r="A640" s="40" t="s">
        <v>810</v>
      </c>
      <c r="B640" s="22" t="s">
        <v>811</v>
      </c>
      <c r="C640" s="41"/>
      <c r="D640" s="2"/>
      <c r="E640" s="2"/>
      <c r="F640" s="17">
        <f>SUM(F641)</f>
        <v>0</v>
      </c>
      <c r="G640" s="17">
        <f t="shared" ref="G640:H640" si="112">SUM(G641)</f>
        <v>15375.9</v>
      </c>
      <c r="H640" s="17">
        <f t="shared" si="112"/>
        <v>15304.2</v>
      </c>
    </row>
    <row r="641" spans="1:8" s="88" customFormat="1" ht="31.5" x14ac:dyDescent="0.25">
      <c r="A641" s="81" t="s">
        <v>229</v>
      </c>
      <c r="B641" s="22" t="s">
        <v>811</v>
      </c>
      <c r="C641" s="41" t="s">
        <v>122</v>
      </c>
      <c r="D641" s="2" t="s">
        <v>113</v>
      </c>
      <c r="E641" s="2" t="s">
        <v>54</v>
      </c>
      <c r="F641" s="17">
        <f>SUM(Ведомственная!G1066)</f>
        <v>0</v>
      </c>
      <c r="G641" s="17">
        <f>SUM(Ведомственная!H1066)</f>
        <v>15375.9</v>
      </c>
      <c r="H641" s="17">
        <f>SUM(Ведомственная!I1066)</f>
        <v>15304.2</v>
      </c>
    </row>
    <row r="642" spans="1:8" s="88" customFormat="1" ht="31.5" x14ac:dyDescent="0.25">
      <c r="A642" s="81" t="s">
        <v>779</v>
      </c>
      <c r="B642" s="22" t="s">
        <v>781</v>
      </c>
      <c r="C642" s="2"/>
      <c r="D642" s="2"/>
      <c r="E642" s="2"/>
      <c r="F642" s="17">
        <f>SUM(F643)</f>
        <v>4000</v>
      </c>
      <c r="G642" s="17">
        <f t="shared" ref="G642:H642" si="113">SUM(G643)</f>
        <v>7100</v>
      </c>
      <c r="H642" s="17">
        <f t="shared" si="113"/>
        <v>12000</v>
      </c>
    </row>
    <row r="643" spans="1:8" s="88" customFormat="1" ht="31.5" x14ac:dyDescent="0.25">
      <c r="A643" s="81" t="s">
        <v>229</v>
      </c>
      <c r="B643" s="22" t="s">
        <v>781</v>
      </c>
      <c r="C643" s="2" t="s">
        <v>122</v>
      </c>
      <c r="D643" s="2" t="s">
        <v>113</v>
      </c>
      <c r="E643" s="2" t="s">
        <v>34</v>
      </c>
      <c r="F643" s="17">
        <f>SUM(Ведомственная!G949)</f>
        <v>4000</v>
      </c>
      <c r="G643" s="17">
        <f>SUM(Ведомственная!H949)</f>
        <v>7100</v>
      </c>
      <c r="H643" s="17">
        <f>SUM(Ведомственная!I949)</f>
        <v>12000</v>
      </c>
    </row>
    <row r="644" spans="1:8" s="88" customFormat="1" ht="31.5" x14ac:dyDescent="0.25">
      <c r="A644" s="81" t="s">
        <v>263</v>
      </c>
      <c r="B644" s="22" t="s">
        <v>807</v>
      </c>
      <c r="C644" s="2"/>
      <c r="D644" s="2"/>
      <c r="E644" s="2"/>
      <c r="F644" s="17">
        <f>SUM(F645)</f>
        <v>444</v>
      </c>
      <c r="G644" s="17">
        <f t="shared" ref="G644:H644" si="114">SUM(G645)</f>
        <v>326</v>
      </c>
      <c r="H644" s="17">
        <f t="shared" si="114"/>
        <v>0</v>
      </c>
    </row>
    <row r="645" spans="1:8" s="88" customFormat="1" ht="31.5" x14ac:dyDescent="0.25">
      <c r="A645" s="81" t="s">
        <v>803</v>
      </c>
      <c r="B645" s="22" t="s">
        <v>805</v>
      </c>
      <c r="C645" s="2"/>
      <c r="D645" s="2"/>
      <c r="E645" s="2"/>
      <c r="F645" s="17">
        <f>SUM(F646)</f>
        <v>444</v>
      </c>
      <c r="G645" s="17">
        <f t="shared" ref="G645:H645" si="115">SUM(G646)</f>
        <v>326</v>
      </c>
      <c r="H645" s="17">
        <f t="shared" si="115"/>
        <v>0</v>
      </c>
    </row>
    <row r="646" spans="1:8" s="88" customFormat="1" ht="31.5" x14ac:dyDescent="0.25">
      <c r="A646" s="81" t="s">
        <v>229</v>
      </c>
      <c r="B646" s="22" t="s">
        <v>805</v>
      </c>
      <c r="C646" s="2" t="s">
        <v>122</v>
      </c>
      <c r="D646" s="2" t="s">
        <v>113</v>
      </c>
      <c r="E646" s="2" t="s">
        <v>44</v>
      </c>
      <c r="F646" s="17">
        <f>SUM(Ведомственная!G1041)</f>
        <v>444</v>
      </c>
      <c r="G646" s="17">
        <f>SUM(Ведомственная!H1041)</f>
        <v>326</v>
      </c>
      <c r="H646" s="17">
        <f>SUM(Ведомственная!I1041)</f>
        <v>0</v>
      </c>
    </row>
    <row r="647" spans="1:8" s="88" customFormat="1" ht="47.25" x14ac:dyDescent="0.25">
      <c r="A647" s="81" t="s">
        <v>914</v>
      </c>
      <c r="B647" s="44" t="s">
        <v>354</v>
      </c>
      <c r="C647" s="2"/>
      <c r="D647" s="17"/>
      <c r="E647" s="15"/>
      <c r="F647" s="17">
        <f>SUM(F662+F648+F653+F655)+F659+F651</f>
        <v>60872.3</v>
      </c>
      <c r="G647" s="17">
        <f t="shared" ref="G647:H647" si="116">SUM(G662+G648+G653+G655)+G659+G651</f>
        <v>51949.7</v>
      </c>
      <c r="H647" s="17">
        <f t="shared" si="116"/>
        <v>51949.7</v>
      </c>
    </row>
    <row r="648" spans="1:8" s="88" customFormat="1" x14ac:dyDescent="0.25">
      <c r="A648" s="40" t="s">
        <v>80</v>
      </c>
      <c r="B648" s="47" t="s">
        <v>528</v>
      </c>
      <c r="C648" s="41"/>
      <c r="D648" s="43"/>
      <c r="E648" s="15"/>
      <c r="F648" s="43">
        <f>+F649+F650</f>
        <v>13969.1</v>
      </c>
      <c r="G648" s="43">
        <f>+G649+G650</f>
        <v>13969.1</v>
      </c>
      <c r="H648" s="43">
        <f>+H649+H650</f>
        <v>13969.1</v>
      </c>
    </row>
    <row r="649" spans="1:8" s="88" customFormat="1" ht="63" x14ac:dyDescent="0.25">
      <c r="A649" s="40" t="s">
        <v>51</v>
      </c>
      <c r="B649" s="47" t="s">
        <v>528</v>
      </c>
      <c r="C649" s="41" t="s">
        <v>89</v>
      </c>
      <c r="D649" s="2" t="s">
        <v>113</v>
      </c>
      <c r="E649" s="2" t="s">
        <v>173</v>
      </c>
      <c r="F649" s="43">
        <f>SUM(Ведомственная!G1131)</f>
        <v>13968.9</v>
      </c>
      <c r="G649" s="43">
        <f>SUM(Ведомственная!H1131)</f>
        <v>13968.9</v>
      </c>
      <c r="H649" s="43">
        <f>SUM(Ведомственная!I1131)</f>
        <v>13968.9</v>
      </c>
    </row>
    <row r="650" spans="1:8" s="88" customFormat="1" ht="31.5" x14ac:dyDescent="0.25">
      <c r="A650" s="40" t="s">
        <v>52</v>
      </c>
      <c r="B650" s="47" t="s">
        <v>528</v>
      </c>
      <c r="C650" s="41" t="s">
        <v>91</v>
      </c>
      <c r="D650" s="2" t="s">
        <v>113</v>
      </c>
      <c r="E650" s="2" t="s">
        <v>173</v>
      </c>
      <c r="F650" s="43">
        <f>SUM(Ведомственная!G1132)</f>
        <v>0.2</v>
      </c>
      <c r="G650" s="43">
        <f>SUM(Ведомственная!H1132)</f>
        <v>0.2</v>
      </c>
      <c r="H650" s="43">
        <f>SUM(Ведомственная!I1132)</f>
        <v>0.2</v>
      </c>
    </row>
    <row r="651" spans="1:8" s="88" customFormat="1" x14ac:dyDescent="0.25">
      <c r="A651" s="40" t="s">
        <v>95</v>
      </c>
      <c r="B651" s="47" t="s">
        <v>815</v>
      </c>
      <c r="C651" s="41"/>
      <c r="D651" s="2"/>
      <c r="E651" s="2"/>
      <c r="F651" s="43">
        <f>SUM(F652)</f>
        <v>283</v>
      </c>
      <c r="G651" s="43">
        <f t="shared" ref="G651:H651" si="117">SUM(G652)</f>
        <v>0</v>
      </c>
      <c r="H651" s="43">
        <f t="shared" si="117"/>
        <v>0</v>
      </c>
    </row>
    <row r="652" spans="1:8" s="88" customFormat="1" ht="31.5" x14ac:dyDescent="0.25">
      <c r="A652" s="40" t="s">
        <v>52</v>
      </c>
      <c r="B652" s="47" t="s">
        <v>815</v>
      </c>
      <c r="C652" s="41" t="s">
        <v>91</v>
      </c>
      <c r="D652" s="2" t="s">
        <v>113</v>
      </c>
      <c r="E652" s="2" t="s">
        <v>173</v>
      </c>
      <c r="F652" s="43">
        <f>SUM(Ведомственная!G1134)</f>
        <v>283</v>
      </c>
      <c r="G652" s="43">
        <f>SUM(Ведомственная!H1134)</f>
        <v>0</v>
      </c>
      <c r="H652" s="43">
        <f>SUM(Ведомственная!I1134)</f>
        <v>0</v>
      </c>
    </row>
    <row r="653" spans="1:8" s="88" customFormat="1" ht="31.5" x14ac:dyDescent="0.25">
      <c r="A653" s="40" t="s">
        <v>97</v>
      </c>
      <c r="B653" s="47" t="s">
        <v>615</v>
      </c>
      <c r="C653" s="41"/>
      <c r="D653" s="2"/>
      <c r="E653" s="2"/>
      <c r="F653" s="43">
        <f>SUM(F654)</f>
        <v>1447.9</v>
      </c>
      <c r="G653" s="43">
        <f>SUM(G654)</f>
        <v>694.8</v>
      </c>
      <c r="H653" s="43">
        <f>SUM(H654)</f>
        <v>694.8</v>
      </c>
    </row>
    <row r="654" spans="1:8" s="88" customFormat="1" ht="31.5" x14ac:dyDescent="0.25">
      <c r="A654" s="40" t="s">
        <v>52</v>
      </c>
      <c r="B654" s="47" t="s">
        <v>615</v>
      </c>
      <c r="C654" s="41" t="s">
        <v>91</v>
      </c>
      <c r="D654" s="2" t="s">
        <v>113</v>
      </c>
      <c r="E654" s="2" t="s">
        <v>173</v>
      </c>
      <c r="F654" s="43">
        <f>SUM(Ведомственная!G1136)</f>
        <v>1447.9</v>
      </c>
      <c r="G654" s="43">
        <f>SUM(Ведомственная!H1136)</f>
        <v>694.8</v>
      </c>
      <c r="H654" s="43">
        <f>SUM(Ведомственная!I1136)</f>
        <v>694.8</v>
      </c>
    </row>
    <row r="655" spans="1:8" s="88" customFormat="1" ht="31.5" x14ac:dyDescent="0.25">
      <c r="A655" s="40" t="s">
        <v>539</v>
      </c>
      <c r="B655" s="47" t="s">
        <v>540</v>
      </c>
      <c r="C655" s="41"/>
      <c r="D655" s="43"/>
      <c r="E655" s="15"/>
      <c r="F655" s="43">
        <f>SUM(F656:F658)</f>
        <v>795.9</v>
      </c>
      <c r="G655" s="43">
        <f t="shared" ref="G655:H655" si="118">SUM(G656:G658)</f>
        <v>49.5</v>
      </c>
      <c r="H655" s="43">
        <f t="shared" si="118"/>
        <v>49.5</v>
      </c>
    </row>
    <row r="656" spans="1:8" s="88" customFormat="1" ht="31.5" x14ac:dyDescent="0.25">
      <c r="A656" s="40" t="s">
        <v>52</v>
      </c>
      <c r="B656" s="47" t="s">
        <v>540</v>
      </c>
      <c r="C656" s="41" t="s">
        <v>91</v>
      </c>
      <c r="D656" s="2" t="s">
        <v>113</v>
      </c>
      <c r="E656" s="2" t="s">
        <v>169</v>
      </c>
      <c r="F656" s="43">
        <f>SUM(Ведомственная!G1071)</f>
        <v>36</v>
      </c>
      <c r="G656" s="43">
        <f>SUM(Ведомственная!H1071)</f>
        <v>0</v>
      </c>
      <c r="H656" s="43">
        <f>SUM(Ведомственная!I1071)</f>
        <v>0</v>
      </c>
    </row>
    <row r="657" spans="1:8" s="88" customFormat="1" ht="31.5" x14ac:dyDescent="0.25">
      <c r="A657" s="40" t="s">
        <v>52</v>
      </c>
      <c r="B657" s="47" t="s">
        <v>540</v>
      </c>
      <c r="C657" s="41" t="s">
        <v>91</v>
      </c>
      <c r="D657" s="2" t="s">
        <v>113</v>
      </c>
      <c r="E657" s="2" t="s">
        <v>173</v>
      </c>
      <c r="F657" s="43">
        <f>SUM(Ведомственная!G1138)</f>
        <v>685.5</v>
      </c>
      <c r="G657" s="43">
        <f>SUM(Ведомственная!H1138)</f>
        <v>0</v>
      </c>
      <c r="H657" s="43">
        <f>SUM(Ведомственная!I1138)</f>
        <v>0</v>
      </c>
    </row>
    <row r="658" spans="1:8" s="88" customFormat="1" x14ac:dyDescent="0.25">
      <c r="A658" s="81" t="s">
        <v>22</v>
      </c>
      <c r="B658" s="47" t="s">
        <v>540</v>
      </c>
      <c r="C658" s="41" t="s">
        <v>96</v>
      </c>
      <c r="D658" s="2" t="s">
        <v>113</v>
      </c>
      <c r="E658" s="2" t="s">
        <v>173</v>
      </c>
      <c r="F658" s="43">
        <f>SUM(Ведомственная!G1139)</f>
        <v>74.400000000000006</v>
      </c>
      <c r="G658" s="43">
        <f>SUM(Ведомственная!H1139)</f>
        <v>49.5</v>
      </c>
      <c r="H658" s="43">
        <f>SUM(Ведомственная!I1139)</f>
        <v>49.5</v>
      </c>
    </row>
    <row r="659" spans="1:8" s="88" customFormat="1" x14ac:dyDescent="0.25">
      <c r="A659" s="81" t="s">
        <v>35</v>
      </c>
      <c r="B659" s="13" t="s">
        <v>816</v>
      </c>
      <c r="C659" s="13"/>
      <c r="D659" s="2"/>
      <c r="E659" s="2"/>
      <c r="F659" s="43">
        <f>SUM(F660)</f>
        <v>1080.9000000000001</v>
      </c>
      <c r="G659" s="43">
        <f t="shared" ref="G659:H659" si="119">SUM(G660)</f>
        <v>0</v>
      </c>
      <c r="H659" s="43">
        <f t="shared" si="119"/>
        <v>0</v>
      </c>
    </row>
    <row r="660" spans="1:8" s="88" customFormat="1" ht="31.5" x14ac:dyDescent="0.25">
      <c r="A660" s="23" t="s">
        <v>817</v>
      </c>
      <c r="B660" s="2" t="s">
        <v>777</v>
      </c>
      <c r="C660" s="82"/>
      <c r="D660" s="2"/>
      <c r="E660" s="2"/>
      <c r="F660" s="43">
        <f>SUM(F661)</f>
        <v>1080.9000000000001</v>
      </c>
      <c r="G660" s="43">
        <f t="shared" ref="G660:H660" si="120">SUM(G661)</f>
        <v>0</v>
      </c>
      <c r="H660" s="43">
        <f t="shared" si="120"/>
        <v>0</v>
      </c>
    </row>
    <row r="661" spans="1:8" s="88" customFormat="1" ht="31.5" x14ac:dyDescent="0.25">
      <c r="A661" s="81" t="s">
        <v>52</v>
      </c>
      <c r="B661" s="2" t="s">
        <v>777</v>
      </c>
      <c r="C661" s="82" t="s">
        <v>91</v>
      </c>
      <c r="D661" s="2" t="s">
        <v>113</v>
      </c>
      <c r="E661" s="2" t="s">
        <v>173</v>
      </c>
      <c r="F661" s="43">
        <f>SUM(Ведомственная!G1142)</f>
        <v>1080.9000000000001</v>
      </c>
      <c r="G661" s="43">
        <f>SUM(Ведомственная!H1142)</f>
        <v>0</v>
      </c>
      <c r="H661" s="43">
        <f>SUM(Ведомственная!I1142)</f>
        <v>0</v>
      </c>
    </row>
    <row r="662" spans="1:8" s="88" customFormat="1" ht="31.5" x14ac:dyDescent="0.25">
      <c r="A662" s="81" t="s">
        <v>45</v>
      </c>
      <c r="B662" s="13" t="s">
        <v>355</v>
      </c>
      <c r="C662" s="2"/>
      <c r="D662" s="17"/>
      <c r="E662" s="15"/>
      <c r="F662" s="17">
        <f>SUM(F663)</f>
        <v>43295.5</v>
      </c>
      <c r="G662" s="17">
        <f>SUM(G663)</f>
        <v>37236.299999999996</v>
      </c>
      <c r="H662" s="17">
        <f>SUM(H663)</f>
        <v>37236.299999999996</v>
      </c>
    </row>
    <row r="663" spans="1:8" s="88" customFormat="1" ht="31.5" x14ac:dyDescent="0.25">
      <c r="A663" s="23" t="s">
        <v>817</v>
      </c>
      <c r="B663" s="13" t="s">
        <v>356</v>
      </c>
      <c r="C663" s="2"/>
      <c r="D663" s="17"/>
      <c r="E663" s="15"/>
      <c r="F663" s="17">
        <f>SUM(F664:F668)</f>
        <v>43295.5</v>
      </c>
      <c r="G663" s="17">
        <f t="shared" ref="G663:H663" si="121">SUM(G664:G668)</f>
        <v>37236.299999999996</v>
      </c>
      <c r="H663" s="17">
        <f t="shared" si="121"/>
        <v>37236.299999999996</v>
      </c>
    </row>
    <row r="664" spans="1:8" s="88" customFormat="1" ht="63" x14ac:dyDescent="0.25">
      <c r="A664" s="18" t="s">
        <v>51</v>
      </c>
      <c r="B664" s="13" t="s">
        <v>356</v>
      </c>
      <c r="C664" s="2" t="s">
        <v>89</v>
      </c>
      <c r="D664" s="2" t="s">
        <v>113</v>
      </c>
      <c r="E664" s="2" t="s">
        <v>173</v>
      </c>
      <c r="F664" s="17">
        <f>SUM(Ведомственная!G1145)</f>
        <v>34914.5</v>
      </c>
      <c r="G664" s="17">
        <f>SUM(Ведомственная!H1145)</f>
        <v>33506</v>
      </c>
      <c r="H664" s="17">
        <f>SUM(Ведомственная!I1145)</f>
        <v>33506</v>
      </c>
    </row>
    <row r="665" spans="1:8" s="88" customFormat="1" ht="63" x14ac:dyDescent="0.25">
      <c r="A665" s="18" t="s">
        <v>51</v>
      </c>
      <c r="B665" s="13" t="s">
        <v>356</v>
      </c>
      <c r="C665" s="2" t="s">
        <v>89</v>
      </c>
      <c r="D665" s="2" t="s">
        <v>170</v>
      </c>
      <c r="E665" s="2" t="s">
        <v>169</v>
      </c>
      <c r="F665" s="17">
        <f>SUM(Ведомственная!G1184)</f>
        <v>2634.2999999999997</v>
      </c>
      <c r="G665" s="17">
        <f>SUM(Ведомственная!H1184)</f>
        <v>2614.6999999999998</v>
      </c>
      <c r="H665" s="17">
        <f>SUM(Ведомственная!I1184)</f>
        <v>2614.6999999999998</v>
      </c>
    </row>
    <row r="666" spans="1:8" s="88" customFormat="1" ht="31.5" x14ac:dyDescent="0.25">
      <c r="A666" s="81" t="s">
        <v>52</v>
      </c>
      <c r="B666" s="13" t="s">
        <v>356</v>
      </c>
      <c r="C666" s="2" t="s">
        <v>91</v>
      </c>
      <c r="D666" s="2" t="s">
        <v>113</v>
      </c>
      <c r="E666" s="2" t="s">
        <v>169</v>
      </c>
      <c r="F666" s="17">
        <f>SUM(Ведомственная!G1074)</f>
        <v>16.600000000000001</v>
      </c>
      <c r="G666" s="17">
        <f>SUM(Ведомственная!H1074)</f>
        <v>0</v>
      </c>
      <c r="H666" s="17">
        <f>SUM(Ведомственная!I1074)</f>
        <v>0</v>
      </c>
    </row>
    <row r="667" spans="1:8" s="88" customFormat="1" ht="31.5" x14ac:dyDescent="0.25">
      <c r="A667" s="81" t="s">
        <v>52</v>
      </c>
      <c r="B667" s="13" t="s">
        <v>356</v>
      </c>
      <c r="C667" s="2" t="s">
        <v>91</v>
      </c>
      <c r="D667" s="2" t="s">
        <v>113</v>
      </c>
      <c r="E667" s="2" t="s">
        <v>173</v>
      </c>
      <c r="F667" s="17">
        <f>SUM(Ведомственная!G1146)</f>
        <v>5550.7</v>
      </c>
      <c r="G667" s="17">
        <f>SUM(Ведомственная!H1146)</f>
        <v>935.7</v>
      </c>
      <c r="H667" s="17">
        <f>SUM(Ведомственная!I1146)</f>
        <v>935.7</v>
      </c>
    </row>
    <row r="668" spans="1:8" s="88" customFormat="1" x14ac:dyDescent="0.25">
      <c r="A668" s="81" t="s">
        <v>22</v>
      </c>
      <c r="B668" s="13" t="s">
        <v>356</v>
      </c>
      <c r="C668" s="2" t="s">
        <v>96</v>
      </c>
      <c r="D668" s="2" t="s">
        <v>113</v>
      </c>
      <c r="E668" s="2" t="s">
        <v>173</v>
      </c>
      <c r="F668" s="17">
        <f>SUM(Ведомственная!G1147)</f>
        <v>179.4</v>
      </c>
      <c r="G668" s="17">
        <f>SUM(Ведомственная!H1147)</f>
        <v>179.9</v>
      </c>
      <c r="H668" s="17">
        <f>SUM(Ведомственная!I1147)</f>
        <v>179.9</v>
      </c>
    </row>
    <row r="669" spans="1:8" s="88" customFormat="1" ht="31.5" x14ac:dyDescent="0.25">
      <c r="A669" s="14" t="s">
        <v>667</v>
      </c>
      <c r="B669" s="15" t="s">
        <v>258</v>
      </c>
      <c r="C669" s="15"/>
      <c r="D669" s="15"/>
      <c r="E669" s="15"/>
      <c r="F669" s="19">
        <f>SUM(F670+F682+F729)</f>
        <v>306306.40000000002</v>
      </c>
      <c r="G669" s="19">
        <f>SUM(G670+G682+G729)</f>
        <v>162981.29999999999</v>
      </c>
      <c r="H669" s="19">
        <f>SUM(H670+H682+H729)</f>
        <v>163970.39999999997</v>
      </c>
    </row>
    <row r="670" spans="1:8" s="88" customFormat="1" ht="31.5" x14ac:dyDescent="0.25">
      <c r="A670" s="81" t="s">
        <v>314</v>
      </c>
      <c r="B670" s="22" t="s">
        <v>259</v>
      </c>
      <c r="C670" s="22"/>
      <c r="D670" s="15"/>
      <c r="E670" s="15"/>
      <c r="F670" s="73">
        <f>SUM(F671+F674+F677+F679)</f>
        <v>10641.800000000001</v>
      </c>
      <c r="G670" s="73">
        <f>SUM(G671+G674+G677+G679)</f>
        <v>10641.800000000001</v>
      </c>
      <c r="H670" s="73">
        <f>SUM(H671+H674+H677+H679)</f>
        <v>10641.800000000001</v>
      </c>
    </row>
    <row r="671" spans="1:8" s="88" customFormat="1" x14ac:dyDescent="0.25">
      <c r="A671" s="81" t="s">
        <v>80</v>
      </c>
      <c r="B671" s="22" t="s">
        <v>518</v>
      </c>
      <c r="C671" s="22"/>
      <c r="D671" s="15"/>
      <c r="E671" s="15"/>
      <c r="F671" s="73">
        <f>F672+F673</f>
        <v>8568.6</v>
      </c>
      <c r="G671" s="73">
        <f>G672+G673</f>
        <v>8568.6</v>
      </c>
      <c r="H671" s="73">
        <f>H672+H673</f>
        <v>8568.6</v>
      </c>
    </row>
    <row r="672" spans="1:8" s="88" customFormat="1" ht="63" x14ac:dyDescent="0.25">
      <c r="A672" s="81" t="s">
        <v>51</v>
      </c>
      <c r="B672" s="22" t="s">
        <v>518</v>
      </c>
      <c r="C672" s="22">
        <v>100</v>
      </c>
      <c r="D672" s="2" t="s">
        <v>170</v>
      </c>
      <c r="E672" s="2" t="s">
        <v>169</v>
      </c>
      <c r="F672" s="73">
        <f>SUM(Ведомственная!G879)</f>
        <v>8568.4</v>
      </c>
      <c r="G672" s="73">
        <f>SUM(Ведомственная!H879)</f>
        <v>8568.4</v>
      </c>
      <c r="H672" s="73">
        <f>SUM(Ведомственная!I879)</f>
        <v>8568.4</v>
      </c>
    </row>
    <row r="673" spans="1:8" s="88" customFormat="1" ht="31.5" x14ac:dyDescent="0.25">
      <c r="A673" s="81" t="s">
        <v>52</v>
      </c>
      <c r="B673" s="22" t="s">
        <v>518</v>
      </c>
      <c r="C673" s="33">
        <v>200</v>
      </c>
      <c r="D673" s="2" t="s">
        <v>170</v>
      </c>
      <c r="E673" s="2" t="s">
        <v>169</v>
      </c>
      <c r="F673" s="73">
        <f>SUM(Ведомственная!G880)</f>
        <v>0.2</v>
      </c>
      <c r="G673" s="73">
        <f>SUM(Ведомственная!H880)</f>
        <v>0.2</v>
      </c>
      <c r="H673" s="73">
        <f>SUM(Ведомственная!I880)</f>
        <v>0.2</v>
      </c>
    </row>
    <row r="674" spans="1:8" s="88" customFormat="1" x14ac:dyDescent="0.25">
      <c r="A674" s="81" t="s">
        <v>95</v>
      </c>
      <c r="B674" s="22" t="s">
        <v>519</v>
      </c>
      <c r="C674" s="33"/>
      <c r="D674" s="15"/>
      <c r="E674" s="15"/>
      <c r="F674" s="34">
        <f>F675+F676</f>
        <v>111.4</v>
      </c>
      <c r="G674" s="34">
        <f>G675+G676</f>
        <v>110.1</v>
      </c>
      <c r="H674" s="34">
        <f>H675+H676</f>
        <v>110.1</v>
      </c>
    </row>
    <row r="675" spans="1:8" s="88" customFormat="1" ht="31.5" x14ac:dyDescent="0.25">
      <c r="A675" s="81" t="s">
        <v>52</v>
      </c>
      <c r="B675" s="22" t="s">
        <v>519</v>
      </c>
      <c r="C675" s="22">
        <v>200</v>
      </c>
      <c r="D675" s="2" t="s">
        <v>170</v>
      </c>
      <c r="E675" s="2" t="s">
        <v>169</v>
      </c>
      <c r="F675" s="73">
        <f>SUM(Ведомственная!G882)</f>
        <v>100</v>
      </c>
      <c r="G675" s="73">
        <f>SUM(Ведомственная!H882)</f>
        <v>100</v>
      </c>
      <c r="H675" s="73">
        <f>SUM(Ведомственная!I882)</f>
        <v>100</v>
      </c>
    </row>
    <row r="676" spans="1:8" s="88" customFormat="1" x14ac:dyDescent="0.25">
      <c r="A676" s="81" t="s">
        <v>22</v>
      </c>
      <c r="B676" s="22" t="s">
        <v>519</v>
      </c>
      <c r="C676" s="22">
        <v>800</v>
      </c>
      <c r="D676" s="2" t="s">
        <v>170</v>
      </c>
      <c r="E676" s="2" t="s">
        <v>169</v>
      </c>
      <c r="F676" s="73">
        <f>SUM(Ведомственная!G883)</f>
        <v>11.4</v>
      </c>
      <c r="G676" s="73">
        <f>SUM(Ведомственная!H883)</f>
        <v>10.1</v>
      </c>
      <c r="H676" s="73">
        <f>SUM(Ведомственная!I883)</f>
        <v>10.1</v>
      </c>
    </row>
    <row r="677" spans="1:8" s="88" customFormat="1" ht="31.5" x14ac:dyDescent="0.25">
      <c r="A677" s="81" t="s">
        <v>97</v>
      </c>
      <c r="B677" s="22" t="s">
        <v>520</v>
      </c>
      <c r="C677" s="22"/>
      <c r="D677" s="15"/>
      <c r="E677" s="15"/>
      <c r="F677" s="73">
        <f>F678</f>
        <v>450.7</v>
      </c>
      <c r="G677" s="73">
        <f>G678</f>
        <v>450.7</v>
      </c>
      <c r="H677" s="73">
        <f>H678</f>
        <v>450.7</v>
      </c>
    </row>
    <row r="678" spans="1:8" ht="31.5" x14ac:dyDescent="0.25">
      <c r="A678" s="81" t="s">
        <v>52</v>
      </c>
      <c r="B678" s="22" t="s">
        <v>520</v>
      </c>
      <c r="C678" s="22">
        <v>200</v>
      </c>
      <c r="D678" s="2" t="s">
        <v>170</v>
      </c>
      <c r="E678" s="2" t="s">
        <v>169</v>
      </c>
      <c r="F678" s="73">
        <f>SUM(Ведомственная!G885)</f>
        <v>450.7</v>
      </c>
      <c r="G678" s="73">
        <f>SUM(Ведомственная!H885)</f>
        <v>450.7</v>
      </c>
      <c r="H678" s="73">
        <f>SUM(Ведомственная!I885)</f>
        <v>450.7</v>
      </c>
    </row>
    <row r="679" spans="1:8" ht="31.5" x14ac:dyDescent="0.25">
      <c r="A679" s="81" t="s">
        <v>98</v>
      </c>
      <c r="B679" s="22" t="s">
        <v>521</v>
      </c>
      <c r="C679" s="22"/>
      <c r="D679" s="2"/>
      <c r="E679" s="2"/>
      <c r="F679" s="73">
        <f>F680+F681</f>
        <v>1511.1</v>
      </c>
      <c r="G679" s="73">
        <f>G680+G681</f>
        <v>1512.3999999999999</v>
      </c>
      <c r="H679" s="73">
        <f>H680+H681</f>
        <v>1512.3999999999999</v>
      </c>
    </row>
    <row r="680" spans="1:8" ht="31.5" x14ac:dyDescent="0.25">
      <c r="A680" s="81" t="s">
        <v>52</v>
      </c>
      <c r="B680" s="22" t="s">
        <v>521</v>
      </c>
      <c r="C680" s="22">
        <v>200</v>
      </c>
      <c r="D680" s="2" t="s">
        <v>170</v>
      </c>
      <c r="E680" s="2" t="s">
        <v>169</v>
      </c>
      <c r="F680" s="73">
        <f>SUM(Ведомственная!G887)</f>
        <v>1409.6</v>
      </c>
      <c r="G680" s="73">
        <f>SUM(Ведомственная!H887)</f>
        <v>1409.6</v>
      </c>
      <c r="H680" s="73">
        <f>SUM(Ведомственная!I887)</f>
        <v>1409.6</v>
      </c>
    </row>
    <row r="681" spans="1:8" x14ac:dyDescent="0.25">
      <c r="A681" s="81" t="s">
        <v>22</v>
      </c>
      <c r="B681" s="22" t="s">
        <v>521</v>
      </c>
      <c r="C681" s="22">
        <v>800</v>
      </c>
      <c r="D681" s="2" t="s">
        <v>170</v>
      </c>
      <c r="E681" s="2" t="s">
        <v>169</v>
      </c>
      <c r="F681" s="73">
        <f>SUM(Ведомственная!G888)</f>
        <v>101.5</v>
      </c>
      <c r="G681" s="73">
        <f>SUM(Ведомственная!H888)</f>
        <v>102.8</v>
      </c>
      <c r="H681" s="73">
        <f>SUM(Ведомственная!I888)</f>
        <v>102.8</v>
      </c>
    </row>
    <row r="682" spans="1:8" ht="94.5" x14ac:dyDescent="0.25">
      <c r="A682" s="81" t="s">
        <v>820</v>
      </c>
      <c r="B682" s="13" t="s">
        <v>262</v>
      </c>
      <c r="C682" s="2"/>
      <c r="D682" s="2"/>
      <c r="E682" s="2"/>
      <c r="F682" s="17">
        <f>F710+F713+F683+F720+F725</f>
        <v>162494.30000000002</v>
      </c>
      <c r="G682" s="17">
        <f t="shared" ref="G682:H682" si="122">G710+G713+G683+G720+G725</f>
        <v>142368.5</v>
      </c>
      <c r="H682" s="17">
        <f t="shared" si="122"/>
        <v>143357.59999999998</v>
      </c>
    </row>
    <row r="683" spans="1:8" x14ac:dyDescent="0.25">
      <c r="A683" s="81" t="s">
        <v>35</v>
      </c>
      <c r="B683" s="2" t="s">
        <v>821</v>
      </c>
      <c r="C683" s="2"/>
      <c r="D683" s="2"/>
      <c r="E683" s="2"/>
      <c r="F683" s="17">
        <f>SUM(F705)+F684+F703+F701+F699+F697+F695</f>
        <v>18790.399999999998</v>
      </c>
      <c r="G683" s="17">
        <f t="shared" ref="G683:H683" si="123">SUM(G705)+G684+G703+G701+G699+G697+G695</f>
        <v>18405.899999999998</v>
      </c>
      <c r="H683" s="17">
        <f t="shared" si="123"/>
        <v>18408.199999999997</v>
      </c>
    </row>
    <row r="684" spans="1:8" ht="63" x14ac:dyDescent="0.25">
      <c r="A684" s="81" t="s">
        <v>827</v>
      </c>
      <c r="B684" s="2" t="s">
        <v>828</v>
      </c>
      <c r="C684" s="2"/>
      <c r="D684" s="2"/>
      <c r="E684" s="2"/>
      <c r="F684" s="17">
        <f>SUM(F685+F687+F689+F691+F693)</f>
        <v>8620</v>
      </c>
      <c r="G684" s="17">
        <f t="shared" ref="G684:H684" si="124">SUM(G687)+G689+G691+G693+G685</f>
        <v>8620</v>
      </c>
      <c r="H684" s="17">
        <f t="shared" si="124"/>
        <v>8622.2999999999993</v>
      </c>
    </row>
    <row r="685" spans="1:8" ht="47.25" x14ac:dyDescent="0.25">
      <c r="A685" s="81" t="s">
        <v>523</v>
      </c>
      <c r="B685" s="2" t="s">
        <v>853</v>
      </c>
      <c r="C685" s="2"/>
      <c r="D685" s="2"/>
      <c r="E685" s="2"/>
      <c r="F685" s="17">
        <f>SUM(F686)</f>
        <v>3000</v>
      </c>
      <c r="G685" s="17">
        <f t="shared" ref="G685" si="125">SUM(G686)</f>
        <v>3000</v>
      </c>
      <c r="H685" s="17">
        <f t="shared" ref="H685" si="126">SUM(H686)</f>
        <v>3000</v>
      </c>
    </row>
    <row r="686" spans="1:8" ht="31.5" x14ac:dyDescent="0.25">
      <c r="A686" s="81" t="s">
        <v>229</v>
      </c>
      <c r="B686" s="2" t="s">
        <v>853</v>
      </c>
      <c r="C686" s="2" t="s">
        <v>122</v>
      </c>
      <c r="D686" s="2" t="s">
        <v>170</v>
      </c>
      <c r="E686" s="2" t="s">
        <v>54</v>
      </c>
      <c r="F686" s="17">
        <f>SUM(Ведомственная!G864)</f>
        <v>3000</v>
      </c>
      <c r="G686" s="17">
        <f>SUM(Ведомственная!H864)</f>
        <v>3000</v>
      </c>
      <c r="H686" s="17">
        <f>SUM(Ведомственная!I864)</f>
        <v>3000</v>
      </c>
    </row>
    <row r="687" spans="1:8" ht="47.25" x14ac:dyDescent="0.25">
      <c r="A687" s="81" t="s">
        <v>829</v>
      </c>
      <c r="B687" s="2" t="s">
        <v>830</v>
      </c>
      <c r="C687" s="2"/>
      <c r="D687" s="2"/>
      <c r="E687" s="2"/>
      <c r="F687" s="17">
        <f>SUM(F688)</f>
        <v>1584.8</v>
      </c>
      <c r="G687" s="17">
        <f>SUM(G688)</f>
        <v>1584.8</v>
      </c>
      <c r="H687" s="17">
        <f>SUM(H688)</f>
        <v>1584.8</v>
      </c>
    </row>
    <row r="688" spans="1:8" ht="31.5" x14ac:dyDescent="0.25">
      <c r="A688" s="81" t="s">
        <v>229</v>
      </c>
      <c r="B688" s="2" t="s">
        <v>830</v>
      </c>
      <c r="C688" s="2" t="s">
        <v>122</v>
      </c>
      <c r="D688" s="2" t="s">
        <v>170</v>
      </c>
      <c r="E688" s="2" t="s">
        <v>44</v>
      </c>
      <c r="F688" s="17">
        <f>SUM(Ведомственная!G826)</f>
        <v>1584.8</v>
      </c>
      <c r="G688" s="17">
        <f>SUM(Ведомственная!H826)</f>
        <v>1584.8</v>
      </c>
      <c r="H688" s="17">
        <f>SUM(Ведомственная!I826)</f>
        <v>1584.8</v>
      </c>
    </row>
    <row r="689" spans="1:8" ht="47.25" x14ac:dyDescent="0.25">
      <c r="A689" s="81" t="s">
        <v>831</v>
      </c>
      <c r="B689" s="2" t="s">
        <v>832</v>
      </c>
      <c r="C689" s="2"/>
      <c r="D689" s="2"/>
      <c r="E689" s="2"/>
      <c r="F689" s="17">
        <f>SUM(F690)</f>
        <v>880.5</v>
      </c>
      <c r="G689" s="17">
        <f>SUM(G690)</f>
        <v>880.5</v>
      </c>
      <c r="H689" s="17">
        <f>SUM(H690)</f>
        <v>880.5</v>
      </c>
    </row>
    <row r="690" spans="1:8" ht="31.5" x14ac:dyDescent="0.25">
      <c r="A690" s="81" t="s">
        <v>72</v>
      </c>
      <c r="B690" s="2" t="s">
        <v>832</v>
      </c>
      <c r="C690" s="2" t="s">
        <v>122</v>
      </c>
      <c r="D690" s="2" t="s">
        <v>170</v>
      </c>
      <c r="E690" s="2" t="s">
        <v>44</v>
      </c>
      <c r="F690" s="17">
        <f>SUM(Ведомственная!G828)</f>
        <v>880.5</v>
      </c>
      <c r="G690" s="17">
        <f>SUM(Ведомственная!H828)</f>
        <v>880.5</v>
      </c>
      <c r="H690" s="17">
        <f>SUM(Ведомственная!I828)</f>
        <v>880.5</v>
      </c>
    </row>
    <row r="691" spans="1:8" ht="31.5" x14ac:dyDescent="0.25">
      <c r="A691" s="81" t="s">
        <v>493</v>
      </c>
      <c r="B691" s="2" t="s">
        <v>854</v>
      </c>
      <c r="C691" s="2"/>
      <c r="D691" s="2"/>
      <c r="E691" s="2"/>
      <c r="F691" s="17">
        <f>SUM(F692)</f>
        <v>2027.8</v>
      </c>
      <c r="G691" s="17">
        <f t="shared" ref="G691:H691" si="127">SUM(G692)</f>
        <v>2027.8</v>
      </c>
      <c r="H691" s="17">
        <f t="shared" si="127"/>
        <v>2030.1</v>
      </c>
    </row>
    <row r="692" spans="1:8" ht="31.5" x14ac:dyDescent="0.25">
      <c r="A692" s="81" t="s">
        <v>229</v>
      </c>
      <c r="B692" s="2" t="s">
        <v>854</v>
      </c>
      <c r="C692" s="2" t="s">
        <v>122</v>
      </c>
      <c r="D692" s="2" t="s">
        <v>170</v>
      </c>
      <c r="E692" s="2" t="s">
        <v>54</v>
      </c>
      <c r="F692" s="17">
        <f>SUM(Ведомственная!G866)</f>
        <v>2027.8</v>
      </c>
      <c r="G692" s="17">
        <f>SUM(Ведомственная!H866)</f>
        <v>2027.8</v>
      </c>
      <c r="H692" s="17">
        <f>SUM(Ведомственная!I866)</f>
        <v>2030.1</v>
      </c>
    </row>
    <row r="693" spans="1:8" ht="47.25" x14ac:dyDescent="0.25">
      <c r="A693" s="81" t="s">
        <v>833</v>
      </c>
      <c r="B693" s="2" t="s">
        <v>834</v>
      </c>
      <c r="C693" s="2"/>
      <c r="D693" s="2"/>
      <c r="E693" s="2"/>
      <c r="F693" s="17">
        <f>SUM(F694)</f>
        <v>1126.9000000000001</v>
      </c>
      <c r="G693" s="17">
        <f>SUM(G694)</f>
        <v>1126.9000000000001</v>
      </c>
      <c r="H693" s="17">
        <f>SUM(H694)</f>
        <v>1126.9000000000001</v>
      </c>
    </row>
    <row r="694" spans="1:8" ht="31.5" x14ac:dyDescent="0.25">
      <c r="A694" s="81" t="s">
        <v>52</v>
      </c>
      <c r="B694" s="2" t="s">
        <v>834</v>
      </c>
      <c r="C694" s="2" t="s">
        <v>91</v>
      </c>
      <c r="D694" s="2" t="s">
        <v>170</v>
      </c>
      <c r="E694" s="2" t="s">
        <v>44</v>
      </c>
      <c r="F694" s="17">
        <f>SUM(Ведомственная!G830)</f>
        <v>1126.9000000000001</v>
      </c>
      <c r="G694" s="17">
        <f>SUM(Ведомственная!H830)</f>
        <v>1126.9000000000001</v>
      </c>
      <c r="H694" s="17">
        <f>SUM(Ведомственная!I830)</f>
        <v>1126.9000000000001</v>
      </c>
    </row>
    <row r="695" spans="1:8" ht="94.5" x14ac:dyDescent="0.25">
      <c r="A695" s="81" t="s">
        <v>595</v>
      </c>
      <c r="B695" s="39" t="s">
        <v>855</v>
      </c>
      <c r="C695" s="2"/>
      <c r="D695" s="2"/>
      <c r="E695" s="2"/>
      <c r="F695" s="17">
        <f>SUM(F696)</f>
        <v>1100</v>
      </c>
      <c r="G695" s="17">
        <f t="shared" ref="G695" si="128">SUM(G696)</f>
        <v>1100</v>
      </c>
      <c r="H695" s="17">
        <f t="shared" ref="H695" si="129">SUM(H696)</f>
        <v>1100</v>
      </c>
    </row>
    <row r="696" spans="1:8" ht="31.5" x14ac:dyDescent="0.25">
      <c r="A696" s="81" t="s">
        <v>229</v>
      </c>
      <c r="B696" s="39" t="s">
        <v>855</v>
      </c>
      <c r="C696" s="2" t="s">
        <v>122</v>
      </c>
      <c r="D696" s="2" t="s">
        <v>170</v>
      </c>
      <c r="E696" s="2" t="s">
        <v>54</v>
      </c>
      <c r="F696" s="17">
        <f>SUM(Ведомственная!G868)</f>
        <v>1100</v>
      </c>
      <c r="G696" s="17">
        <f>SUM(Ведомственная!H868)</f>
        <v>1100</v>
      </c>
      <c r="H696" s="17">
        <f>SUM(Ведомственная!I868)</f>
        <v>1100</v>
      </c>
    </row>
    <row r="697" spans="1:8" ht="47.25" x14ac:dyDescent="0.25">
      <c r="A697" s="81" t="s">
        <v>835</v>
      </c>
      <c r="B697" s="2" t="s">
        <v>836</v>
      </c>
      <c r="C697" s="2"/>
      <c r="D697" s="2"/>
      <c r="E697" s="2"/>
      <c r="F697" s="17">
        <f>SUM(F698)</f>
        <v>1348.1</v>
      </c>
      <c r="G697" s="17">
        <f>SUM(G698)</f>
        <v>1348.1</v>
      </c>
      <c r="H697" s="17">
        <f>SUM(H698)</f>
        <v>1348.1</v>
      </c>
    </row>
    <row r="698" spans="1:8" ht="31.5" x14ac:dyDescent="0.25">
      <c r="A698" s="81" t="s">
        <v>229</v>
      </c>
      <c r="B698" s="2" t="s">
        <v>836</v>
      </c>
      <c r="C698" s="2" t="s">
        <v>122</v>
      </c>
      <c r="D698" s="2" t="s">
        <v>170</v>
      </c>
      <c r="E698" s="2" t="s">
        <v>44</v>
      </c>
      <c r="F698" s="17">
        <f>SUM(Ведомственная!G832)</f>
        <v>1348.1</v>
      </c>
      <c r="G698" s="17">
        <f>SUM(Ведомственная!H832)</f>
        <v>1348.1</v>
      </c>
      <c r="H698" s="17">
        <f>SUM(Ведомственная!I832)</f>
        <v>1348.1</v>
      </c>
    </row>
    <row r="699" spans="1:8" ht="78.75" x14ac:dyDescent="0.25">
      <c r="A699" s="81" t="s">
        <v>594</v>
      </c>
      <c r="B699" s="2" t="s">
        <v>837</v>
      </c>
      <c r="C699" s="2"/>
      <c r="D699" s="2"/>
      <c r="E699" s="2"/>
      <c r="F699" s="17">
        <f>SUM(F700)</f>
        <v>165</v>
      </c>
      <c r="G699" s="17">
        <f>SUM(G700)</f>
        <v>165</v>
      </c>
      <c r="H699" s="17">
        <f>SUM(H700)</f>
        <v>165</v>
      </c>
    </row>
    <row r="700" spans="1:8" ht="31.5" x14ac:dyDescent="0.25">
      <c r="A700" s="81" t="s">
        <v>229</v>
      </c>
      <c r="B700" s="2" t="s">
        <v>837</v>
      </c>
      <c r="C700" s="2" t="s">
        <v>122</v>
      </c>
      <c r="D700" s="2" t="s">
        <v>170</v>
      </c>
      <c r="E700" s="2" t="s">
        <v>44</v>
      </c>
      <c r="F700" s="17">
        <f>SUM(Ведомственная!G834)</f>
        <v>165</v>
      </c>
      <c r="G700" s="17">
        <f>SUM(Ведомственная!H834)</f>
        <v>165</v>
      </c>
      <c r="H700" s="17">
        <f>SUM(Ведомственная!I834)</f>
        <v>165</v>
      </c>
    </row>
    <row r="701" spans="1:8" ht="31.5" x14ac:dyDescent="0.25">
      <c r="A701" s="81" t="s">
        <v>856</v>
      </c>
      <c r="B701" s="39" t="s">
        <v>857</v>
      </c>
      <c r="C701" s="2"/>
      <c r="D701" s="2"/>
      <c r="E701" s="2"/>
      <c r="F701" s="17">
        <f>SUM(F702)</f>
        <v>420</v>
      </c>
      <c r="G701" s="17">
        <f t="shared" ref="G701:H701" si="130">SUM(G702)</f>
        <v>420</v>
      </c>
      <c r="H701" s="17">
        <f t="shared" si="130"/>
        <v>420</v>
      </c>
    </row>
    <row r="702" spans="1:8" ht="31.5" x14ac:dyDescent="0.25">
      <c r="A702" s="81" t="s">
        <v>229</v>
      </c>
      <c r="B702" s="39" t="s">
        <v>857</v>
      </c>
      <c r="C702" s="2" t="s">
        <v>122</v>
      </c>
      <c r="D702" s="2" t="s">
        <v>170</v>
      </c>
      <c r="E702" s="2" t="s">
        <v>54</v>
      </c>
      <c r="F702" s="17">
        <f>SUM(Ведомственная!G870)</f>
        <v>420</v>
      </c>
      <c r="G702" s="17">
        <f>SUM(Ведомственная!H870)</f>
        <v>420</v>
      </c>
      <c r="H702" s="17">
        <f>SUM(Ведомственная!I870)</f>
        <v>420</v>
      </c>
    </row>
    <row r="703" spans="1:8" ht="63" x14ac:dyDescent="0.25">
      <c r="A703" s="81" t="s">
        <v>838</v>
      </c>
      <c r="B703" s="2" t="s">
        <v>839</v>
      </c>
      <c r="C703" s="2"/>
      <c r="D703" s="2"/>
      <c r="E703" s="2"/>
      <c r="F703" s="17">
        <f>SUM(F704)</f>
        <v>187.8</v>
      </c>
      <c r="G703" s="17">
        <f>SUM(G704)</f>
        <v>187.8</v>
      </c>
      <c r="H703" s="17">
        <f>SUM(H704)</f>
        <v>187.8</v>
      </c>
    </row>
    <row r="704" spans="1:8" ht="31.5" x14ac:dyDescent="0.25">
      <c r="A704" s="81" t="s">
        <v>52</v>
      </c>
      <c r="B704" s="2" t="s">
        <v>839</v>
      </c>
      <c r="C704" s="2" t="s">
        <v>91</v>
      </c>
      <c r="D704" s="2" t="s">
        <v>170</v>
      </c>
      <c r="E704" s="2" t="s">
        <v>44</v>
      </c>
      <c r="F704" s="17">
        <f>SUM(Ведомственная!G836)</f>
        <v>187.8</v>
      </c>
      <c r="G704" s="17">
        <f>SUM(Ведомственная!H836)</f>
        <v>187.8</v>
      </c>
      <c r="H704" s="17">
        <f>SUM(Ведомственная!I836)</f>
        <v>187.8</v>
      </c>
    </row>
    <row r="705" spans="1:8" x14ac:dyDescent="0.25">
      <c r="A705" s="81" t="s">
        <v>260</v>
      </c>
      <c r="B705" s="2" t="s">
        <v>822</v>
      </c>
      <c r="C705" s="2"/>
      <c r="D705" s="2"/>
      <c r="E705" s="2"/>
      <c r="F705" s="17">
        <f>SUM(F706:F709)</f>
        <v>6949.5</v>
      </c>
      <c r="G705" s="17">
        <f t="shared" ref="G705:H705" si="131">SUM(G706:G709)</f>
        <v>6565</v>
      </c>
      <c r="H705" s="17">
        <f t="shared" si="131"/>
        <v>6565</v>
      </c>
    </row>
    <row r="706" spans="1:8" ht="63" x14ac:dyDescent="0.25">
      <c r="A706" s="81" t="s">
        <v>51</v>
      </c>
      <c r="B706" s="2" t="s">
        <v>822</v>
      </c>
      <c r="C706" s="2" t="s">
        <v>89</v>
      </c>
      <c r="D706" s="2" t="s">
        <v>170</v>
      </c>
      <c r="E706" s="2" t="s">
        <v>34</v>
      </c>
      <c r="F706" s="17">
        <f>SUM(Ведомственная!G787)</f>
        <v>2218</v>
      </c>
      <c r="G706" s="17">
        <f>SUM(Ведомственная!H787)</f>
        <v>3515</v>
      </c>
      <c r="H706" s="17">
        <f>SUM(Ведомственная!I787)</f>
        <v>3515</v>
      </c>
    </row>
    <row r="707" spans="1:8" ht="31.5" x14ac:dyDescent="0.25">
      <c r="A707" s="81" t="s">
        <v>52</v>
      </c>
      <c r="B707" s="2" t="s">
        <v>822</v>
      </c>
      <c r="C707" s="2" t="s">
        <v>91</v>
      </c>
      <c r="D707" s="2" t="s">
        <v>170</v>
      </c>
      <c r="E707" s="2" t="s">
        <v>34</v>
      </c>
      <c r="F707" s="17">
        <f>SUM(Ведомственная!G788)</f>
        <v>4538.5</v>
      </c>
      <c r="G707" s="17">
        <f>SUM(Ведомственная!H788)</f>
        <v>2987</v>
      </c>
      <c r="H707" s="17">
        <f>SUM(Ведомственная!I788)</f>
        <v>2987</v>
      </c>
    </row>
    <row r="708" spans="1:8" x14ac:dyDescent="0.25">
      <c r="A708" s="81" t="s">
        <v>42</v>
      </c>
      <c r="B708" s="2" t="s">
        <v>822</v>
      </c>
      <c r="C708" s="2" t="s">
        <v>99</v>
      </c>
      <c r="D708" s="2" t="s">
        <v>170</v>
      </c>
      <c r="E708" s="2" t="s">
        <v>34</v>
      </c>
      <c r="F708" s="17">
        <f>SUM(Ведомственная!G789)</f>
        <v>193</v>
      </c>
      <c r="G708" s="17">
        <f>SUM(Ведомственная!H789)</f>
        <v>63</v>
      </c>
      <c r="H708" s="17">
        <f>SUM(Ведомственная!I789)</f>
        <v>63</v>
      </c>
    </row>
    <row r="709" spans="1:8" ht="31.5" x14ac:dyDescent="0.25">
      <c r="A709" s="81" t="s">
        <v>229</v>
      </c>
      <c r="B709" s="2" t="s">
        <v>822</v>
      </c>
      <c r="C709" s="2" t="s">
        <v>122</v>
      </c>
      <c r="D709" s="2" t="s">
        <v>170</v>
      </c>
      <c r="E709" s="2" t="s">
        <v>34</v>
      </c>
      <c r="F709" s="17">
        <f>SUM(Ведомственная!G790)</f>
        <v>0</v>
      </c>
      <c r="G709" s="17">
        <f>SUM(Ведомственная!H790)</f>
        <v>0</v>
      </c>
      <c r="H709" s="17">
        <f>SUM(Ведомственная!I790)</f>
        <v>0</v>
      </c>
    </row>
    <row r="710" spans="1:8" ht="31.5" x14ac:dyDescent="0.25">
      <c r="A710" s="81" t="s">
        <v>261</v>
      </c>
      <c r="B710" s="13" t="s">
        <v>315</v>
      </c>
      <c r="C710" s="2"/>
      <c r="D710" s="2"/>
      <c r="E710" s="2"/>
      <c r="F710" s="17">
        <f t="shared" ref="F710:H711" si="132">F711</f>
        <v>125462.6</v>
      </c>
      <c r="G710" s="17">
        <f t="shared" si="132"/>
        <v>115294.7</v>
      </c>
      <c r="H710" s="17">
        <f t="shared" si="132"/>
        <v>116294.7</v>
      </c>
    </row>
    <row r="711" spans="1:8" x14ac:dyDescent="0.25">
      <c r="A711" s="81" t="s">
        <v>260</v>
      </c>
      <c r="B711" s="13" t="s">
        <v>316</v>
      </c>
      <c r="C711" s="2"/>
      <c r="D711" s="2"/>
      <c r="E711" s="2"/>
      <c r="F711" s="17">
        <f t="shared" si="132"/>
        <v>125462.6</v>
      </c>
      <c r="G711" s="17">
        <f t="shared" si="132"/>
        <v>115294.7</v>
      </c>
      <c r="H711" s="17">
        <f t="shared" si="132"/>
        <v>116294.7</v>
      </c>
    </row>
    <row r="712" spans="1:8" ht="31.5" x14ac:dyDescent="0.25">
      <c r="A712" s="81" t="s">
        <v>72</v>
      </c>
      <c r="B712" s="13" t="s">
        <v>316</v>
      </c>
      <c r="C712" s="2" t="s">
        <v>122</v>
      </c>
      <c r="D712" s="2" t="s">
        <v>170</v>
      </c>
      <c r="E712" s="2" t="s">
        <v>34</v>
      </c>
      <c r="F712" s="17">
        <f>SUM(Ведомственная!G793)</f>
        <v>125462.6</v>
      </c>
      <c r="G712" s="17">
        <f>SUM(Ведомственная!H793)</f>
        <v>115294.7</v>
      </c>
      <c r="H712" s="17">
        <f>SUM(Ведомственная!I793)</f>
        <v>116294.7</v>
      </c>
    </row>
    <row r="713" spans="1:8" x14ac:dyDescent="0.25">
      <c r="A713" s="81" t="s">
        <v>151</v>
      </c>
      <c r="B713" s="13" t="s">
        <v>471</v>
      </c>
      <c r="C713" s="2"/>
      <c r="D713" s="2"/>
      <c r="E713" s="2"/>
      <c r="F713" s="17">
        <f>F717+F714</f>
        <v>8187.2</v>
      </c>
      <c r="G713" s="17">
        <f>G717+G714</f>
        <v>0</v>
      </c>
      <c r="H713" s="17">
        <f>H717+H714</f>
        <v>0</v>
      </c>
    </row>
    <row r="714" spans="1:8" ht="31.5" x14ac:dyDescent="0.25">
      <c r="A714" s="81" t="s">
        <v>264</v>
      </c>
      <c r="B714" s="13" t="s">
        <v>472</v>
      </c>
      <c r="C714" s="2"/>
      <c r="D714" s="2"/>
      <c r="E714" s="2"/>
      <c r="F714" s="17">
        <f t="shared" ref="F714:H715" si="133">F715</f>
        <v>7879.3</v>
      </c>
      <c r="G714" s="17">
        <f t="shared" si="133"/>
        <v>0</v>
      </c>
      <c r="H714" s="17">
        <f t="shared" si="133"/>
        <v>0</v>
      </c>
    </row>
    <row r="715" spans="1:8" x14ac:dyDescent="0.25">
      <c r="A715" s="81" t="s">
        <v>260</v>
      </c>
      <c r="B715" s="13" t="s">
        <v>473</v>
      </c>
      <c r="C715" s="2"/>
      <c r="D715" s="2"/>
      <c r="E715" s="2"/>
      <c r="F715" s="17">
        <f t="shared" si="133"/>
        <v>7879.3</v>
      </c>
      <c r="G715" s="17">
        <f t="shared" si="133"/>
        <v>0</v>
      </c>
      <c r="H715" s="17">
        <f t="shared" si="133"/>
        <v>0</v>
      </c>
    </row>
    <row r="716" spans="1:8" ht="31.5" x14ac:dyDescent="0.25">
      <c r="A716" s="81" t="s">
        <v>229</v>
      </c>
      <c r="B716" s="13" t="s">
        <v>473</v>
      </c>
      <c r="C716" s="2" t="s">
        <v>122</v>
      </c>
      <c r="D716" s="2" t="s">
        <v>170</v>
      </c>
      <c r="E716" s="2" t="s">
        <v>34</v>
      </c>
      <c r="F716" s="17">
        <f>SUM(Ведомственная!G797)</f>
        <v>7879.3</v>
      </c>
      <c r="G716" s="17">
        <f>SUM(Ведомственная!H797)</f>
        <v>0</v>
      </c>
      <c r="H716" s="17">
        <f>SUM(Ведомственная!I797)</f>
        <v>0</v>
      </c>
    </row>
    <row r="717" spans="1:8" ht="31.5" x14ac:dyDescent="0.25">
      <c r="A717" s="81" t="s">
        <v>265</v>
      </c>
      <c r="B717" s="2" t="s">
        <v>491</v>
      </c>
      <c r="C717" s="2"/>
      <c r="D717" s="2"/>
      <c r="E717" s="2"/>
      <c r="F717" s="17">
        <f t="shared" ref="F717:H718" si="134">F718</f>
        <v>307.89999999999998</v>
      </c>
      <c r="G717" s="17">
        <f t="shared" si="134"/>
        <v>0</v>
      </c>
      <c r="H717" s="17">
        <f t="shared" si="134"/>
        <v>0</v>
      </c>
    </row>
    <row r="718" spans="1:8" x14ac:dyDescent="0.25">
      <c r="A718" s="81" t="s">
        <v>260</v>
      </c>
      <c r="B718" s="2" t="s">
        <v>492</v>
      </c>
      <c r="C718" s="2"/>
      <c r="D718" s="2"/>
      <c r="E718" s="2"/>
      <c r="F718" s="17">
        <f t="shared" si="134"/>
        <v>307.89999999999998</v>
      </c>
      <c r="G718" s="17">
        <f t="shared" si="134"/>
        <v>0</v>
      </c>
      <c r="H718" s="17">
        <f t="shared" si="134"/>
        <v>0</v>
      </c>
    </row>
    <row r="719" spans="1:8" ht="31.5" x14ac:dyDescent="0.25">
      <c r="A719" s="81" t="s">
        <v>72</v>
      </c>
      <c r="B719" s="2" t="s">
        <v>492</v>
      </c>
      <c r="C719" s="2" t="s">
        <v>122</v>
      </c>
      <c r="D719" s="2" t="s">
        <v>170</v>
      </c>
      <c r="E719" s="2" t="s">
        <v>34</v>
      </c>
      <c r="F719" s="17">
        <f>SUM(Ведомственная!G800)</f>
        <v>307.89999999999998</v>
      </c>
      <c r="G719" s="17">
        <f>SUM(Ведомственная!H800)</f>
        <v>0</v>
      </c>
      <c r="H719" s="17">
        <f>SUM(Ведомственная!I800)</f>
        <v>0</v>
      </c>
    </row>
    <row r="720" spans="1:8" ht="31.5" x14ac:dyDescent="0.25">
      <c r="A720" s="81" t="s">
        <v>45</v>
      </c>
      <c r="B720" s="2" t="s">
        <v>823</v>
      </c>
      <c r="C720" s="2"/>
      <c r="D720" s="2"/>
      <c r="E720" s="2"/>
      <c r="F720" s="17">
        <f>SUM(F721)</f>
        <v>3430.1</v>
      </c>
      <c r="G720" s="17">
        <f t="shared" ref="G720:H720" si="135">SUM(G721)</f>
        <v>2043.9</v>
      </c>
      <c r="H720" s="17">
        <f t="shared" si="135"/>
        <v>2043.9</v>
      </c>
    </row>
    <row r="721" spans="1:8" x14ac:dyDescent="0.25">
      <c r="A721" s="81" t="s">
        <v>260</v>
      </c>
      <c r="B721" s="2" t="s">
        <v>824</v>
      </c>
      <c r="C721" s="2"/>
      <c r="D721" s="2"/>
      <c r="E721" s="2"/>
      <c r="F721" s="17">
        <f>SUM(F722:F724)</f>
        <v>3430.1</v>
      </c>
      <c r="G721" s="17">
        <f t="shared" ref="G721:H721" si="136">SUM(G722:G724)</f>
        <v>2043.9</v>
      </c>
      <c r="H721" s="17">
        <f t="shared" si="136"/>
        <v>2043.9</v>
      </c>
    </row>
    <row r="722" spans="1:8" ht="63" x14ac:dyDescent="0.25">
      <c r="A722" s="81" t="s">
        <v>51</v>
      </c>
      <c r="B722" s="2" t="s">
        <v>824</v>
      </c>
      <c r="C722" s="2" t="s">
        <v>89</v>
      </c>
      <c r="D722" s="2" t="s">
        <v>170</v>
      </c>
      <c r="E722" s="2" t="s">
        <v>34</v>
      </c>
      <c r="F722" s="17">
        <f>SUM(Ведомственная!G803)</f>
        <v>2622</v>
      </c>
      <c r="G722" s="17">
        <f>SUM(Ведомственная!H803)</f>
        <v>1238.8</v>
      </c>
      <c r="H722" s="17">
        <f>SUM(Ведомственная!I803)</f>
        <v>1238.8</v>
      </c>
    </row>
    <row r="723" spans="1:8" ht="31.5" x14ac:dyDescent="0.25">
      <c r="A723" s="81" t="s">
        <v>52</v>
      </c>
      <c r="B723" s="2" t="s">
        <v>824</v>
      </c>
      <c r="C723" s="2" t="s">
        <v>91</v>
      </c>
      <c r="D723" s="2" t="s">
        <v>170</v>
      </c>
      <c r="E723" s="2" t="s">
        <v>34</v>
      </c>
      <c r="F723" s="17">
        <f>SUM(Ведомственная!G804)</f>
        <v>582.1</v>
      </c>
      <c r="G723" s="17">
        <f>SUM(Ведомственная!H804)</f>
        <v>579.1</v>
      </c>
      <c r="H723" s="17">
        <f>SUM(Ведомственная!I804)</f>
        <v>579.1</v>
      </c>
    </row>
    <row r="724" spans="1:8" x14ac:dyDescent="0.25">
      <c r="A724" s="81" t="s">
        <v>22</v>
      </c>
      <c r="B724" s="2" t="s">
        <v>824</v>
      </c>
      <c r="C724" s="2" t="s">
        <v>96</v>
      </c>
      <c r="D724" s="2" t="s">
        <v>170</v>
      </c>
      <c r="E724" s="2" t="s">
        <v>34</v>
      </c>
      <c r="F724" s="17">
        <f>SUM(Ведомственная!G805)</f>
        <v>226</v>
      </c>
      <c r="G724" s="17">
        <f>SUM(Ведомственная!H805)</f>
        <v>226</v>
      </c>
      <c r="H724" s="17">
        <f>SUM(Ведомственная!I805)</f>
        <v>226</v>
      </c>
    </row>
    <row r="725" spans="1:8" x14ac:dyDescent="0.25">
      <c r="A725" s="81" t="s">
        <v>931</v>
      </c>
      <c r="B725" s="39" t="s">
        <v>858</v>
      </c>
      <c r="C725" s="2"/>
      <c r="D725" s="2"/>
      <c r="E725" s="2"/>
      <c r="F725" s="17">
        <f>SUM(F726)</f>
        <v>6624</v>
      </c>
      <c r="G725" s="17">
        <f t="shared" ref="G725:H725" si="137">SUM(G726)</f>
        <v>6624</v>
      </c>
      <c r="H725" s="17">
        <f t="shared" si="137"/>
        <v>6610.8</v>
      </c>
    </row>
    <row r="726" spans="1:8" ht="47.25" x14ac:dyDescent="0.25">
      <c r="A726" s="78" t="s">
        <v>859</v>
      </c>
      <c r="B726" s="39" t="s">
        <v>860</v>
      </c>
      <c r="C726" s="2"/>
      <c r="D726" s="2"/>
      <c r="E726" s="2"/>
      <c r="F726" s="17">
        <f>SUM(F727:F728)</f>
        <v>6624</v>
      </c>
      <c r="G726" s="17">
        <f t="shared" ref="G726:H726" si="138">SUM(G727:G728)</f>
        <v>6624</v>
      </c>
      <c r="H726" s="17">
        <f t="shared" si="138"/>
        <v>6610.8</v>
      </c>
    </row>
    <row r="727" spans="1:8" ht="31.5" x14ac:dyDescent="0.25">
      <c r="A727" s="81" t="s">
        <v>229</v>
      </c>
      <c r="B727" s="39" t="s">
        <v>860</v>
      </c>
      <c r="C727" s="2" t="s">
        <v>122</v>
      </c>
      <c r="D727" s="2" t="s">
        <v>170</v>
      </c>
      <c r="E727" s="2" t="s">
        <v>54</v>
      </c>
      <c r="F727" s="17">
        <f>SUM(Ведомственная!G873)</f>
        <v>4968</v>
      </c>
      <c r="G727" s="17">
        <f>SUM(Ведомственная!H873)</f>
        <v>6624</v>
      </c>
      <c r="H727" s="17">
        <f>SUM(Ведомственная!I873)</f>
        <v>6610.8</v>
      </c>
    </row>
    <row r="728" spans="1:8" x14ac:dyDescent="0.25">
      <c r="A728" s="81" t="s">
        <v>22</v>
      </c>
      <c r="B728" s="39" t="s">
        <v>860</v>
      </c>
      <c r="C728" s="2" t="s">
        <v>96</v>
      </c>
      <c r="D728" s="2" t="s">
        <v>170</v>
      </c>
      <c r="E728" s="2" t="s">
        <v>54</v>
      </c>
      <c r="F728" s="17">
        <f>SUM(Ведомственная!G874)</f>
        <v>1656</v>
      </c>
      <c r="G728" s="17">
        <f>SUM(Ведомственная!H874)</f>
        <v>0</v>
      </c>
      <c r="H728" s="17">
        <f>SUM(Ведомственная!I874)</f>
        <v>0</v>
      </c>
    </row>
    <row r="729" spans="1:8" ht="31.5" x14ac:dyDescent="0.25">
      <c r="A729" s="81" t="s">
        <v>267</v>
      </c>
      <c r="B729" s="2" t="s">
        <v>266</v>
      </c>
      <c r="C729" s="2"/>
      <c r="D729" s="2"/>
      <c r="E729" s="2"/>
      <c r="F729" s="17">
        <f>SUM(F730+F748+F750+F760)</f>
        <v>133170.29999999999</v>
      </c>
      <c r="G729" s="17">
        <f t="shared" ref="G729:H729" si="139">SUM(G730+G748+G750+G760)</f>
        <v>9971</v>
      </c>
      <c r="H729" s="17">
        <f t="shared" si="139"/>
        <v>9971</v>
      </c>
    </row>
    <row r="730" spans="1:8" x14ac:dyDescent="0.25">
      <c r="A730" s="81" t="s">
        <v>35</v>
      </c>
      <c r="B730" s="2" t="s">
        <v>825</v>
      </c>
      <c r="C730" s="2"/>
      <c r="D730" s="2"/>
      <c r="E730" s="2"/>
      <c r="F730" s="17">
        <f>SUM(F731+F736+F738+F740+F743+F746)</f>
        <v>81433.5</v>
      </c>
      <c r="G730" s="17">
        <f t="shared" ref="G730:H730" si="140">SUM(G731+G736+G738+G740+G743+G746)</f>
        <v>9971</v>
      </c>
      <c r="H730" s="17">
        <f t="shared" si="140"/>
        <v>9971</v>
      </c>
    </row>
    <row r="731" spans="1:8" ht="63" x14ac:dyDescent="0.25">
      <c r="A731" s="37" t="s">
        <v>827</v>
      </c>
      <c r="B731" s="2" t="s">
        <v>841</v>
      </c>
      <c r="C731" s="2"/>
      <c r="D731" s="2"/>
      <c r="E731" s="2"/>
      <c r="F731" s="17">
        <f>SUM(F732+F734)</f>
        <v>50371</v>
      </c>
      <c r="G731" s="17">
        <f t="shared" ref="G731:H731" si="141">SUM(G732+G734)</f>
        <v>9371</v>
      </c>
      <c r="H731" s="17">
        <f t="shared" si="141"/>
        <v>9371</v>
      </c>
    </row>
    <row r="732" spans="1:8" ht="47.25" x14ac:dyDescent="0.25">
      <c r="A732" s="81" t="s">
        <v>842</v>
      </c>
      <c r="B732" s="2" t="s">
        <v>843</v>
      </c>
      <c r="C732" s="2"/>
      <c r="D732" s="2"/>
      <c r="E732" s="2"/>
      <c r="F732" s="17">
        <f>SUM(F733)</f>
        <v>5371</v>
      </c>
      <c r="G732" s="17">
        <f>SUM(G733)</f>
        <v>5371</v>
      </c>
      <c r="H732" s="17">
        <f>SUM(H733)</f>
        <v>5371</v>
      </c>
    </row>
    <row r="733" spans="1:8" ht="31.5" x14ac:dyDescent="0.25">
      <c r="A733" s="81" t="s">
        <v>229</v>
      </c>
      <c r="B733" s="2" t="s">
        <v>843</v>
      </c>
      <c r="C733" s="2" t="s">
        <v>122</v>
      </c>
      <c r="D733" s="2" t="s">
        <v>170</v>
      </c>
      <c r="E733" s="2" t="s">
        <v>44</v>
      </c>
      <c r="F733" s="17">
        <f>SUM(Ведомственная!G841)</f>
        <v>5371</v>
      </c>
      <c r="G733" s="17">
        <f>SUM(Ведомственная!H841)</f>
        <v>5371</v>
      </c>
      <c r="H733" s="17">
        <f>SUM(Ведомственная!I841)</f>
        <v>5371</v>
      </c>
    </row>
    <row r="734" spans="1:8" ht="31.5" x14ac:dyDescent="0.25">
      <c r="A734" s="81" t="s">
        <v>846</v>
      </c>
      <c r="B734" s="2" t="s">
        <v>861</v>
      </c>
      <c r="C734" s="2"/>
      <c r="D734" s="2"/>
      <c r="E734" s="2"/>
      <c r="F734" s="17">
        <f>SUM(F735)</f>
        <v>45000</v>
      </c>
      <c r="G734" s="17">
        <f t="shared" ref="G734:H734" si="142">SUM(G735)</f>
        <v>4000</v>
      </c>
      <c r="H734" s="17">
        <f t="shared" si="142"/>
        <v>4000</v>
      </c>
    </row>
    <row r="735" spans="1:8" ht="31.5" x14ac:dyDescent="0.25">
      <c r="A735" s="81" t="s">
        <v>52</v>
      </c>
      <c r="B735" s="2" t="s">
        <v>861</v>
      </c>
      <c r="C735" s="2" t="s">
        <v>91</v>
      </c>
      <c r="D735" s="2" t="s">
        <v>170</v>
      </c>
      <c r="E735" s="2" t="s">
        <v>44</v>
      </c>
      <c r="F735" s="17">
        <f>SUM(Ведомственная!G843)</f>
        <v>45000</v>
      </c>
      <c r="G735" s="17">
        <f>SUM(Ведомственная!H843)</f>
        <v>4000</v>
      </c>
      <c r="H735" s="17">
        <f>SUM(Ведомственная!I843)</f>
        <v>4000</v>
      </c>
    </row>
    <row r="736" spans="1:8" ht="63" x14ac:dyDescent="0.25">
      <c r="A736" s="81" t="s">
        <v>844</v>
      </c>
      <c r="B736" s="39" t="s">
        <v>845</v>
      </c>
      <c r="C736" s="2"/>
      <c r="D736" s="2"/>
      <c r="E736" s="2"/>
      <c r="F736" s="17">
        <f>SUM(F737)</f>
        <v>600</v>
      </c>
      <c r="G736" s="17">
        <f>SUM(G737)</f>
        <v>600</v>
      </c>
      <c r="H736" s="17">
        <f>SUM(H737)</f>
        <v>600</v>
      </c>
    </row>
    <row r="737" spans="1:8" ht="31.5" x14ac:dyDescent="0.25">
      <c r="A737" s="81" t="s">
        <v>229</v>
      </c>
      <c r="B737" s="39" t="s">
        <v>845</v>
      </c>
      <c r="C737" s="2" t="s">
        <v>122</v>
      </c>
      <c r="D737" s="2" t="s">
        <v>170</v>
      </c>
      <c r="E737" s="2" t="s">
        <v>44</v>
      </c>
      <c r="F737" s="17">
        <f>SUM(Ведомственная!G852)</f>
        <v>600</v>
      </c>
      <c r="G737" s="17">
        <f>SUM(Ведомственная!H852)</f>
        <v>600</v>
      </c>
      <c r="H737" s="17">
        <f>SUM(Ведомственная!I852)</f>
        <v>600</v>
      </c>
    </row>
    <row r="738" spans="1:8" ht="31.5" x14ac:dyDescent="0.25">
      <c r="A738" s="81" t="s">
        <v>847</v>
      </c>
      <c r="B738" s="39" t="s">
        <v>863</v>
      </c>
      <c r="C738" s="2"/>
      <c r="D738" s="2"/>
      <c r="E738" s="2"/>
      <c r="F738" s="17">
        <f>SUM(F739)</f>
        <v>4000</v>
      </c>
      <c r="G738" s="17">
        <f t="shared" ref="G738:H738" si="143">SUM(G739)</f>
        <v>0</v>
      </c>
      <c r="H738" s="17">
        <f t="shared" si="143"/>
        <v>0</v>
      </c>
    </row>
    <row r="739" spans="1:8" ht="31.5" x14ac:dyDescent="0.25">
      <c r="A739" s="81" t="s">
        <v>229</v>
      </c>
      <c r="B739" s="39" t="s">
        <v>863</v>
      </c>
      <c r="C739" s="2" t="s">
        <v>91</v>
      </c>
      <c r="D739" s="2" t="s">
        <v>170</v>
      </c>
      <c r="E739" s="2" t="s">
        <v>44</v>
      </c>
      <c r="F739" s="17">
        <f>SUM(Ведомственная!G854)</f>
        <v>4000</v>
      </c>
      <c r="G739" s="17">
        <f>SUM(Ведомственная!H854)</f>
        <v>0</v>
      </c>
      <c r="H739" s="17">
        <f>SUM(Ведомственная!I854)</f>
        <v>0</v>
      </c>
    </row>
    <row r="740" spans="1:8" x14ac:dyDescent="0.25">
      <c r="A740" s="81" t="s">
        <v>260</v>
      </c>
      <c r="B740" s="2" t="s">
        <v>826</v>
      </c>
      <c r="C740" s="2"/>
      <c r="D740" s="2"/>
      <c r="E740" s="2"/>
      <c r="F740" s="17">
        <f>SUM(F741:F742)</f>
        <v>6310.1</v>
      </c>
      <c r="G740" s="17">
        <f t="shared" ref="G740:H740" si="144">SUM(G741:G742)</f>
        <v>0</v>
      </c>
      <c r="H740" s="17">
        <f t="shared" si="144"/>
        <v>0</v>
      </c>
    </row>
    <row r="741" spans="1:8" ht="31.5" x14ac:dyDescent="0.25">
      <c r="A741" s="81" t="s">
        <v>52</v>
      </c>
      <c r="B741" s="2" t="s">
        <v>826</v>
      </c>
      <c r="C741" s="2" t="s">
        <v>91</v>
      </c>
      <c r="D741" s="2" t="s">
        <v>170</v>
      </c>
      <c r="E741" s="2" t="s">
        <v>34</v>
      </c>
      <c r="F741" s="17">
        <f>SUM(Ведомственная!G809)</f>
        <v>3220</v>
      </c>
      <c r="G741" s="17">
        <f>SUM(Ведомственная!H809)</f>
        <v>0</v>
      </c>
      <c r="H741" s="17">
        <f>SUM(Ведомственная!I809)</f>
        <v>0</v>
      </c>
    </row>
    <row r="742" spans="1:8" ht="31.5" x14ac:dyDescent="0.25">
      <c r="A742" s="81" t="s">
        <v>52</v>
      </c>
      <c r="B742" s="2" t="s">
        <v>826</v>
      </c>
      <c r="C742" s="2" t="s">
        <v>91</v>
      </c>
      <c r="D742" s="2" t="s">
        <v>170</v>
      </c>
      <c r="E742" s="2" t="s">
        <v>44</v>
      </c>
      <c r="F742" s="17">
        <f>SUM(Ведомственная!G845)</f>
        <v>3090.1</v>
      </c>
      <c r="G742" s="17">
        <f>SUM(Ведомственная!H845)</f>
        <v>0</v>
      </c>
      <c r="H742" s="17">
        <f>SUM(Ведомственная!I845)</f>
        <v>0</v>
      </c>
    </row>
    <row r="743" spans="1:8" ht="47.25" x14ac:dyDescent="0.25">
      <c r="A743" s="81" t="s">
        <v>848</v>
      </c>
      <c r="B743" s="2" t="s">
        <v>862</v>
      </c>
      <c r="C743" s="2"/>
      <c r="D743" s="2"/>
      <c r="E743" s="2"/>
      <c r="F743" s="17">
        <f>SUM(F744)+F745</f>
        <v>10649.699999999999</v>
      </c>
      <c r="G743" s="17">
        <f t="shared" ref="G743:H743" si="145">SUM(G744)+G745</f>
        <v>0</v>
      </c>
      <c r="H743" s="17">
        <f t="shared" si="145"/>
        <v>0</v>
      </c>
    </row>
    <row r="744" spans="1:8" ht="31.5" x14ac:dyDescent="0.25">
      <c r="A744" s="81" t="s">
        <v>52</v>
      </c>
      <c r="B744" s="2" t="s">
        <v>862</v>
      </c>
      <c r="C744" s="2" t="s">
        <v>91</v>
      </c>
      <c r="D744" s="2" t="s">
        <v>170</v>
      </c>
      <c r="E744" s="2" t="s">
        <v>44</v>
      </c>
      <c r="F744" s="17">
        <f>SUM(Ведомственная!G847)</f>
        <v>10459.9</v>
      </c>
      <c r="G744" s="17">
        <f>SUM(Ведомственная!H847)</f>
        <v>0</v>
      </c>
      <c r="H744" s="17">
        <f>SUM(Ведомственная!I847)</f>
        <v>0</v>
      </c>
    </row>
    <row r="745" spans="1:8" ht="31.5" x14ac:dyDescent="0.25">
      <c r="A745" s="81" t="s">
        <v>229</v>
      </c>
      <c r="B745" s="2" t="s">
        <v>862</v>
      </c>
      <c r="C745" s="2" t="s">
        <v>122</v>
      </c>
      <c r="D745" s="2" t="s">
        <v>170</v>
      </c>
      <c r="E745" s="2" t="s">
        <v>44</v>
      </c>
      <c r="F745" s="17">
        <f>SUM(Ведомственная!G848)</f>
        <v>189.8</v>
      </c>
      <c r="G745" s="17">
        <f>SUM(Ведомственная!H848)</f>
        <v>0</v>
      </c>
      <c r="H745" s="17">
        <f>SUM(Ведомственная!I848)</f>
        <v>0</v>
      </c>
    </row>
    <row r="746" spans="1:8" ht="47.25" x14ac:dyDescent="0.25">
      <c r="A746" s="81" t="s">
        <v>921</v>
      </c>
      <c r="B746" s="2" t="s">
        <v>920</v>
      </c>
      <c r="C746" s="2"/>
      <c r="D746" s="2"/>
      <c r="E746" s="2"/>
      <c r="F746" s="17">
        <f>SUM(F747)</f>
        <v>9502.7000000000007</v>
      </c>
      <c r="G746" s="17">
        <f t="shared" ref="G746:H746" si="146">SUM(G747)</f>
        <v>0</v>
      </c>
      <c r="H746" s="17">
        <f t="shared" si="146"/>
        <v>0</v>
      </c>
    </row>
    <row r="747" spans="1:8" ht="31.5" x14ac:dyDescent="0.25">
      <c r="A747" s="81" t="s">
        <v>52</v>
      </c>
      <c r="B747" s="2" t="s">
        <v>920</v>
      </c>
      <c r="C747" s="2" t="s">
        <v>91</v>
      </c>
      <c r="D747" s="2" t="s">
        <v>170</v>
      </c>
      <c r="E747" s="2" t="s">
        <v>44</v>
      </c>
      <c r="F747" s="17">
        <f>SUM(Ведомственная!G850)</f>
        <v>9502.7000000000007</v>
      </c>
      <c r="G747" s="17">
        <f>SUM(Ведомственная!H850)</f>
        <v>0</v>
      </c>
      <c r="H747" s="17">
        <f>SUM(Ведомственная!I850)</f>
        <v>0</v>
      </c>
    </row>
    <row r="748" spans="1:8" ht="31.5" x14ac:dyDescent="0.25">
      <c r="A748" s="18" t="s">
        <v>368</v>
      </c>
      <c r="B748" s="22" t="s">
        <v>310</v>
      </c>
      <c r="C748" s="22"/>
      <c r="D748" s="2"/>
      <c r="E748" s="2"/>
      <c r="F748" s="17">
        <f>F749</f>
        <v>600</v>
      </c>
      <c r="G748" s="17">
        <f>G749</f>
        <v>0</v>
      </c>
      <c r="H748" s="17">
        <f>H749</f>
        <v>0</v>
      </c>
    </row>
    <row r="749" spans="1:8" ht="31.5" x14ac:dyDescent="0.25">
      <c r="A749" s="18" t="s">
        <v>272</v>
      </c>
      <c r="B749" s="22" t="s">
        <v>310</v>
      </c>
      <c r="C749" s="22">
        <v>400</v>
      </c>
      <c r="D749" s="2" t="s">
        <v>170</v>
      </c>
      <c r="E749" s="2" t="s">
        <v>34</v>
      </c>
      <c r="F749" s="17">
        <f>SUM(Ведомственная!G495)</f>
        <v>600</v>
      </c>
      <c r="G749" s="17">
        <f>SUM(Ведомственная!H495)</f>
        <v>0</v>
      </c>
      <c r="H749" s="17">
        <f>SUM(Ведомственная!I495)</f>
        <v>0</v>
      </c>
    </row>
    <row r="750" spans="1:8" x14ac:dyDescent="0.25">
      <c r="A750" s="81" t="s">
        <v>151</v>
      </c>
      <c r="B750" s="2" t="s">
        <v>317</v>
      </c>
      <c r="C750" s="2"/>
      <c r="D750" s="2"/>
      <c r="E750" s="2"/>
      <c r="F750" s="17">
        <f>SUM(F751+F757)+F754</f>
        <v>8970.0999999999985</v>
      </c>
      <c r="G750" s="17">
        <f t="shared" ref="G750:H750" si="147">SUM(G751+G757)+G754</f>
        <v>0</v>
      </c>
      <c r="H750" s="17">
        <f t="shared" si="147"/>
        <v>0</v>
      </c>
    </row>
    <row r="751" spans="1:8" ht="31.5" x14ac:dyDescent="0.25">
      <c r="A751" s="81" t="s">
        <v>263</v>
      </c>
      <c r="B751" s="2" t="s">
        <v>318</v>
      </c>
      <c r="C751" s="2"/>
      <c r="D751" s="2"/>
      <c r="E751" s="2"/>
      <c r="F751" s="17">
        <f t="shared" ref="F751:H752" si="148">F752</f>
        <v>1532.1</v>
      </c>
      <c r="G751" s="17">
        <f t="shared" si="148"/>
        <v>0</v>
      </c>
      <c r="H751" s="17">
        <f t="shared" si="148"/>
        <v>0</v>
      </c>
    </row>
    <row r="752" spans="1:8" x14ac:dyDescent="0.25">
      <c r="A752" s="81" t="s">
        <v>260</v>
      </c>
      <c r="B752" s="2" t="s">
        <v>319</v>
      </c>
      <c r="C752" s="2"/>
      <c r="D752" s="2"/>
      <c r="E752" s="2"/>
      <c r="F752" s="17">
        <f t="shared" si="148"/>
        <v>1532.1</v>
      </c>
      <c r="G752" s="17">
        <f t="shared" si="148"/>
        <v>0</v>
      </c>
      <c r="H752" s="17">
        <f t="shared" si="148"/>
        <v>0</v>
      </c>
    </row>
    <row r="753" spans="1:8" ht="31.5" x14ac:dyDescent="0.25">
      <c r="A753" s="81" t="s">
        <v>229</v>
      </c>
      <c r="B753" s="2" t="s">
        <v>319</v>
      </c>
      <c r="C753" s="2" t="s">
        <v>122</v>
      </c>
      <c r="D753" s="2" t="s">
        <v>170</v>
      </c>
      <c r="E753" s="2" t="s">
        <v>34</v>
      </c>
      <c r="F753" s="17">
        <f>SUM(Ведомственная!G813)</f>
        <v>1532.1</v>
      </c>
      <c r="G753" s="17">
        <f>SUM(Ведомственная!H813)</f>
        <v>0</v>
      </c>
      <c r="H753" s="17">
        <f>SUM(Ведомственная!I813)</f>
        <v>0</v>
      </c>
    </row>
    <row r="754" spans="1:8" ht="31.5" x14ac:dyDescent="0.25">
      <c r="A754" s="81" t="s">
        <v>264</v>
      </c>
      <c r="B754" s="2" t="s">
        <v>320</v>
      </c>
      <c r="C754" s="2"/>
      <c r="D754" s="2"/>
      <c r="E754" s="2"/>
      <c r="F754" s="17">
        <f>SUM(F755)</f>
        <v>5139.3999999999996</v>
      </c>
      <c r="G754" s="17">
        <f t="shared" ref="G754:H754" si="149">SUM(G755)</f>
        <v>0</v>
      </c>
      <c r="H754" s="17">
        <f t="shared" si="149"/>
        <v>0</v>
      </c>
    </row>
    <row r="755" spans="1:8" x14ac:dyDescent="0.25">
      <c r="A755" s="81" t="s">
        <v>260</v>
      </c>
      <c r="B755" s="2" t="s">
        <v>321</v>
      </c>
      <c r="C755" s="2"/>
      <c r="D755" s="2"/>
      <c r="E755" s="2"/>
      <c r="F755" s="17">
        <f>SUM(F756)</f>
        <v>5139.3999999999996</v>
      </c>
      <c r="G755" s="17">
        <f t="shared" ref="G755:H755" si="150">SUM(G756)</f>
        <v>0</v>
      </c>
      <c r="H755" s="17">
        <f t="shared" si="150"/>
        <v>0</v>
      </c>
    </row>
    <row r="756" spans="1:8" ht="31.5" x14ac:dyDescent="0.25">
      <c r="A756" s="81" t="s">
        <v>229</v>
      </c>
      <c r="B756" s="2" t="s">
        <v>321</v>
      </c>
      <c r="C756" s="2" t="s">
        <v>122</v>
      </c>
      <c r="D756" s="2" t="s">
        <v>170</v>
      </c>
      <c r="E756" s="2" t="s">
        <v>44</v>
      </c>
      <c r="F756" s="17">
        <f>SUM(Ведомственная!G816)</f>
        <v>5139.3999999999996</v>
      </c>
      <c r="G756" s="17">
        <f>SUM(Ведомственная!H816)</f>
        <v>0</v>
      </c>
      <c r="H756" s="17">
        <f>SUM(Ведомственная!I816)</f>
        <v>0</v>
      </c>
    </row>
    <row r="757" spans="1:8" ht="31.5" x14ac:dyDescent="0.25">
      <c r="A757" s="81" t="s">
        <v>265</v>
      </c>
      <c r="B757" s="2" t="s">
        <v>322</v>
      </c>
      <c r="C757" s="2"/>
      <c r="D757" s="2"/>
      <c r="E757" s="2"/>
      <c r="F757" s="17">
        <f t="shared" ref="F757:H757" si="151">F758</f>
        <v>2298.6</v>
      </c>
      <c r="G757" s="17">
        <f t="shared" si="151"/>
        <v>0</v>
      </c>
      <c r="H757" s="17">
        <f t="shared" si="151"/>
        <v>0</v>
      </c>
    </row>
    <row r="758" spans="1:8" x14ac:dyDescent="0.25">
      <c r="A758" s="81" t="s">
        <v>260</v>
      </c>
      <c r="B758" s="2" t="s">
        <v>323</v>
      </c>
      <c r="C758" s="2"/>
      <c r="D758" s="2"/>
      <c r="E758" s="2"/>
      <c r="F758" s="17">
        <f>SUM(F759)</f>
        <v>2298.6</v>
      </c>
      <c r="G758" s="17">
        <f t="shared" ref="G758:H758" si="152">SUM(G759)</f>
        <v>0</v>
      </c>
      <c r="H758" s="17">
        <f t="shared" si="152"/>
        <v>0</v>
      </c>
    </row>
    <row r="759" spans="1:8" ht="31.5" x14ac:dyDescent="0.25">
      <c r="A759" s="81" t="s">
        <v>229</v>
      </c>
      <c r="B759" s="2" t="s">
        <v>323</v>
      </c>
      <c r="C759" s="2" t="s">
        <v>122</v>
      </c>
      <c r="D759" s="2" t="s">
        <v>170</v>
      </c>
      <c r="E759" s="2" t="s">
        <v>34</v>
      </c>
      <c r="F759" s="17">
        <f>SUM(Ведомственная!G819)</f>
        <v>2298.6</v>
      </c>
      <c r="G759" s="17">
        <f>SUM(Ведомственная!H819)</f>
        <v>0</v>
      </c>
      <c r="H759" s="17">
        <f>SUM(Ведомственная!I819)</f>
        <v>0</v>
      </c>
    </row>
    <row r="760" spans="1:8" x14ac:dyDescent="0.25">
      <c r="A760" s="81" t="s">
        <v>931</v>
      </c>
      <c r="B760" s="39" t="s">
        <v>849</v>
      </c>
      <c r="C760" s="2"/>
      <c r="D760" s="2"/>
      <c r="E760" s="2"/>
      <c r="F760" s="17">
        <f>SUM(F761)</f>
        <v>42166.7</v>
      </c>
      <c r="G760" s="17">
        <f t="shared" ref="G760:H760" si="153">SUM(G761)</f>
        <v>0</v>
      </c>
      <c r="H760" s="17">
        <f t="shared" si="153"/>
        <v>0</v>
      </c>
    </row>
    <row r="761" spans="1:8" ht="31.5" x14ac:dyDescent="0.25">
      <c r="A761" s="81" t="s">
        <v>522</v>
      </c>
      <c r="B761" s="39" t="s">
        <v>850</v>
      </c>
      <c r="C761" s="2"/>
      <c r="D761" s="2"/>
      <c r="E761" s="2"/>
      <c r="F761" s="17">
        <f>SUM(F762)</f>
        <v>42166.7</v>
      </c>
      <c r="G761" s="17">
        <f t="shared" ref="G761:H761" si="154">SUM(G762)</f>
        <v>0</v>
      </c>
      <c r="H761" s="17">
        <f t="shared" si="154"/>
        <v>0</v>
      </c>
    </row>
    <row r="762" spans="1:8" ht="31.5" x14ac:dyDescent="0.25">
      <c r="A762" s="81" t="s">
        <v>229</v>
      </c>
      <c r="B762" s="39" t="s">
        <v>850</v>
      </c>
      <c r="C762" s="2" t="s">
        <v>122</v>
      </c>
      <c r="D762" s="2" t="s">
        <v>170</v>
      </c>
      <c r="E762" s="2" t="s">
        <v>44</v>
      </c>
      <c r="F762" s="17">
        <f>SUM(Ведомственная!G857)</f>
        <v>42166.7</v>
      </c>
      <c r="G762" s="17">
        <f>SUM(Ведомственная!H857)</f>
        <v>0</v>
      </c>
      <c r="H762" s="17">
        <f>SUM(Ведомственная!I857)</f>
        <v>0</v>
      </c>
    </row>
    <row r="763" spans="1:8" s="88" customFormat="1" ht="31.5" x14ac:dyDescent="0.25">
      <c r="A763" s="14" t="s">
        <v>665</v>
      </c>
      <c r="B763" s="20" t="s">
        <v>16</v>
      </c>
      <c r="C763" s="20"/>
      <c r="D763" s="28"/>
      <c r="E763" s="28"/>
      <c r="F763" s="29">
        <f>SUM(F764+F793+F798+F809)</f>
        <v>32962.5</v>
      </c>
      <c r="G763" s="29">
        <f>SUM(G764+G793+G798+G809)</f>
        <v>27879</v>
      </c>
      <c r="H763" s="29">
        <f>SUM(H764+H793+H798+H809)</f>
        <v>27879</v>
      </c>
    </row>
    <row r="764" spans="1:8" ht="47.25" x14ac:dyDescent="0.25">
      <c r="A764" s="81" t="s">
        <v>82</v>
      </c>
      <c r="B764" s="22" t="s">
        <v>17</v>
      </c>
      <c r="C764" s="22"/>
      <c r="D764" s="82"/>
      <c r="E764" s="82"/>
      <c r="F764" s="73">
        <f>F782+F765+F785</f>
        <v>22320.400000000001</v>
      </c>
      <c r="G764" s="73">
        <f>G782+G765+G785</f>
        <v>20188.900000000001</v>
      </c>
      <c r="H764" s="73">
        <f>H782+H765+H785</f>
        <v>20188.900000000001</v>
      </c>
    </row>
    <row r="765" spans="1:8" x14ac:dyDescent="0.25">
      <c r="A765" s="81" t="s">
        <v>35</v>
      </c>
      <c r="B765" s="22" t="s">
        <v>36</v>
      </c>
      <c r="C765" s="22"/>
      <c r="D765" s="82"/>
      <c r="E765" s="82"/>
      <c r="F765" s="73">
        <f>SUM(F766+F769+F778)</f>
        <v>19020.400000000001</v>
      </c>
      <c r="G765" s="73">
        <f>SUM(G766+G769+G778)</f>
        <v>16888.900000000001</v>
      </c>
      <c r="H765" s="73">
        <f>SUM(H766+H769+H778)</f>
        <v>16888.900000000001</v>
      </c>
    </row>
    <row r="766" spans="1:8" x14ac:dyDescent="0.25">
      <c r="A766" s="81" t="s">
        <v>38</v>
      </c>
      <c r="B766" s="22" t="s">
        <v>39</v>
      </c>
      <c r="C766" s="22"/>
      <c r="D766" s="82"/>
      <c r="E766" s="82"/>
      <c r="F766" s="73">
        <f t="shared" ref="F766:H767" si="155">F767</f>
        <v>12299.1</v>
      </c>
      <c r="G766" s="73">
        <f t="shared" si="155"/>
        <v>11879.1</v>
      </c>
      <c r="H766" s="73">
        <f t="shared" si="155"/>
        <v>11879.1</v>
      </c>
    </row>
    <row r="767" spans="1:8" ht="31.5" x14ac:dyDescent="0.25">
      <c r="A767" s="81" t="s">
        <v>40</v>
      </c>
      <c r="B767" s="22" t="s">
        <v>41</v>
      </c>
      <c r="C767" s="22"/>
      <c r="D767" s="82"/>
      <c r="E767" s="82"/>
      <c r="F767" s="73">
        <f t="shared" si="155"/>
        <v>12299.1</v>
      </c>
      <c r="G767" s="73">
        <f t="shared" si="155"/>
        <v>11879.1</v>
      </c>
      <c r="H767" s="73">
        <f t="shared" si="155"/>
        <v>11879.1</v>
      </c>
    </row>
    <row r="768" spans="1:8" x14ac:dyDescent="0.25">
      <c r="A768" s="81" t="s">
        <v>42</v>
      </c>
      <c r="B768" s="22" t="s">
        <v>41</v>
      </c>
      <c r="C768" s="22">
        <v>300</v>
      </c>
      <c r="D768" s="82" t="s">
        <v>31</v>
      </c>
      <c r="E768" s="82" t="s">
        <v>34</v>
      </c>
      <c r="F768" s="73">
        <f>SUM(Ведомственная!G575)</f>
        <v>12299.1</v>
      </c>
      <c r="G768" s="73">
        <f>SUM(Ведомственная!H575)</f>
        <v>11879.1</v>
      </c>
      <c r="H768" s="73">
        <f>SUM(Ведомственная!I575)</f>
        <v>11879.1</v>
      </c>
    </row>
    <row r="769" spans="1:8" x14ac:dyDescent="0.25">
      <c r="A769" s="81" t="s">
        <v>55</v>
      </c>
      <c r="B769" s="22" t="s">
        <v>56</v>
      </c>
      <c r="C769" s="22"/>
      <c r="D769" s="82"/>
      <c r="E769" s="82"/>
      <c r="F769" s="73">
        <f>F770+F772+F774+F776</f>
        <v>5219.8</v>
      </c>
      <c r="G769" s="73">
        <f t="shared" ref="G769:H769" si="156">G770+G772+G774+G776</f>
        <v>3159.3</v>
      </c>
      <c r="H769" s="73">
        <f t="shared" si="156"/>
        <v>3159.3</v>
      </c>
    </row>
    <row r="770" spans="1:8" x14ac:dyDescent="0.25">
      <c r="A770" s="81" t="s">
        <v>57</v>
      </c>
      <c r="B770" s="22" t="s">
        <v>58</v>
      </c>
      <c r="C770" s="22"/>
      <c r="D770" s="82"/>
      <c r="E770" s="82"/>
      <c r="F770" s="73">
        <f>F771</f>
        <v>1600</v>
      </c>
      <c r="G770" s="73">
        <f>G771</f>
        <v>624.70000000000005</v>
      </c>
      <c r="H770" s="73">
        <f>H771</f>
        <v>562.70000000000005</v>
      </c>
    </row>
    <row r="771" spans="1:8" x14ac:dyDescent="0.25">
      <c r="A771" s="81" t="s">
        <v>42</v>
      </c>
      <c r="B771" s="22" t="s">
        <v>58</v>
      </c>
      <c r="C771" s="22">
        <v>300</v>
      </c>
      <c r="D771" s="82" t="s">
        <v>31</v>
      </c>
      <c r="E771" s="82" t="s">
        <v>54</v>
      </c>
      <c r="F771" s="73">
        <f>SUM(Ведомственная!G660)</f>
        <v>1600</v>
      </c>
      <c r="G771" s="73">
        <f>SUM(Ведомственная!H660)</f>
        <v>624.70000000000005</v>
      </c>
      <c r="H771" s="73">
        <f>SUM(Ведомственная!I660)</f>
        <v>562.70000000000005</v>
      </c>
    </row>
    <row r="772" spans="1:8" ht="31.5" x14ac:dyDescent="0.25">
      <c r="A772" s="81" t="s">
        <v>59</v>
      </c>
      <c r="B772" s="22" t="s">
        <v>60</v>
      </c>
      <c r="C772" s="22"/>
      <c r="D772" s="82"/>
      <c r="E772" s="82"/>
      <c r="F772" s="73">
        <f>F773</f>
        <v>1658.3</v>
      </c>
      <c r="G772" s="73">
        <f>G773</f>
        <v>1724.6</v>
      </c>
      <c r="H772" s="73">
        <f>H773</f>
        <v>1786.6</v>
      </c>
    </row>
    <row r="773" spans="1:8" x14ac:dyDescent="0.25">
      <c r="A773" s="81" t="s">
        <v>42</v>
      </c>
      <c r="B773" s="22" t="s">
        <v>60</v>
      </c>
      <c r="C773" s="22">
        <v>300</v>
      </c>
      <c r="D773" s="82" t="s">
        <v>31</v>
      </c>
      <c r="E773" s="82" t="s">
        <v>54</v>
      </c>
      <c r="F773" s="73">
        <f>SUM(Ведомственная!G662)</f>
        <v>1658.3</v>
      </c>
      <c r="G773" s="73">
        <f>SUM(Ведомственная!H662)</f>
        <v>1724.6</v>
      </c>
      <c r="H773" s="73">
        <f>SUM(Ведомственная!I662)</f>
        <v>1786.6</v>
      </c>
    </row>
    <row r="774" spans="1:8" ht="47.25" x14ac:dyDescent="0.25">
      <c r="A774" s="81" t="s">
        <v>469</v>
      </c>
      <c r="B774" s="2" t="s">
        <v>470</v>
      </c>
      <c r="C774" s="82"/>
      <c r="D774" s="82"/>
      <c r="E774" s="82"/>
      <c r="F774" s="73">
        <f>F775</f>
        <v>810</v>
      </c>
      <c r="G774" s="73">
        <f>G775</f>
        <v>810</v>
      </c>
      <c r="H774" s="73">
        <f>H775</f>
        <v>810</v>
      </c>
    </row>
    <row r="775" spans="1:8" x14ac:dyDescent="0.25">
      <c r="A775" s="81" t="s">
        <v>42</v>
      </c>
      <c r="B775" s="2" t="s">
        <v>470</v>
      </c>
      <c r="C775" s="82" t="s">
        <v>99</v>
      </c>
      <c r="D775" s="82" t="s">
        <v>31</v>
      </c>
      <c r="E775" s="82" t="s">
        <v>54</v>
      </c>
      <c r="F775" s="17">
        <f>SUM(Ведомственная!G664)</f>
        <v>810</v>
      </c>
      <c r="G775" s="17">
        <f>SUM(Ведомственная!H664)</f>
        <v>810</v>
      </c>
      <c r="H775" s="17">
        <f>SUM(Ведомственная!I664)</f>
        <v>810</v>
      </c>
    </row>
    <row r="776" spans="1:8" ht="31.5" x14ac:dyDescent="0.25">
      <c r="A776" s="81" t="s">
        <v>1002</v>
      </c>
      <c r="B776" s="2" t="s">
        <v>999</v>
      </c>
      <c r="C776" s="82"/>
      <c r="D776" s="82"/>
      <c r="E776" s="82"/>
      <c r="F776" s="17">
        <f>SUM(F777)</f>
        <v>1151.5</v>
      </c>
      <c r="G776" s="17">
        <f t="shared" ref="G776:H776" si="157">SUM(G777)</f>
        <v>0</v>
      </c>
      <c r="H776" s="17">
        <f t="shared" si="157"/>
        <v>0</v>
      </c>
    </row>
    <row r="777" spans="1:8" x14ac:dyDescent="0.25">
      <c r="A777" s="81" t="s">
        <v>42</v>
      </c>
      <c r="B777" s="2" t="s">
        <v>999</v>
      </c>
      <c r="C777" s="82" t="s">
        <v>99</v>
      </c>
      <c r="D777" s="82" t="s">
        <v>31</v>
      </c>
      <c r="E777" s="82" t="s">
        <v>54</v>
      </c>
      <c r="F777" s="17">
        <f>SUM(Ведомственная!G666)</f>
        <v>1151.5</v>
      </c>
      <c r="G777" s="17">
        <f>SUM(Ведомственная!H666)</f>
        <v>0</v>
      </c>
      <c r="H777" s="17">
        <f>SUM(Ведомственная!I666)</f>
        <v>0</v>
      </c>
    </row>
    <row r="778" spans="1:8" ht="31.5" x14ac:dyDescent="0.25">
      <c r="A778" s="81" t="s">
        <v>61</v>
      </c>
      <c r="B778" s="22" t="s">
        <v>62</v>
      </c>
      <c r="C778" s="22"/>
      <c r="D778" s="82"/>
      <c r="E778" s="82"/>
      <c r="F778" s="73">
        <f>F779</f>
        <v>1501.5</v>
      </c>
      <c r="G778" s="73">
        <f>G779</f>
        <v>1850.5</v>
      </c>
      <c r="H778" s="73">
        <f>H779</f>
        <v>1850.5</v>
      </c>
    </row>
    <row r="779" spans="1:8" x14ac:dyDescent="0.25">
      <c r="A779" s="81" t="s">
        <v>63</v>
      </c>
      <c r="B779" s="22" t="s">
        <v>64</v>
      </c>
      <c r="C779" s="22"/>
      <c r="D779" s="82"/>
      <c r="E779" s="82"/>
      <c r="F779" s="73">
        <f>F780+F781</f>
        <v>1501.5</v>
      </c>
      <c r="G779" s="73">
        <f>G780+G781</f>
        <v>1850.5</v>
      </c>
      <c r="H779" s="73">
        <f>H780+H781</f>
        <v>1850.5</v>
      </c>
    </row>
    <row r="780" spans="1:8" ht="31.5" x14ac:dyDescent="0.25">
      <c r="A780" s="81" t="s">
        <v>52</v>
      </c>
      <c r="B780" s="22" t="s">
        <v>64</v>
      </c>
      <c r="C780" s="22">
        <v>200</v>
      </c>
      <c r="D780" s="82" t="s">
        <v>31</v>
      </c>
      <c r="E780" s="82" t="s">
        <v>54</v>
      </c>
      <c r="F780" s="73">
        <f>SUM(Ведомственная!G669)</f>
        <v>899.5</v>
      </c>
      <c r="G780" s="73">
        <f>SUM(Ведомственная!H669)</f>
        <v>1248.5</v>
      </c>
      <c r="H780" s="73">
        <f>SUM(Ведомственная!I669)</f>
        <v>1248.5</v>
      </c>
    </row>
    <row r="781" spans="1:8" x14ac:dyDescent="0.25">
      <c r="A781" s="81" t="s">
        <v>42</v>
      </c>
      <c r="B781" s="22" t="s">
        <v>64</v>
      </c>
      <c r="C781" s="22">
        <v>300</v>
      </c>
      <c r="D781" s="82" t="s">
        <v>31</v>
      </c>
      <c r="E781" s="82" t="s">
        <v>54</v>
      </c>
      <c r="F781" s="73">
        <f>SUM(Ведомственная!G670)</f>
        <v>602</v>
      </c>
      <c r="G781" s="73">
        <f>SUM(Ведомственная!H670)</f>
        <v>602</v>
      </c>
      <c r="H781" s="73">
        <f>SUM(Ведомственная!I670)</f>
        <v>602</v>
      </c>
    </row>
    <row r="782" spans="1:8" ht="47.25" hidden="1" x14ac:dyDescent="0.25">
      <c r="A782" s="81" t="s">
        <v>18</v>
      </c>
      <c r="B782" s="22" t="s">
        <v>19</v>
      </c>
      <c r="C782" s="22"/>
      <c r="D782" s="82"/>
      <c r="E782" s="82"/>
      <c r="F782" s="73">
        <f>SUM(F783)</f>
        <v>0</v>
      </c>
      <c r="G782" s="73">
        <f>SUM(G783)</f>
        <v>0</v>
      </c>
      <c r="H782" s="73">
        <f>SUM(H783)</f>
        <v>0</v>
      </c>
    </row>
    <row r="783" spans="1:8" hidden="1" x14ac:dyDescent="0.25">
      <c r="A783" s="81" t="s">
        <v>20</v>
      </c>
      <c r="B783" s="22" t="s">
        <v>21</v>
      </c>
      <c r="C783" s="22"/>
      <c r="D783" s="82"/>
      <c r="E783" s="82"/>
      <c r="F783" s="73">
        <f>F784</f>
        <v>0</v>
      </c>
      <c r="G783" s="73">
        <f>G784</f>
        <v>0</v>
      </c>
      <c r="H783" s="73">
        <f>H784</f>
        <v>0</v>
      </c>
    </row>
    <row r="784" spans="1:8" hidden="1" x14ac:dyDescent="0.25">
      <c r="A784" s="81" t="s">
        <v>22</v>
      </c>
      <c r="B784" s="22" t="s">
        <v>21</v>
      </c>
      <c r="C784" s="22">
        <v>800</v>
      </c>
      <c r="D784" s="82" t="s">
        <v>13</v>
      </c>
      <c r="E784" s="82" t="s">
        <v>15</v>
      </c>
      <c r="F784" s="73">
        <v>0</v>
      </c>
      <c r="G784" s="73">
        <v>0</v>
      </c>
      <c r="H784" s="73">
        <v>0</v>
      </c>
    </row>
    <row r="785" spans="1:8" ht="31.5" x14ac:dyDescent="0.25">
      <c r="A785" s="81" t="s">
        <v>45</v>
      </c>
      <c r="B785" s="22" t="s">
        <v>46</v>
      </c>
      <c r="C785" s="22"/>
      <c r="D785" s="82"/>
      <c r="E785" s="82"/>
      <c r="F785" s="73">
        <f>SUM(F786)+F790</f>
        <v>3300</v>
      </c>
      <c r="G785" s="73">
        <f>SUM(G786)+G790</f>
        <v>3300</v>
      </c>
      <c r="H785" s="73">
        <f>SUM(H786)+H790</f>
        <v>3300</v>
      </c>
    </row>
    <row r="786" spans="1:8" x14ac:dyDescent="0.25">
      <c r="A786" s="81" t="s">
        <v>47</v>
      </c>
      <c r="B786" s="22" t="s">
        <v>48</v>
      </c>
      <c r="C786" s="22"/>
      <c r="D786" s="82"/>
      <c r="E786" s="82"/>
      <c r="F786" s="73">
        <f>F787</f>
        <v>3300</v>
      </c>
      <c r="G786" s="73">
        <f>G787</f>
        <v>3300</v>
      </c>
      <c r="H786" s="73">
        <f>H787</f>
        <v>3300</v>
      </c>
    </row>
    <row r="787" spans="1:8" ht="47.25" x14ac:dyDescent="0.25">
      <c r="A787" s="81" t="s">
        <v>49</v>
      </c>
      <c r="B787" s="22" t="s">
        <v>50</v>
      </c>
      <c r="C787" s="22"/>
      <c r="D787" s="82"/>
      <c r="E787" s="82"/>
      <c r="F787" s="73">
        <f>F788+F789</f>
        <v>3300</v>
      </c>
      <c r="G787" s="73">
        <f>G788+G789</f>
        <v>3300</v>
      </c>
      <c r="H787" s="73">
        <f>H788+H789</f>
        <v>3300</v>
      </c>
    </row>
    <row r="788" spans="1:8" ht="63" x14ac:dyDescent="0.25">
      <c r="A788" s="81" t="s">
        <v>51</v>
      </c>
      <c r="B788" s="22" t="s">
        <v>50</v>
      </c>
      <c r="C788" s="22">
        <v>100</v>
      </c>
      <c r="D788" s="82" t="s">
        <v>31</v>
      </c>
      <c r="E788" s="82" t="s">
        <v>44</v>
      </c>
      <c r="F788" s="73">
        <f>SUM(Ведомственная!G589)</f>
        <v>1850</v>
      </c>
      <c r="G788" s="73">
        <f>SUM(Ведомственная!H589)</f>
        <v>1850</v>
      </c>
      <c r="H788" s="73">
        <f>SUM(Ведомственная!I589)</f>
        <v>1850</v>
      </c>
    </row>
    <row r="789" spans="1:8" ht="29.25" customHeight="1" x14ac:dyDescent="0.25">
      <c r="A789" s="81" t="s">
        <v>52</v>
      </c>
      <c r="B789" s="22" t="s">
        <v>50</v>
      </c>
      <c r="C789" s="22">
        <v>200</v>
      </c>
      <c r="D789" s="82" t="s">
        <v>31</v>
      </c>
      <c r="E789" s="82" t="s">
        <v>44</v>
      </c>
      <c r="F789" s="73">
        <f>SUM(Ведомственная!G590)</f>
        <v>1450</v>
      </c>
      <c r="G789" s="73">
        <f>SUM(Ведомственная!H590)</f>
        <v>1450</v>
      </c>
      <c r="H789" s="73">
        <f>SUM(Ведомственная!I590)</f>
        <v>1450</v>
      </c>
    </row>
    <row r="790" spans="1:8" x14ac:dyDescent="0.25">
      <c r="A790" s="81" t="s">
        <v>611</v>
      </c>
      <c r="B790" s="22" t="s">
        <v>610</v>
      </c>
      <c r="C790" s="22"/>
      <c r="D790" s="82"/>
      <c r="E790" s="82"/>
      <c r="F790" s="73">
        <f>SUM(F792)</f>
        <v>0</v>
      </c>
      <c r="G790" s="73">
        <f>SUM(G792)</f>
        <v>0</v>
      </c>
      <c r="H790" s="73">
        <f>SUM(H792)</f>
        <v>0</v>
      </c>
    </row>
    <row r="791" spans="1:8" ht="47.25" x14ac:dyDescent="0.25">
      <c r="A791" s="81" t="s">
        <v>619</v>
      </c>
      <c r="B791" s="22" t="s">
        <v>618</v>
      </c>
      <c r="C791" s="22"/>
      <c r="D791" s="82"/>
      <c r="E791" s="82"/>
      <c r="F791" s="73">
        <f>SUM(F792)</f>
        <v>0</v>
      </c>
      <c r="G791" s="73">
        <f>SUM(G792)</f>
        <v>0</v>
      </c>
      <c r="H791" s="73">
        <f>SUM(H792)</f>
        <v>0</v>
      </c>
    </row>
    <row r="792" spans="1:8" ht="31.5" x14ac:dyDescent="0.25">
      <c r="A792" s="81" t="s">
        <v>52</v>
      </c>
      <c r="B792" s="22" t="s">
        <v>618</v>
      </c>
      <c r="C792" s="22">
        <v>200</v>
      </c>
      <c r="D792" s="82" t="s">
        <v>31</v>
      </c>
      <c r="E792" s="82" t="s">
        <v>13</v>
      </c>
      <c r="F792" s="73">
        <f>SUM(Ведомственная!G723)</f>
        <v>0</v>
      </c>
      <c r="G792" s="73">
        <f>SUM(Ведомственная!H723)</f>
        <v>0</v>
      </c>
      <c r="H792" s="73">
        <f>SUM(Ведомственная!I723)</f>
        <v>0</v>
      </c>
    </row>
    <row r="793" spans="1:8" x14ac:dyDescent="0.25">
      <c r="A793" s="81" t="s">
        <v>83</v>
      </c>
      <c r="B793" s="22" t="s">
        <v>65</v>
      </c>
      <c r="C793" s="22"/>
      <c r="D793" s="82"/>
      <c r="E793" s="82"/>
      <c r="F793" s="73">
        <f t="shared" ref="F793:H794" si="158">F794</f>
        <v>328.5</v>
      </c>
      <c r="G793" s="73">
        <f t="shared" si="158"/>
        <v>328.5</v>
      </c>
      <c r="H793" s="73">
        <f t="shared" si="158"/>
        <v>328.5</v>
      </c>
    </row>
    <row r="794" spans="1:8" x14ac:dyDescent="0.25">
      <c r="A794" s="81" t="s">
        <v>35</v>
      </c>
      <c r="B794" s="22" t="s">
        <v>66</v>
      </c>
      <c r="C794" s="22"/>
      <c r="D794" s="82"/>
      <c r="E794" s="82"/>
      <c r="F794" s="73">
        <f t="shared" si="158"/>
        <v>328.5</v>
      </c>
      <c r="G794" s="73">
        <f t="shared" si="158"/>
        <v>328.5</v>
      </c>
      <c r="H794" s="73">
        <f t="shared" si="158"/>
        <v>328.5</v>
      </c>
    </row>
    <row r="795" spans="1:8" x14ac:dyDescent="0.25">
      <c r="A795" s="81" t="s">
        <v>37</v>
      </c>
      <c r="B795" s="22" t="s">
        <v>67</v>
      </c>
      <c r="C795" s="22"/>
      <c r="D795" s="82"/>
      <c r="E795" s="82"/>
      <c r="F795" s="73">
        <f>F796+F797</f>
        <v>328.5</v>
      </c>
      <c r="G795" s="73">
        <f>G796+G797</f>
        <v>328.5</v>
      </c>
      <c r="H795" s="73">
        <f>H796+H797</f>
        <v>328.5</v>
      </c>
    </row>
    <row r="796" spans="1:8" ht="27.75" customHeight="1" x14ac:dyDescent="0.25">
      <c r="A796" s="81" t="s">
        <v>52</v>
      </c>
      <c r="B796" s="22" t="s">
        <v>67</v>
      </c>
      <c r="C796" s="22">
        <v>200</v>
      </c>
      <c r="D796" s="82" t="s">
        <v>31</v>
      </c>
      <c r="E796" s="82" t="s">
        <v>54</v>
      </c>
      <c r="F796" s="73">
        <f>SUM(Ведомственная!G674)</f>
        <v>328.5</v>
      </c>
      <c r="G796" s="73">
        <f>SUM(Ведомственная!H674)</f>
        <v>328.5</v>
      </c>
      <c r="H796" s="73">
        <f>SUM(Ведомственная!I674)</f>
        <v>328.5</v>
      </c>
    </row>
    <row r="797" spans="1:8" hidden="1" x14ac:dyDescent="0.25">
      <c r="A797" s="81" t="s">
        <v>42</v>
      </c>
      <c r="B797" s="22" t="s">
        <v>67</v>
      </c>
      <c r="C797" s="22">
        <v>300</v>
      </c>
      <c r="D797" s="82" t="s">
        <v>31</v>
      </c>
      <c r="E797" s="82" t="s">
        <v>54</v>
      </c>
      <c r="F797" s="73"/>
      <c r="G797" s="73"/>
      <c r="H797" s="73"/>
    </row>
    <row r="798" spans="1:8" x14ac:dyDescent="0.25">
      <c r="A798" s="81" t="s">
        <v>84</v>
      </c>
      <c r="B798" s="22" t="s">
        <v>68</v>
      </c>
      <c r="C798" s="22"/>
      <c r="D798" s="82"/>
      <c r="E798" s="82"/>
      <c r="F798" s="73">
        <f>SUM(F799)</f>
        <v>3124</v>
      </c>
      <c r="G798" s="73">
        <f>SUM(G799)</f>
        <v>172</v>
      </c>
      <c r="H798" s="73">
        <f>SUM(H799)</f>
        <v>172</v>
      </c>
    </row>
    <row r="799" spans="1:8" x14ac:dyDescent="0.25">
      <c r="A799" s="81" t="s">
        <v>35</v>
      </c>
      <c r="B799" s="22" t="s">
        <v>426</v>
      </c>
      <c r="C799" s="22"/>
      <c r="D799" s="27"/>
      <c r="E799" s="27"/>
      <c r="F799" s="73">
        <f>SUM(F802+F804+F806)+F800</f>
        <v>3124</v>
      </c>
      <c r="G799" s="73">
        <f t="shared" ref="G799:H799" si="159">SUM(G802+G804+G806)+G800</f>
        <v>172</v>
      </c>
      <c r="H799" s="73">
        <f t="shared" si="159"/>
        <v>172</v>
      </c>
    </row>
    <row r="800" spans="1:8" ht="47.25" x14ac:dyDescent="0.25">
      <c r="A800" s="81" t="s">
        <v>758</v>
      </c>
      <c r="B800" s="22" t="s">
        <v>757</v>
      </c>
      <c r="C800" s="22"/>
      <c r="D800" s="27"/>
      <c r="E800" s="27"/>
      <c r="F800" s="73">
        <f>SUM(F801)</f>
        <v>0</v>
      </c>
      <c r="G800" s="73">
        <f t="shared" ref="G800:H800" si="160">SUM(G801)</f>
        <v>100</v>
      </c>
      <c r="H800" s="73">
        <f t="shared" si="160"/>
        <v>100</v>
      </c>
    </row>
    <row r="801" spans="1:8" ht="31.5" x14ac:dyDescent="0.25">
      <c r="A801" s="81" t="s">
        <v>52</v>
      </c>
      <c r="B801" s="22" t="s">
        <v>757</v>
      </c>
      <c r="C801" s="22">
        <v>200</v>
      </c>
      <c r="D801" s="82" t="s">
        <v>31</v>
      </c>
      <c r="E801" s="82" t="s">
        <v>78</v>
      </c>
      <c r="F801" s="73">
        <f>SUM(Ведомственная!G752)</f>
        <v>0</v>
      </c>
      <c r="G801" s="73">
        <f>SUM(Ведомственная!H752)</f>
        <v>100</v>
      </c>
      <c r="H801" s="73">
        <f>SUM(Ведомственная!I752)</f>
        <v>100</v>
      </c>
    </row>
    <row r="802" spans="1:8" ht="47.25" x14ac:dyDescent="0.25">
      <c r="A802" s="81" t="s">
        <v>715</v>
      </c>
      <c r="B802" s="22" t="s">
        <v>716</v>
      </c>
      <c r="C802" s="22"/>
      <c r="D802" s="27"/>
      <c r="E802" s="27"/>
      <c r="F802" s="73">
        <f>SUM(F803)</f>
        <v>3000</v>
      </c>
      <c r="G802" s="73">
        <f>SUM(G803)</f>
        <v>0</v>
      </c>
      <c r="H802" s="73">
        <f>SUM(H803)</f>
        <v>0</v>
      </c>
    </row>
    <row r="803" spans="1:8" ht="31.5" x14ac:dyDescent="0.25">
      <c r="A803" s="81" t="s">
        <v>52</v>
      </c>
      <c r="B803" s="22" t="s">
        <v>716</v>
      </c>
      <c r="C803" s="22">
        <v>200</v>
      </c>
      <c r="D803" s="82" t="s">
        <v>31</v>
      </c>
      <c r="E803" s="82" t="s">
        <v>78</v>
      </c>
      <c r="F803" s="73">
        <f>SUM(Ведомственная!G473)</f>
        <v>3000</v>
      </c>
      <c r="G803" s="73">
        <f>SUM(Ведомственная!H473)</f>
        <v>0</v>
      </c>
      <c r="H803" s="73">
        <f>SUM(Ведомственная!I473)</f>
        <v>0</v>
      </c>
    </row>
    <row r="804" spans="1:8" ht="47.25" x14ac:dyDescent="0.25">
      <c r="A804" s="81" t="s">
        <v>718</v>
      </c>
      <c r="B804" s="22" t="s">
        <v>717</v>
      </c>
      <c r="C804" s="22"/>
      <c r="D804" s="27"/>
      <c r="E804" s="27"/>
      <c r="F804" s="73">
        <f>SUM(F805)</f>
        <v>50</v>
      </c>
      <c r="G804" s="73">
        <f>SUM(G805)</f>
        <v>50</v>
      </c>
      <c r="H804" s="73">
        <f>SUM(H805)</f>
        <v>50</v>
      </c>
    </row>
    <row r="805" spans="1:8" ht="31.5" x14ac:dyDescent="0.25">
      <c r="A805" s="81" t="s">
        <v>52</v>
      </c>
      <c r="B805" s="22" t="s">
        <v>717</v>
      </c>
      <c r="C805" s="22">
        <v>200</v>
      </c>
      <c r="D805" s="82" t="s">
        <v>31</v>
      </c>
      <c r="E805" s="82" t="s">
        <v>78</v>
      </c>
      <c r="F805" s="73">
        <f>SUM(Ведомственная!G475)</f>
        <v>50</v>
      </c>
      <c r="G805" s="73">
        <f>SUM(Ведомственная!H475)</f>
        <v>50</v>
      </c>
      <c r="H805" s="73">
        <f>SUM(Ведомственная!I475)</f>
        <v>50</v>
      </c>
    </row>
    <row r="806" spans="1:8" x14ac:dyDescent="0.25">
      <c r="A806" s="81" t="s">
        <v>37</v>
      </c>
      <c r="B806" s="22" t="s">
        <v>427</v>
      </c>
      <c r="C806" s="22"/>
      <c r="D806" s="27"/>
      <c r="E806" s="27"/>
      <c r="F806" s="73">
        <f>SUM(F807:F808)</f>
        <v>74</v>
      </c>
      <c r="G806" s="73">
        <f t="shared" ref="G806:H806" si="161">SUM(G807:G808)</f>
        <v>22</v>
      </c>
      <c r="H806" s="73">
        <f t="shared" si="161"/>
        <v>22</v>
      </c>
    </row>
    <row r="807" spans="1:8" ht="31.5" x14ac:dyDescent="0.25">
      <c r="A807" s="81" t="s">
        <v>52</v>
      </c>
      <c r="B807" s="22" t="s">
        <v>427</v>
      </c>
      <c r="C807" s="22">
        <v>200</v>
      </c>
      <c r="D807" s="82" t="s">
        <v>113</v>
      </c>
      <c r="E807" s="82" t="s">
        <v>34</v>
      </c>
      <c r="F807" s="73">
        <f>SUM(Ведомственная!G954)</f>
        <v>30</v>
      </c>
      <c r="G807" s="73">
        <f>SUM(Ведомственная!H954)</f>
        <v>0</v>
      </c>
      <c r="H807" s="73">
        <f>SUM(Ведомственная!I954)</f>
        <v>0</v>
      </c>
    </row>
    <row r="808" spans="1:8" ht="29.25" customHeight="1" x14ac:dyDescent="0.25">
      <c r="A808" s="81" t="s">
        <v>52</v>
      </c>
      <c r="B808" s="22" t="s">
        <v>427</v>
      </c>
      <c r="C808" s="22">
        <v>200</v>
      </c>
      <c r="D808" s="82" t="s">
        <v>31</v>
      </c>
      <c r="E808" s="82" t="s">
        <v>54</v>
      </c>
      <c r="F808" s="73">
        <f>SUM(Ведомственная!G1280)+Ведомственная!G679</f>
        <v>44</v>
      </c>
      <c r="G808" s="73">
        <f>SUM(Ведомственная!H1280)+Ведомственная!H679</f>
        <v>22</v>
      </c>
      <c r="H808" s="73">
        <f>SUM(Ведомственная!I1280)+Ведомственная!I679</f>
        <v>22</v>
      </c>
    </row>
    <row r="809" spans="1:8" ht="47.25" x14ac:dyDescent="0.25">
      <c r="A809" s="81" t="s">
        <v>674</v>
      </c>
      <c r="B809" s="22" t="s">
        <v>79</v>
      </c>
      <c r="C809" s="22"/>
      <c r="D809" s="82"/>
      <c r="E809" s="82"/>
      <c r="F809" s="73">
        <f>SUM(F810+F813+F815+F817)+F821</f>
        <v>7189.6</v>
      </c>
      <c r="G809" s="73">
        <f t="shared" ref="G809:H809" si="162">SUM(G810+G813+G815+G817)+G821</f>
        <v>7189.6</v>
      </c>
      <c r="H809" s="73">
        <f t="shared" si="162"/>
        <v>7189.6</v>
      </c>
    </row>
    <row r="810" spans="1:8" x14ac:dyDescent="0.25">
      <c r="A810" s="81" t="s">
        <v>80</v>
      </c>
      <c r="B810" s="22" t="s">
        <v>81</v>
      </c>
      <c r="C810" s="22"/>
      <c r="D810" s="82"/>
      <c r="E810" s="82"/>
      <c r="F810" s="73">
        <f>F811+F812</f>
        <v>4434.5</v>
      </c>
      <c r="G810" s="73">
        <f>G811+G812</f>
        <v>4434.5</v>
      </c>
      <c r="H810" s="73">
        <f>H811+H812</f>
        <v>4434.5</v>
      </c>
    </row>
    <row r="811" spans="1:8" ht="63" x14ac:dyDescent="0.25">
      <c r="A811" s="81" t="s">
        <v>51</v>
      </c>
      <c r="B811" s="22" t="s">
        <v>81</v>
      </c>
      <c r="C811" s="22">
        <v>100</v>
      </c>
      <c r="D811" s="82" t="s">
        <v>31</v>
      </c>
      <c r="E811" s="82" t="s">
        <v>78</v>
      </c>
      <c r="F811" s="73">
        <f>SUM(Ведомственная!G755)</f>
        <v>4427.5</v>
      </c>
      <c r="G811" s="73">
        <f>SUM(Ведомственная!H755)</f>
        <v>4427.5</v>
      </c>
      <c r="H811" s="73">
        <f>SUM(Ведомственная!I755)</f>
        <v>4427.5</v>
      </c>
    </row>
    <row r="812" spans="1:8" ht="31.5" x14ac:dyDescent="0.25">
      <c r="A812" s="81" t="s">
        <v>52</v>
      </c>
      <c r="B812" s="22" t="s">
        <v>81</v>
      </c>
      <c r="C812" s="22">
        <v>200</v>
      </c>
      <c r="D812" s="82" t="s">
        <v>31</v>
      </c>
      <c r="E812" s="82" t="s">
        <v>78</v>
      </c>
      <c r="F812" s="73">
        <f>SUM(Ведомственная!G756)</f>
        <v>7</v>
      </c>
      <c r="G812" s="73">
        <f>SUM(Ведомственная!H756)</f>
        <v>7</v>
      </c>
      <c r="H812" s="73">
        <f>SUM(Ведомственная!I756)</f>
        <v>7</v>
      </c>
    </row>
    <row r="813" spans="1:8" ht="20.25" customHeight="1" x14ac:dyDescent="0.25">
      <c r="A813" s="81" t="s">
        <v>95</v>
      </c>
      <c r="B813" s="22" t="s">
        <v>515</v>
      </c>
      <c r="C813" s="33"/>
      <c r="D813" s="82"/>
      <c r="E813" s="82"/>
      <c r="F813" s="73">
        <f>F814</f>
        <v>514</v>
      </c>
      <c r="G813" s="73">
        <f>G814</f>
        <v>514</v>
      </c>
      <c r="H813" s="73">
        <f>H814</f>
        <v>514</v>
      </c>
    </row>
    <row r="814" spans="1:8" ht="31.5" x14ac:dyDescent="0.25">
      <c r="A814" s="81" t="s">
        <v>52</v>
      </c>
      <c r="B814" s="22" t="s">
        <v>515</v>
      </c>
      <c r="C814" s="22">
        <v>200</v>
      </c>
      <c r="D814" s="82" t="s">
        <v>31</v>
      </c>
      <c r="E814" s="82" t="s">
        <v>78</v>
      </c>
      <c r="F814" s="73">
        <f>SUM(Ведомственная!G758)</f>
        <v>514</v>
      </c>
      <c r="G814" s="73">
        <f>SUM(Ведомственная!H758)</f>
        <v>514</v>
      </c>
      <c r="H814" s="73">
        <f>SUM(Ведомственная!I758)</f>
        <v>514</v>
      </c>
    </row>
    <row r="815" spans="1:8" ht="31.5" x14ac:dyDescent="0.25">
      <c r="A815" s="81" t="s">
        <v>97</v>
      </c>
      <c r="B815" s="22" t="s">
        <v>516</v>
      </c>
      <c r="C815" s="22"/>
      <c r="D815" s="82"/>
      <c r="E815" s="82"/>
      <c r="F815" s="73">
        <f>F816</f>
        <v>1271.9000000000001</v>
      </c>
      <c r="G815" s="73">
        <f>G816</f>
        <v>1295.8</v>
      </c>
      <c r="H815" s="73">
        <f>H816</f>
        <v>1295.8</v>
      </c>
    </row>
    <row r="816" spans="1:8" ht="31.5" x14ac:dyDescent="0.25">
      <c r="A816" s="81" t="s">
        <v>52</v>
      </c>
      <c r="B816" s="22" t="s">
        <v>516</v>
      </c>
      <c r="C816" s="22">
        <v>200</v>
      </c>
      <c r="D816" s="82" t="s">
        <v>31</v>
      </c>
      <c r="E816" s="82" t="s">
        <v>78</v>
      </c>
      <c r="F816" s="73">
        <f>SUM(Ведомственная!G760)</f>
        <v>1271.9000000000001</v>
      </c>
      <c r="G816" s="73">
        <f>SUM(Ведомственная!H760)</f>
        <v>1295.8</v>
      </c>
      <c r="H816" s="73">
        <f>SUM(Ведомственная!I760)</f>
        <v>1295.8</v>
      </c>
    </row>
    <row r="817" spans="1:8" ht="31.5" x14ac:dyDescent="0.25">
      <c r="A817" s="81" t="s">
        <v>98</v>
      </c>
      <c r="B817" s="22" t="s">
        <v>517</v>
      </c>
      <c r="C817" s="22"/>
      <c r="D817" s="82"/>
      <c r="E817" s="82"/>
      <c r="F817" s="73">
        <f>F819+F820+F818</f>
        <v>950.1</v>
      </c>
      <c r="G817" s="73">
        <f t="shared" ref="G817:H817" si="163">G819+G820+G818</f>
        <v>926.2</v>
      </c>
      <c r="H817" s="73">
        <f t="shared" si="163"/>
        <v>926.2</v>
      </c>
    </row>
    <row r="818" spans="1:8" ht="31.5" x14ac:dyDescent="0.25">
      <c r="A818" s="81" t="s">
        <v>52</v>
      </c>
      <c r="B818" s="22" t="s">
        <v>517</v>
      </c>
      <c r="C818" s="22">
        <v>200</v>
      </c>
      <c r="D818" s="82" t="s">
        <v>113</v>
      </c>
      <c r="E818" s="82" t="s">
        <v>169</v>
      </c>
      <c r="F818" s="73">
        <f>SUM(Ведомственная!G560)</f>
        <v>5.7</v>
      </c>
      <c r="G818" s="73">
        <f>SUM(Ведомственная!H560)</f>
        <v>0</v>
      </c>
      <c r="H818" s="73">
        <f>SUM(Ведомственная!I560)</f>
        <v>0</v>
      </c>
    </row>
    <row r="819" spans="1:8" ht="31.5" x14ac:dyDescent="0.25">
      <c r="A819" s="81" t="s">
        <v>52</v>
      </c>
      <c r="B819" s="22" t="s">
        <v>517</v>
      </c>
      <c r="C819" s="22">
        <v>200</v>
      </c>
      <c r="D819" s="82" t="s">
        <v>31</v>
      </c>
      <c r="E819" s="82" t="s">
        <v>78</v>
      </c>
      <c r="F819" s="73">
        <f>SUM(Ведомственная!G762)</f>
        <v>808.5</v>
      </c>
      <c r="G819" s="73">
        <f>SUM(Ведомственная!H762)</f>
        <v>806.6</v>
      </c>
      <c r="H819" s="73">
        <f>SUM(Ведомственная!I762)</f>
        <v>806.6</v>
      </c>
    </row>
    <row r="820" spans="1:8" x14ac:dyDescent="0.25">
      <c r="A820" s="81" t="s">
        <v>22</v>
      </c>
      <c r="B820" s="22" t="s">
        <v>517</v>
      </c>
      <c r="C820" s="22">
        <v>800</v>
      </c>
      <c r="D820" s="82" t="s">
        <v>31</v>
      </c>
      <c r="E820" s="82" t="s">
        <v>78</v>
      </c>
      <c r="F820" s="73">
        <f>SUM(Ведомственная!G763)</f>
        <v>135.9</v>
      </c>
      <c r="G820" s="73">
        <f>SUM(Ведомственная!H763)</f>
        <v>119.6</v>
      </c>
      <c r="H820" s="73">
        <f>SUM(Ведомственная!I763)</f>
        <v>119.6</v>
      </c>
    </row>
    <row r="821" spans="1:8" ht="31.5" x14ac:dyDescent="0.25">
      <c r="A821" s="81" t="s">
        <v>916</v>
      </c>
      <c r="B821" s="22" t="s">
        <v>977</v>
      </c>
      <c r="C821" s="33"/>
      <c r="D821" s="82"/>
      <c r="E821" s="82"/>
      <c r="F821" s="73">
        <f>SUM(F822)</f>
        <v>19.100000000000001</v>
      </c>
      <c r="G821" s="73">
        <f t="shared" ref="G821:H821" si="164">SUM(G822)</f>
        <v>19.100000000000001</v>
      </c>
      <c r="H821" s="73">
        <f t="shared" si="164"/>
        <v>19.100000000000001</v>
      </c>
    </row>
    <row r="822" spans="1:8" ht="63" x14ac:dyDescent="0.25">
      <c r="A822" s="81" t="s">
        <v>51</v>
      </c>
      <c r="B822" s="22" t="s">
        <v>977</v>
      </c>
      <c r="C822" s="22">
        <v>100</v>
      </c>
      <c r="D822" s="82" t="s">
        <v>31</v>
      </c>
      <c r="E822" s="82" t="s">
        <v>78</v>
      </c>
      <c r="F822" s="73">
        <f>SUM(Ведомственная!G765)</f>
        <v>19.100000000000001</v>
      </c>
      <c r="G822" s="73">
        <f>SUM(Ведомственная!H765)</f>
        <v>19.100000000000001</v>
      </c>
      <c r="H822" s="73">
        <f>SUM(Ведомственная!I765)</f>
        <v>19.100000000000001</v>
      </c>
    </row>
    <row r="823" spans="1:8" s="88" customFormat="1" ht="78.75" x14ac:dyDescent="0.25">
      <c r="A823" s="14" t="s">
        <v>666</v>
      </c>
      <c r="B823" s="20" t="s">
        <v>25</v>
      </c>
      <c r="C823" s="20"/>
      <c r="D823" s="28"/>
      <c r="E823" s="28"/>
      <c r="F823" s="29">
        <f>F824+F830+F827</f>
        <v>33560.800000000003</v>
      </c>
      <c r="G823" s="29">
        <f t="shared" ref="G823:H823" si="165">G824+G830+G827</f>
        <v>31315</v>
      </c>
      <c r="H823" s="29">
        <f t="shared" si="165"/>
        <v>31315</v>
      </c>
    </row>
    <row r="824" spans="1:8" ht="47.25" x14ac:dyDescent="0.25">
      <c r="A824" s="81" t="s">
        <v>26</v>
      </c>
      <c r="B824" s="22" t="s">
        <v>27</v>
      </c>
      <c r="C824" s="22"/>
      <c r="D824" s="82"/>
      <c r="E824" s="82"/>
      <c r="F824" s="73">
        <f>SUM(F825)</f>
        <v>30876.5</v>
      </c>
      <c r="G824" s="73">
        <f>SUM(G825)</f>
        <v>31090</v>
      </c>
      <c r="H824" s="73">
        <f>SUM(H825)</f>
        <v>31090</v>
      </c>
    </row>
    <row r="825" spans="1:8" ht="47.25" x14ac:dyDescent="0.25">
      <c r="A825" s="81" t="s">
        <v>28</v>
      </c>
      <c r="B825" s="22" t="s">
        <v>29</v>
      </c>
      <c r="C825" s="22"/>
      <c r="D825" s="82"/>
      <c r="E825" s="82"/>
      <c r="F825" s="73">
        <f>F826</f>
        <v>30876.5</v>
      </c>
      <c r="G825" s="73">
        <f>G826</f>
        <v>31090</v>
      </c>
      <c r="H825" s="73">
        <f>H826</f>
        <v>31090</v>
      </c>
    </row>
    <row r="826" spans="1:8" ht="31.5" x14ac:dyDescent="0.25">
      <c r="A826" s="81" t="s">
        <v>72</v>
      </c>
      <c r="B826" s="22" t="s">
        <v>29</v>
      </c>
      <c r="C826" s="22">
        <v>600</v>
      </c>
      <c r="D826" s="82" t="s">
        <v>34</v>
      </c>
      <c r="E826" s="82" t="s">
        <v>94</v>
      </c>
      <c r="F826" s="73">
        <f>SUM(Ведомственная!G110)</f>
        <v>30876.5</v>
      </c>
      <c r="G826" s="73">
        <f>SUM(Ведомственная!H110)</f>
        <v>31090</v>
      </c>
      <c r="H826" s="73">
        <f>SUM(Ведомственная!I110)</f>
        <v>31090</v>
      </c>
    </row>
    <row r="827" spans="1:8" ht="31.5" x14ac:dyDescent="0.25">
      <c r="A827" s="81" t="s">
        <v>263</v>
      </c>
      <c r="B827" s="22" t="s">
        <v>964</v>
      </c>
      <c r="C827" s="22"/>
      <c r="D827" s="82"/>
      <c r="E827" s="82"/>
      <c r="F827" s="73">
        <f>SUM(F828)</f>
        <v>69.3</v>
      </c>
      <c r="G827" s="73">
        <f t="shared" ref="G827:H827" si="166">SUM(G828)</f>
        <v>0</v>
      </c>
      <c r="H827" s="73">
        <f t="shared" si="166"/>
        <v>0</v>
      </c>
    </row>
    <row r="828" spans="1:8" ht="47.25" x14ac:dyDescent="0.25">
      <c r="A828" s="81" t="s">
        <v>28</v>
      </c>
      <c r="B828" s="22" t="s">
        <v>965</v>
      </c>
      <c r="C828" s="22"/>
      <c r="D828" s="82"/>
      <c r="E828" s="82"/>
      <c r="F828" s="73">
        <f>SUM(F829)</f>
        <v>69.3</v>
      </c>
      <c r="G828" s="73">
        <f t="shared" ref="G828:H828" si="167">SUM(G829)</f>
        <v>0</v>
      </c>
      <c r="H828" s="73">
        <f t="shared" si="167"/>
        <v>0</v>
      </c>
    </row>
    <row r="829" spans="1:8" ht="31.5" x14ac:dyDescent="0.25">
      <c r="A829" s="81" t="s">
        <v>229</v>
      </c>
      <c r="B829" s="22" t="s">
        <v>965</v>
      </c>
      <c r="C829" s="22">
        <v>600</v>
      </c>
      <c r="D829" s="82" t="s">
        <v>34</v>
      </c>
      <c r="E829" s="82" t="s">
        <v>94</v>
      </c>
      <c r="F829" s="73">
        <f>SUM(Ведомственная!G113)</f>
        <v>69.3</v>
      </c>
      <c r="G829" s="73">
        <f>SUM(Ведомственная!H113)</f>
        <v>0</v>
      </c>
      <c r="H829" s="73">
        <f>SUM(Ведомственная!I113)</f>
        <v>0</v>
      </c>
    </row>
    <row r="830" spans="1:8" ht="31.5" x14ac:dyDescent="0.25">
      <c r="A830" s="81" t="s">
        <v>264</v>
      </c>
      <c r="B830" s="22" t="s">
        <v>883</v>
      </c>
      <c r="C830" s="22"/>
      <c r="D830" s="27"/>
      <c r="E830" s="82"/>
      <c r="F830" s="73">
        <f>SUM(F831)+F835+F833</f>
        <v>2615</v>
      </c>
      <c r="G830" s="73">
        <f t="shared" ref="G830:H830" si="168">SUM(G831)+G835+G833</f>
        <v>225</v>
      </c>
      <c r="H830" s="73">
        <f t="shared" si="168"/>
        <v>225</v>
      </c>
    </row>
    <row r="831" spans="1:8" ht="31.5" x14ac:dyDescent="0.25">
      <c r="A831" s="81" t="s">
        <v>884</v>
      </c>
      <c r="B831" s="22" t="s">
        <v>897</v>
      </c>
      <c r="C831" s="22"/>
      <c r="D831" s="27"/>
      <c r="E831" s="82"/>
      <c r="F831" s="73">
        <f t="shared" ref="F831:H831" si="169">SUM(F832)</f>
        <v>2200</v>
      </c>
      <c r="G831" s="73">
        <f t="shared" si="169"/>
        <v>225</v>
      </c>
      <c r="H831" s="73">
        <f t="shared" si="169"/>
        <v>225</v>
      </c>
    </row>
    <row r="832" spans="1:8" ht="31.5" x14ac:dyDescent="0.25">
      <c r="A832" s="81" t="s">
        <v>229</v>
      </c>
      <c r="B832" s="22" t="s">
        <v>897</v>
      </c>
      <c r="C832" s="22">
        <v>600</v>
      </c>
      <c r="D832" s="82" t="s">
        <v>34</v>
      </c>
      <c r="E832" s="82" t="s">
        <v>94</v>
      </c>
      <c r="F832" s="73">
        <f>SUM(Ведомственная!G116)</f>
        <v>2200</v>
      </c>
      <c r="G832" s="73">
        <f>SUM(Ведомственная!H116)</f>
        <v>225</v>
      </c>
      <c r="H832" s="73">
        <f>SUM(Ведомственная!I116)</f>
        <v>225</v>
      </c>
    </row>
    <row r="833" spans="1:8" ht="47.25" x14ac:dyDescent="0.25">
      <c r="A833" s="81" t="s">
        <v>28</v>
      </c>
      <c r="B833" s="22" t="s">
        <v>429</v>
      </c>
      <c r="C833" s="22"/>
      <c r="D833" s="82"/>
      <c r="E833" s="82"/>
      <c r="F833" s="73">
        <f>SUM(F834)</f>
        <v>195</v>
      </c>
      <c r="G833" s="73">
        <f t="shared" ref="G833:H833" si="170">SUM(G834)</f>
        <v>0</v>
      </c>
      <c r="H833" s="73">
        <f t="shared" si="170"/>
        <v>0</v>
      </c>
    </row>
    <row r="834" spans="1:8" ht="31.5" x14ac:dyDescent="0.25">
      <c r="A834" s="81" t="s">
        <v>229</v>
      </c>
      <c r="B834" s="22" t="s">
        <v>429</v>
      </c>
      <c r="C834" s="22">
        <v>600</v>
      </c>
      <c r="D834" s="82" t="s">
        <v>34</v>
      </c>
      <c r="E834" s="82" t="s">
        <v>94</v>
      </c>
      <c r="F834" s="73">
        <f>SUM(Ведомственная!G118)</f>
        <v>195</v>
      </c>
      <c r="G834" s="73"/>
      <c r="H834" s="73"/>
    </row>
    <row r="835" spans="1:8" ht="31.5" x14ac:dyDescent="0.25">
      <c r="A835" s="81" t="s">
        <v>890</v>
      </c>
      <c r="B835" s="22" t="s">
        <v>889</v>
      </c>
      <c r="C835" s="22"/>
      <c r="D835" s="82"/>
      <c r="E835" s="82"/>
      <c r="F835" s="73">
        <f>SUM(F836)</f>
        <v>220</v>
      </c>
      <c r="G835" s="73">
        <f t="shared" ref="G835:H835" si="171">SUM(G836)</f>
        <v>0</v>
      </c>
      <c r="H835" s="73">
        <f t="shared" si="171"/>
        <v>0</v>
      </c>
    </row>
    <row r="836" spans="1:8" ht="31.5" x14ac:dyDescent="0.25">
      <c r="A836" s="81" t="s">
        <v>229</v>
      </c>
      <c r="B836" s="22" t="s">
        <v>889</v>
      </c>
      <c r="C836" s="22">
        <v>600</v>
      </c>
      <c r="D836" s="82" t="s">
        <v>34</v>
      </c>
      <c r="E836" s="82" t="s">
        <v>94</v>
      </c>
      <c r="F836" s="73">
        <f>SUM(Ведомственная!G120)</f>
        <v>220</v>
      </c>
      <c r="G836" s="73">
        <f>SUM(Ведомственная!H120)</f>
        <v>0</v>
      </c>
      <c r="H836" s="73">
        <f>SUM(Ведомственная!I120)</f>
        <v>0</v>
      </c>
    </row>
    <row r="837" spans="1:8" ht="31.5" hidden="1" x14ac:dyDescent="0.25">
      <c r="A837" s="81" t="s">
        <v>265</v>
      </c>
      <c r="B837" s="22" t="s">
        <v>430</v>
      </c>
      <c r="C837" s="22"/>
      <c r="D837" s="27"/>
      <c r="E837" s="82"/>
      <c r="F837" s="73">
        <f t="shared" ref="F837:H838" si="172">SUM(F838)</f>
        <v>0</v>
      </c>
      <c r="G837" s="73">
        <f t="shared" si="172"/>
        <v>0</v>
      </c>
      <c r="H837" s="73">
        <f t="shared" si="172"/>
        <v>0</v>
      </c>
    </row>
    <row r="838" spans="1:8" ht="47.25" hidden="1" x14ac:dyDescent="0.25">
      <c r="A838" s="81" t="s">
        <v>28</v>
      </c>
      <c r="B838" s="22" t="s">
        <v>430</v>
      </c>
      <c r="C838" s="22"/>
      <c r="D838" s="27"/>
      <c r="E838" s="82"/>
      <c r="F838" s="73">
        <f t="shared" si="172"/>
        <v>0</v>
      </c>
      <c r="G838" s="73">
        <f t="shared" si="172"/>
        <v>0</v>
      </c>
      <c r="H838" s="73">
        <f t="shared" si="172"/>
        <v>0</v>
      </c>
    </row>
    <row r="839" spans="1:8" ht="31.5" hidden="1" x14ac:dyDescent="0.25">
      <c r="A839" s="81" t="s">
        <v>72</v>
      </c>
      <c r="B839" s="22" t="s">
        <v>430</v>
      </c>
      <c r="C839" s="22">
        <v>600</v>
      </c>
      <c r="D839" s="82" t="s">
        <v>31</v>
      </c>
      <c r="E839" s="82" t="s">
        <v>78</v>
      </c>
      <c r="F839" s="73"/>
      <c r="G839" s="73"/>
      <c r="H839" s="73"/>
    </row>
    <row r="840" spans="1:8" s="88" customFormat="1" ht="63" x14ac:dyDescent="0.25">
      <c r="A840" s="14" t="s">
        <v>669</v>
      </c>
      <c r="B840" s="20" t="s">
        <v>73</v>
      </c>
      <c r="C840" s="20"/>
      <c r="D840" s="28"/>
      <c r="E840" s="28"/>
      <c r="F840" s="29">
        <f>F841</f>
        <v>4000</v>
      </c>
      <c r="G840" s="29">
        <f>G841</f>
        <v>300</v>
      </c>
      <c r="H840" s="29">
        <f>H841</f>
        <v>300</v>
      </c>
    </row>
    <row r="841" spans="1:8" x14ac:dyDescent="0.25">
      <c r="A841" s="81" t="s">
        <v>35</v>
      </c>
      <c r="B841" s="22" t="s">
        <v>74</v>
      </c>
      <c r="C841" s="22"/>
      <c r="D841" s="82"/>
      <c r="E841" s="82"/>
      <c r="F841" s="73">
        <f>SUM(F842)</f>
        <v>4000</v>
      </c>
      <c r="G841" s="73">
        <f>SUM(G842)</f>
        <v>300</v>
      </c>
      <c r="H841" s="73">
        <f>SUM(H842)</f>
        <v>300</v>
      </c>
    </row>
    <row r="842" spans="1:8" ht="31.5" x14ac:dyDescent="0.25">
      <c r="A842" s="81" t="s">
        <v>75</v>
      </c>
      <c r="B842" s="22" t="s">
        <v>76</v>
      </c>
      <c r="C842" s="22"/>
      <c r="D842" s="82"/>
      <c r="E842" s="82"/>
      <c r="F842" s="73">
        <f>F843</f>
        <v>4000</v>
      </c>
      <c r="G842" s="73">
        <f>G843</f>
        <v>300</v>
      </c>
      <c r="H842" s="73">
        <f>H843</f>
        <v>300</v>
      </c>
    </row>
    <row r="843" spans="1:8" ht="31.5" x14ac:dyDescent="0.25">
      <c r="A843" s="81" t="s">
        <v>52</v>
      </c>
      <c r="B843" s="22" t="s">
        <v>76</v>
      </c>
      <c r="C843" s="22">
        <v>200</v>
      </c>
      <c r="D843" s="82" t="s">
        <v>31</v>
      </c>
      <c r="E843" s="82" t="s">
        <v>54</v>
      </c>
      <c r="F843" s="73">
        <f>SUM(Ведомственная!G687)</f>
        <v>4000</v>
      </c>
      <c r="G843" s="73">
        <f>SUM(Ведомственная!H687)</f>
        <v>300</v>
      </c>
      <c r="H843" s="73">
        <f>SUM(Ведомственная!I687)</f>
        <v>300</v>
      </c>
    </row>
    <row r="844" spans="1:8" s="88" customFormat="1" ht="31.5" x14ac:dyDescent="0.25">
      <c r="A844" s="14" t="s">
        <v>868</v>
      </c>
      <c r="B844" s="20" t="s">
        <v>225</v>
      </c>
      <c r="C844" s="20"/>
      <c r="D844" s="28"/>
      <c r="E844" s="28"/>
      <c r="F844" s="29">
        <f>SUM(F845+F848)</f>
        <v>2520.1999999999998</v>
      </c>
      <c r="G844" s="29">
        <f>SUM(G845+G848)</f>
        <v>2020.1999999999998</v>
      </c>
      <c r="H844" s="29">
        <f>SUM(H845+H848)</f>
        <v>2520.1999999999998</v>
      </c>
    </row>
    <row r="845" spans="1:8" ht="31.5" x14ac:dyDescent="0.25">
      <c r="A845" s="81" t="s">
        <v>550</v>
      </c>
      <c r="B845" s="22" t="s">
        <v>560</v>
      </c>
      <c r="C845" s="22"/>
      <c r="D845" s="82"/>
      <c r="E845" s="82"/>
      <c r="F845" s="73">
        <f>SUM(F846+F847)</f>
        <v>1505.8</v>
      </c>
      <c r="G845" s="73">
        <f>SUM(G846+G847)</f>
        <v>1505.8</v>
      </c>
      <c r="H845" s="73">
        <f>SUM(H846+H847)</f>
        <v>1505.8</v>
      </c>
    </row>
    <row r="846" spans="1:8" ht="63" x14ac:dyDescent="0.25">
      <c r="A846" s="18" t="s">
        <v>51</v>
      </c>
      <c r="B846" s="22" t="s">
        <v>560</v>
      </c>
      <c r="C846" s="22">
        <v>100</v>
      </c>
      <c r="D846" s="82" t="s">
        <v>34</v>
      </c>
      <c r="E846" s="82" t="s">
        <v>13</v>
      </c>
      <c r="F846" s="73">
        <f>SUM(Ведомственная!G67)</f>
        <v>1505.8</v>
      </c>
      <c r="G846" s="73">
        <f>SUM(Ведомственная!H67)</f>
        <v>1505.8</v>
      </c>
      <c r="H846" s="73">
        <f>SUM(Ведомственная!I67)</f>
        <v>1505.8</v>
      </c>
    </row>
    <row r="847" spans="1:8" ht="31.5" x14ac:dyDescent="0.25">
      <c r="A847" s="81" t="s">
        <v>52</v>
      </c>
      <c r="B847" s="22" t="s">
        <v>560</v>
      </c>
      <c r="C847" s="22">
        <v>200</v>
      </c>
      <c r="D847" s="82" t="s">
        <v>34</v>
      </c>
      <c r="E847" s="82" t="s">
        <v>13</v>
      </c>
      <c r="F847" s="73">
        <f>SUM(Ведомственная!G68)</f>
        <v>0</v>
      </c>
      <c r="G847" s="73">
        <f>SUM(Ведомственная!H68)</f>
        <v>0</v>
      </c>
      <c r="H847" s="73">
        <f>SUM(Ведомственная!I68)</f>
        <v>0</v>
      </c>
    </row>
    <row r="848" spans="1:8" ht="31.5" x14ac:dyDescent="0.25">
      <c r="A848" s="81" t="s">
        <v>98</v>
      </c>
      <c r="B848" s="22" t="s">
        <v>562</v>
      </c>
      <c r="C848" s="22"/>
      <c r="D848" s="82"/>
      <c r="E848" s="82"/>
      <c r="F848" s="73">
        <f>SUM(F849:F850)</f>
        <v>1014.4</v>
      </c>
      <c r="G848" s="73">
        <f>SUM(G849:G850)</f>
        <v>514.4</v>
      </c>
      <c r="H848" s="73">
        <f>SUM(H849:H850)</f>
        <v>1014.4</v>
      </c>
    </row>
    <row r="849" spans="1:8" ht="31.5" x14ac:dyDescent="0.25">
      <c r="A849" s="81" t="s">
        <v>52</v>
      </c>
      <c r="B849" s="22" t="s">
        <v>562</v>
      </c>
      <c r="C849" s="22">
        <v>200</v>
      </c>
      <c r="D849" s="82" t="s">
        <v>34</v>
      </c>
      <c r="E849" s="82">
        <v>13</v>
      </c>
      <c r="F849" s="73">
        <f>SUM(Ведомственная!G123)</f>
        <v>864.4</v>
      </c>
      <c r="G849" s="73">
        <f>SUM(Ведомственная!H123)</f>
        <v>364.4</v>
      </c>
      <c r="H849" s="73">
        <f>SUM(Ведомственная!I123)</f>
        <v>864.4</v>
      </c>
    </row>
    <row r="850" spans="1:8" ht="25.5" customHeight="1" x14ac:dyDescent="0.25">
      <c r="A850" s="81" t="s">
        <v>42</v>
      </c>
      <c r="B850" s="22" t="s">
        <v>562</v>
      </c>
      <c r="C850" s="22">
        <v>300</v>
      </c>
      <c r="D850" s="82" t="s">
        <v>34</v>
      </c>
      <c r="E850" s="82">
        <v>13</v>
      </c>
      <c r="F850" s="73">
        <f>SUM(Ведомственная!G124)</f>
        <v>150</v>
      </c>
      <c r="G850" s="73">
        <f>SUM(Ведомственная!H124)</f>
        <v>150</v>
      </c>
      <c r="H850" s="73">
        <f>SUM(Ведомственная!I124)</f>
        <v>150</v>
      </c>
    </row>
    <row r="851" spans="1:8" s="88" customFormat="1" ht="47.25" x14ac:dyDescent="0.25">
      <c r="A851" s="14" t="s">
        <v>628</v>
      </c>
      <c r="B851" s="20" t="s">
        <v>195</v>
      </c>
      <c r="C851" s="20"/>
      <c r="D851" s="28"/>
      <c r="E851" s="28"/>
      <c r="F851" s="29">
        <f>SUM(F852+F855+F858+F860)</f>
        <v>35203.299999999996</v>
      </c>
      <c r="G851" s="29">
        <f>SUM(G852+G855+G858+G860)</f>
        <v>35036.6</v>
      </c>
      <c r="H851" s="29">
        <f>SUM(H852+H855+H858+H860)</f>
        <v>35013.599999999999</v>
      </c>
    </row>
    <row r="852" spans="1:8" x14ac:dyDescent="0.25">
      <c r="A852" s="81" t="s">
        <v>80</v>
      </c>
      <c r="B852" s="82" t="s">
        <v>196</v>
      </c>
      <c r="C852" s="82"/>
      <c r="D852" s="82"/>
      <c r="E852" s="82"/>
      <c r="F852" s="73">
        <f>SUM(F853:F854)</f>
        <v>26721.899999999998</v>
      </c>
      <c r="G852" s="73">
        <f>SUM(G853:G854)</f>
        <v>26699.200000000001</v>
      </c>
      <c r="H852" s="73">
        <f>SUM(H853:H854)</f>
        <v>26699.200000000001</v>
      </c>
    </row>
    <row r="853" spans="1:8" ht="63" x14ac:dyDescent="0.25">
      <c r="A853" s="81" t="s">
        <v>51</v>
      </c>
      <c r="B853" s="82" t="s">
        <v>196</v>
      </c>
      <c r="C853" s="82" t="s">
        <v>89</v>
      </c>
      <c r="D853" s="82" t="s">
        <v>34</v>
      </c>
      <c r="E853" s="82" t="s">
        <v>78</v>
      </c>
      <c r="F853" s="73">
        <f>SUM(Ведомственная!G522)</f>
        <v>26715.599999999999</v>
      </c>
      <c r="G853" s="73">
        <f>SUM(Ведомственная!H522)</f>
        <v>26692.9</v>
      </c>
      <c r="H853" s="73">
        <f>SUM(Ведомственная!I522)</f>
        <v>26692.9</v>
      </c>
    </row>
    <row r="854" spans="1:8" ht="31.5" x14ac:dyDescent="0.25">
      <c r="A854" s="81" t="s">
        <v>52</v>
      </c>
      <c r="B854" s="82" t="s">
        <v>196</v>
      </c>
      <c r="C854" s="82" t="s">
        <v>91</v>
      </c>
      <c r="D854" s="82" t="s">
        <v>34</v>
      </c>
      <c r="E854" s="82" t="s">
        <v>78</v>
      </c>
      <c r="F854" s="73">
        <f>SUM(Ведомственная!G523)</f>
        <v>6.3</v>
      </c>
      <c r="G854" s="73">
        <f>SUM(Ведомственная!H523)</f>
        <v>6.3</v>
      </c>
      <c r="H854" s="73">
        <f>SUM(Ведомственная!I523)</f>
        <v>6.3</v>
      </c>
    </row>
    <row r="855" spans="1:8" x14ac:dyDescent="0.25">
      <c r="A855" s="81" t="s">
        <v>95</v>
      </c>
      <c r="B855" s="22" t="s">
        <v>198</v>
      </c>
      <c r="C855" s="22"/>
      <c r="D855" s="82"/>
      <c r="E855" s="82"/>
      <c r="F855" s="73">
        <f>SUM(F856:F857)</f>
        <v>223.6</v>
      </c>
      <c r="G855" s="73">
        <f>SUM(G856:G857)</f>
        <v>223.6</v>
      </c>
      <c r="H855" s="73">
        <f>SUM(H856:H857)</f>
        <v>223.6</v>
      </c>
    </row>
    <row r="856" spans="1:8" ht="31.5" x14ac:dyDescent="0.25">
      <c r="A856" s="81" t="s">
        <v>52</v>
      </c>
      <c r="B856" s="22" t="s">
        <v>198</v>
      </c>
      <c r="C856" s="22">
        <v>200</v>
      </c>
      <c r="D856" s="82" t="s">
        <v>34</v>
      </c>
      <c r="E856" s="82" t="s">
        <v>94</v>
      </c>
      <c r="F856" s="73">
        <f>SUM(Ведомственная!G531)</f>
        <v>222.2</v>
      </c>
      <c r="G856" s="73">
        <f>SUM(Ведомственная!H531)</f>
        <v>222.2</v>
      </c>
      <c r="H856" s="73">
        <f>SUM(Ведомственная!I531)</f>
        <v>222.2</v>
      </c>
    </row>
    <row r="857" spans="1:8" x14ac:dyDescent="0.25">
      <c r="A857" s="81" t="s">
        <v>22</v>
      </c>
      <c r="B857" s="22" t="s">
        <v>198</v>
      </c>
      <c r="C857" s="22">
        <v>800</v>
      </c>
      <c r="D857" s="82" t="s">
        <v>34</v>
      </c>
      <c r="E857" s="82" t="s">
        <v>94</v>
      </c>
      <c r="F857" s="73">
        <f>SUM(Ведомственная!G532)</f>
        <v>1.4</v>
      </c>
      <c r="G857" s="73">
        <f>SUM(Ведомственная!H532)</f>
        <v>1.4</v>
      </c>
      <c r="H857" s="73">
        <f>SUM(Ведомственная!I532)</f>
        <v>1.4</v>
      </c>
    </row>
    <row r="858" spans="1:8" ht="31.5" x14ac:dyDescent="0.25">
      <c r="A858" s="81" t="s">
        <v>97</v>
      </c>
      <c r="B858" s="22" t="s">
        <v>199</v>
      </c>
      <c r="C858" s="22"/>
      <c r="D858" s="82"/>
      <c r="E858" s="82"/>
      <c r="F858" s="73">
        <f>SUM(F859)</f>
        <v>275.7</v>
      </c>
      <c r="G858" s="73">
        <f>SUM(G859)</f>
        <v>275.7</v>
      </c>
      <c r="H858" s="73">
        <f>SUM(H859)</f>
        <v>275.7</v>
      </c>
    </row>
    <row r="859" spans="1:8" ht="31.5" x14ac:dyDescent="0.25">
      <c r="A859" s="81" t="s">
        <v>52</v>
      </c>
      <c r="B859" s="22" t="s">
        <v>199</v>
      </c>
      <c r="C859" s="22">
        <v>200</v>
      </c>
      <c r="D859" s="82" t="s">
        <v>34</v>
      </c>
      <c r="E859" s="82" t="s">
        <v>94</v>
      </c>
      <c r="F859" s="73">
        <f>SUM(Ведомственная!G534)</f>
        <v>275.7</v>
      </c>
      <c r="G859" s="73">
        <f>SUM(Ведомственная!H534)</f>
        <v>275.7</v>
      </c>
      <c r="H859" s="73">
        <f>SUM(Ведомственная!I534)</f>
        <v>275.7</v>
      </c>
    </row>
    <row r="860" spans="1:8" ht="31.5" x14ac:dyDescent="0.25">
      <c r="A860" s="81" t="s">
        <v>98</v>
      </c>
      <c r="B860" s="22" t="s">
        <v>200</v>
      </c>
      <c r="C860" s="22"/>
      <c r="D860" s="82"/>
      <c r="E860" s="82"/>
      <c r="F860" s="73">
        <f>SUM(F861:F863)</f>
        <v>7982.1</v>
      </c>
      <c r="G860" s="73">
        <f>SUM(G861:G863)</f>
        <v>7838.1</v>
      </c>
      <c r="H860" s="73">
        <f>SUM(H861:H863)</f>
        <v>7815.1</v>
      </c>
    </row>
    <row r="861" spans="1:8" ht="31.5" x14ac:dyDescent="0.25">
      <c r="A861" s="81" t="s">
        <v>52</v>
      </c>
      <c r="B861" s="22" t="s">
        <v>200</v>
      </c>
      <c r="C861" s="22">
        <v>200</v>
      </c>
      <c r="D861" s="82" t="s">
        <v>34</v>
      </c>
      <c r="E861" s="82" t="s">
        <v>94</v>
      </c>
      <c r="F861" s="73">
        <f>SUM(Ведомственная!G536)</f>
        <v>7863</v>
      </c>
      <c r="G861" s="73">
        <f>SUM(Ведомственная!H536)</f>
        <v>7838.1</v>
      </c>
      <c r="H861" s="73">
        <f>SUM(Ведомственная!I536)</f>
        <v>7815.1</v>
      </c>
    </row>
    <row r="862" spans="1:8" ht="31.5" x14ac:dyDescent="0.25">
      <c r="A862" s="81" t="s">
        <v>52</v>
      </c>
      <c r="B862" s="22" t="s">
        <v>200</v>
      </c>
      <c r="C862" s="22">
        <v>200</v>
      </c>
      <c r="D862" s="82" t="s">
        <v>113</v>
      </c>
      <c r="E862" s="82" t="s">
        <v>169</v>
      </c>
      <c r="F862" s="73">
        <f>SUM(Ведомственная!G544)</f>
        <v>119.1</v>
      </c>
      <c r="G862" s="73">
        <f>SUM(Ведомственная!H544)</f>
        <v>0</v>
      </c>
      <c r="H862" s="73">
        <f>SUM(Ведомственная!I544)</f>
        <v>0</v>
      </c>
    </row>
    <row r="863" spans="1:8" ht="23.25" customHeight="1" x14ac:dyDescent="0.25">
      <c r="A863" s="81" t="s">
        <v>22</v>
      </c>
      <c r="B863" s="22" t="s">
        <v>200</v>
      </c>
      <c r="C863" s="22">
        <v>800</v>
      </c>
      <c r="D863" s="82" t="s">
        <v>34</v>
      </c>
      <c r="E863" s="82" t="s">
        <v>94</v>
      </c>
      <c r="F863" s="73">
        <f>SUM(Ведомственная!G537)</f>
        <v>0</v>
      </c>
      <c r="G863" s="73">
        <f>SUM(Ведомственная!H537)</f>
        <v>0</v>
      </c>
      <c r="H863" s="73">
        <f>SUM(Ведомственная!I537)</f>
        <v>0</v>
      </c>
    </row>
    <row r="864" spans="1:8" s="88" customFormat="1" ht="31.5" x14ac:dyDescent="0.25">
      <c r="A864" s="14" t="s">
        <v>632</v>
      </c>
      <c r="B864" s="20" t="s">
        <v>226</v>
      </c>
      <c r="C864" s="20"/>
      <c r="D864" s="28"/>
      <c r="E864" s="28"/>
      <c r="F864" s="29">
        <f>SUM(F865)</f>
        <v>737</v>
      </c>
      <c r="G864" s="29">
        <f>SUM(G865)</f>
        <v>287</v>
      </c>
      <c r="H864" s="29">
        <f>SUM(H865)</f>
        <v>737</v>
      </c>
    </row>
    <row r="865" spans="1:8" x14ac:dyDescent="0.25">
      <c r="A865" s="81" t="s">
        <v>35</v>
      </c>
      <c r="B865" s="22" t="s">
        <v>678</v>
      </c>
      <c r="C865" s="22"/>
      <c r="D865" s="82"/>
      <c r="E865" s="82"/>
      <c r="F865" s="73">
        <f>SUM(Ведомственная!G126)</f>
        <v>737</v>
      </c>
      <c r="G865" s="73">
        <f>SUM(Ведомственная!H126)</f>
        <v>287</v>
      </c>
      <c r="H865" s="73">
        <f>SUM(Ведомственная!I126)</f>
        <v>737</v>
      </c>
    </row>
    <row r="866" spans="1:8" ht="31.5" x14ac:dyDescent="0.25">
      <c r="A866" s="81" t="s">
        <v>52</v>
      </c>
      <c r="B866" s="22" t="s">
        <v>226</v>
      </c>
      <c r="C866" s="22">
        <v>200</v>
      </c>
      <c r="D866" s="82" t="s">
        <v>34</v>
      </c>
      <c r="E866" s="82">
        <v>13</v>
      </c>
      <c r="F866" s="73">
        <f>SUM(Ведомственная!G127)</f>
        <v>737</v>
      </c>
      <c r="G866" s="73">
        <f>SUM(Ведомственная!H127)</f>
        <v>287</v>
      </c>
      <c r="H866" s="73">
        <f>SUM(Ведомственная!I127)</f>
        <v>737</v>
      </c>
    </row>
    <row r="867" spans="1:8" s="88" customFormat="1" ht="47.25" x14ac:dyDescent="0.25">
      <c r="A867" s="14" t="s">
        <v>675</v>
      </c>
      <c r="B867" s="20" t="s">
        <v>227</v>
      </c>
      <c r="C867" s="20"/>
      <c r="D867" s="28"/>
      <c r="E867" s="28"/>
      <c r="F867" s="29">
        <f>SUM(F868+F870)+F872</f>
        <v>4978.3999999999996</v>
      </c>
      <c r="G867" s="29">
        <f>SUM(G868+G870)+G872</f>
        <v>4970.5</v>
      </c>
      <c r="H867" s="29">
        <f>SUM(H868+H870)+H872</f>
        <v>4970.5</v>
      </c>
    </row>
    <row r="868" spans="1:8" ht="47.25" x14ac:dyDescent="0.25">
      <c r="A868" s="81" t="s">
        <v>362</v>
      </c>
      <c r="B868" s="22" t="s">
        <v>554</v>
      </c>
      <c r="C868" s="22"/>
      <c r="D868" s="82"/>
      <c r="E868" s="82"/>
      <c r="F868" s="73">
        <f>SUM(F869)</f>
        <v>234.7</v>
      </c>
      <c r="G868" s="73">
        <f>SUM(G869)</f>
        <v>234.7</v>
      </c>
      <c r="H868" s="73">
        <f>SUM(H869)</f>
        <v>234.7</v>
      </c>
    </row>
    <row r="869" spans="1:8" ht="31.5" x14ac:dyDescent="0.25">
      <c r="A869" s="81" t="s">
        <v>229</v>
      </c>
      <c r="B869" s="22" t="s">
        <v>554</v>
      </c>
      <c r="C869" s="22">
        <v>600</v>
      </c>
      <c r="D869" s="82" t="s">
        <v>34</v>
      </c>
      <c r="E869" s="82">
        <v>13</v>
      </c>
      <c r="F869" s="73">
        <f>SUM(Ведомственная!G130)</f>
        <v>234.7</v>
      </c>
      <c r="G869" s="73">
        <f>SUM(Ведомственная!H130)</f>
        <v>234.7</v>
      </c>
      <c r="H869" s="73">
        <f>SUM(Ведомственная!I130)</f>
        <v>234.7</v>
      </c>
    </row>
    <row r="870" spans="1:8" ht="47.25" x14ac:dyDescent="0.25">
      <c r="A870" s="81" t="s">
        <v>26</v>
      </c>
      <c r="B870" s="22" t="s">
        <v>228</v>
      </c>
      <c r="C870" s="22"/>
      <c r="D870" s="82"/>
      <c r="E870" s="82"/>
      <c r="F870" s="73">
        <f>SUM(F871)</f>
        <v>4743.7</v>
      </c>
      <c r="G870" s="73">
        <f>SUM(G871)</f>
        <v>4735.8</v>
      </c>
      <c r="H870" s="73">
        <f>SUM(H871)</f>
        <v>4735.8</v>
      </c>
    </row>
    <row r="871" spans="1:8" ht="31.5" x14ac:dyDescent="0.25">
      <c r="A871" s="81" t="s">
        <v>229</v>
      </c>
      <c r="B871" s="22" t="s">
        <v>228</v>
      </c>
      <c r="C871" s="22">
        <v>600</v>
      </c>
      <c r="D871" s="82" t="s">
        <v>34</v>
      </c>
      <c r="E871" s="82">
        <v>13</v>
      </c>
      <c r="F871" s="73">
        <f>SUM(Ведомственная!G132)</f>
        <v>4743.7</v>
      </c>
      <c r="G871" s="73">
        <f>SUM(Ведомственная!H132)</f>
        <v>4735.8</v>
      </c>
      <c r="H871" s="73">
        <f>SUM(Ведомственная!I132)</f>
        <v>4735.8</v>
      </c>
    </row>
    <row r="872" spans="1:8" hidden="1" x14ac:dyDescent="0.25">
      <c r="A872" s="81" t="s">
        <v>151</v>
      </c>
      <c r="B872" s="22" t="s">
        <v>451</v>
      </c>
      <c r="C872" s="82"/>
      <c r="D872" s="82"/>
      <c r="E872" s="22"/>
      <c r="F872" s="73">
        <f t="shared" ref="F872:H873" si="173">SUM(F873)</f>
        <v>0</v>
      </c>
      <c r="G872" s="73">
        <f t="shared" si="173"/>
        <v>0</v>
      </c>
      <c r="H872" s="73">
        <f t="shared" si="173"/>
        <v>0</v>
      </c>
    </row>
    <row r="873" spans="1:8" ht="31.5" hidden="1" x14ac:dyDescent="0.25">
      <c r="A873" s="81" t="s">
        <v>421</v>
      </c>
      <c r="B873" s="22" t="s">
        <v>452</v>
      </c>
      <c r="C873" s="82"/>
      <c r="D873" s="82"/>
      <c r="E873" s="22"/>
      <c r="F873" s="73">
        <f t="shared" si="173"/>
        <v>0</v>
      </c>
      <c r="G873" s="73">
        <f t="shared" si="173"/>
        <v>0</v>
      </c>
      <c r="H873" s="73">
        <f t="shared" si="173"/>
        <v>0</v>
      </c>
    </row>
    <row r="874" spans="1:8" ht="31.5" hidden="1" x14ac:dyDescent="0.25">
      <c r="A874" s="81" t="s">
        <v>229</v>
      </c>
      <c r="B874" s="22" t="s">
        <v>452</v>
      </c>
      <c r="C874" s="22">
        <v>600</v>
      </c>
      <c r="D874" s="82" t="s">
        <v>34</v>
      </c>
      <c r="E874" s="82">
        <v>13</v>
      </c>
      <c r="F874" s="73"/>
      <c r="G874" s="73"/>
      <c r="H874" s="73"/>
    </row>
    <row r="875" spans="1:8" s="88" customFormat="1" ht="47.25" x14ac:dyDescent="0.25">
      <c r="A875" s="14" t="s">
        <v>664</v>
      </c>
      <c r="B875" s="20" t="s">
        <v>444</v>
      </c>
      <c r="C875" s="20"/>
      <c r="D875" s="28"/>
      <c r="E875" s="28"/>
      <c r="F875" s="29">
        <f>SUM(F876)</f>
        <v>1750</v>
      </c>
      <c r="G875" s="29">
        <f>SUM(G876)</f>
        <v>500</v>
      </c>
      <c r="H875" s="29">
        <f>SUM(H876)</f>
        <v>500</v>
      </c>
    </row>
    <row r="876" spans="1:8" x14ac:dyDescent="0.25">
      <c r="A876" s="81" t="s">
        <v>35</v>
      </c>
      <c r="B876" s="22" t="s">
        <v>445</v>
      </c>
      <c r="C876" s="22"/>
      <c r="D876" s="82"/>
      <c r="E876" s="82"/>
      <c r="F876" s="73">
        <f>SUM(F877)+F879</f>
        <v>1750</v>
      </c>
      <c r="G876" s="73">
        <f>SUM(G877)+G879</f>
        <v>500</v>
      </c>
      <c r="H876" s="73">
        <f>SUM(H877)+H879</f>
        <v>500</v>
      </c>
    </row>
    <row r="877" spans="1:8" x14ac:dyDescent="0.25">
      <c r="A877" s="81" t="s">
        <v>55</v>
      </c>
      <c r="B877" s="22" t="s">
        <v>446</v>
      </c>
      <c r="C877" s="22"/>
      <c r="D877" s="82"/>
      <c r="E877" s="82"/>
      <c r="F877" s="73">
        <f>SUM(F878)</f>
        <v>1250</v>
      </c>
      <c r="G877" s="73">
        <f>SUM(G878)</f>
        <v>0</v>
      </c>
      <c r="H877" s="73">
        <f>SUM(H878)</f>
        <v>0</v>
      </c>
    </row>
    <row r="878" spans="1:8" x14ac:dyDescent="0.25">
      <c r="A878" s="81" t="s">
        <v>42</v>
      </c>
      <c r="B878" s="22" t="s">
        <v>446</v>
      </c>
      <c r="C878" s="22">
        <v>300</v>
      </c>
      <c r="D878" s="82" t="s">
        <v>31</v>
      </c>
      <c r="E878" s="82" t="s">
        <v>54</v>
      </c>
      <c r="F878" s="73">
        <f>SUM(Ведомственная!G451)</f>
        <v>1250</v>
      </c>
      <c r="G878" s="73">
        <f>SUM(Ведомственная!H451)</f>
        <v>0</v>
      </c>
      <c r="H878" s="73">
        <f>SUM(Ведомственная!I451)</f>
        <v>0</v>
      </c>
    </row>
    <row r="879" spans="1:8" ht="94.5" x14ac:dyDescent="0.25">
      <c r="A879" s="81" t="s">
        <v>468</v>
      </c>
      <c r="B879" s="22" t="s">
        <v>447</v>
      </c>
      <c r="C879" s="22"/>
      <c r="D879" s="82"/>
      <c r="E879" s="82"/>
      <c r="F879" s="73">
        <f>SUM(F880)</f>
        <v>500</v>
      </c>
      <c r="G879" s="73">
        <f>SUM(G880)</f>
        <v>500</v>
      </c>
      <c r="H879" s="73">
        <f>SUM(H880)</f>
        <v>500</v>
      </c>
    </row>
    <row r="880" spans="1:8" x14ac:dyDescent="0.25">
      <c r="A880" s="81" t="s">
        <v>42</v>
      </c>
      <c r="B880" s="22" t="s">
        <v>447</v>
      </c>
      <c r="C880" s="22">
        <v>300</v>
      </c>
      <c r="D880" s="82" t="s">
        <v>31</v>
      </c>
      <c r="E880" s="82" t="s">
        <v>54</v>
      </c>
      <c r="F880" s="73">
        <f>SUM(Ведомственная!G692)</f>
        <v>500</v>
      </c>
      <c r="G880" s="73">
        <f>SUM(Ведомственная!H692)</f>
        <v>500</v>
      </c>
      <c r="H880" s="73">
        <f>SUM(Ведомственная!I692)</f>
        <v>500</v>
      </c>
    </row>
    <row r="881" spans="1:8" s="88" customFormat="1" ht="47.25" x14ac:dyDescent="0.25">
      <c r="A881" s="14" t="s">
        <v>869</v>
      </c>
      <c r="B881" s="20" t="s">
        <v>512</v>
      </c>
      <c r="C881" s="28"/>
      <c r="D881" s="28"/>
      <c r="E881" s="28"/>
      <c r="F881" s="29">
        <f t="shared" ref="F881:H883" si="174">SUM(F882)</f>
        <v>848</v>
      </c>
      <c r="G881" s="29">
        <f t="shared" si="174"/>
        <v>1348</v>
      </c>
      <c r="H881" s="29">
        <f t="shared" si="174"/>
        <v>1348</v>
      </c>
    </row>
    <row r="882" spans="1:8" ht="31.5" x14ac:dyDescent="0.25">
      <c r="A882" s="81" t="s">
        <v>69</v>
      </c>
      <c r="B882" s="22" t="s">
        <v>513</v>
      </c>
      <c r="C882" s="82"/>
      <c r="D882" s="82"/>
      <c r="E882" s="82"/>
      <c r="F882" s="73">
        <f t="shared" si="174"/>
        <v>848</v>
      </c>
      <c r="G882" s="73">
        <f t="shared" si="174"/>
        <v>1348</v>
      </c>
      <c r="H882" s="73">
        <f t="shared" si="174"/>
        <v>1348</v>
      </c>
    </row>
    <row r="883" spans="1:8" x14ac:dyDescent="0.25">
      <c r="A883" s="81" t="s">
        <v>37</v>
      </c>
      <c r="B883" s="22" t="s">
        <v>514</v>
      </c>
      <c r="C883" s="82"/>
      <c r="D883" s="82"/>
      <c r="E883" s="82"/>
      <c r="F883" s="73">
        <f t="shared" si="174"/>
        <v>848</v>
      </c>
      <c r="G883" s="73">
        <f t="shared" si="174"/>
        <v>1348</v>
      </c>
      <c r="H883" s="73">
        <f t="shared" si="174"/>
        <v>1348</v>
      </c>
    </row>
    <row r="884" spans="1:8" ht="38.25" customHeight="1" x14ac:dyDescent="0.25">
      <c r="A884" s="81" t="s">
        <v>229</v>
      </c>
      <c r="B884" s="22" t="s">
        <v>514</v>
      </c>
      <c r="C884" s="82" t="s">
        <v>122</v>
      </c>
      <c r="D884" s="82" t="s">
        <v>31</v>
      </c>
      <c r="E884" s="82" t="s">
        <v>54</v>
      </c>
      <c r="F884" s="73">
        <f>SUM(Ведомственная!G696)+Ведомственная!G780</f>
        <v>848</v>
      </c>
      <c r="G884" s="73">
        <f>SUM(Ведомственная!H696)+Ведомственная!H780</f>
        <v>1348</v>
      </c>
      <c r="H884" s="73">
        <f>SUM(Ведомственная!I696)+Ведомственная!I780</f>
        <v>1348</v>
      </c>
    </row>
    <row r="885" spans="1:8" ht="47.25" x14ac:dyDescent="0.25">
      <c r="A885" s="14" t="s">
        <v>939</v>
      </c>
      <c r="B885" s="20" t="s">
        <v>719</v>
      </c>
      <c r="C885" s="28"/>
      <c r="D885" s="28"/>
      <c r="E885" s="28"/>
      <c r="F885" s="29">
        <f>SUM(F888)+F886</f>
        <v>1330</v>
      </c>
      <c r="G885" s="29">
        <f t="shared" ref="G885:H885" si="175">SUM(G888)+G886</f>
        <v>200</v>
      </c>
      <c r="H885" s="29">
        <f t="shared" si="175"/>
        <v>200</v>
      </c>
    </row>
    <row r="886" spans="1:8" ht="31.5" x14ac:dyDescent="0.25">
      <c r="A886" s="81" t="s">
        <v>963</v>
      </c>
      <c r="B886" s="22" t="s">
        <v>961</v>
      </c>
      <c r="C886" s="82"/>
      <c r="D886" s="82"/>
      <c r="E886" s="82"/>
      <c r="F886" s="73">
        <f>SUM(F887)</f>
        <v>1130</v>
      </c>
      <c r="G886" s="73">
        <f t="shared" ref="G886:H886" si="176">SUM(G887)</f>
        <v>0</v>
      </c>
      <c r="H886" s="73">
        <f t="shared" si="176"/>
        <v>0</v>
      </c>
    </row>
    <row r="887" spans="1:8" ht="31.5" x14ac:dyDescent="0.25">
      <c r="A887" s="81" t="s">
        <v>229</v>
      </c>
      <c r="B887" s="22" t="s">
        <v>961</v>
      </c>
      <c r="C887" s="82" t="s">
        <v>122</v>
      </c>
      <c r="D887" s="82" t="s">
        <v>13</v>
      </c>
      <c r="E887" s="82" t="s">
        <v>24</v>
      </c>
      <c r="F887" s="73">
        <f>SUM(Ведомственная!G263)</f>
        <v>1130</v>
      </c>
      <c r="G887" s="73"/>
      <c r="H887" s="73"/>
    </row>
    <row r="888" spans="1:8" ht="47.25" x14ac:dyDescent="0.25">
      <c r="A888" s="81" t="s">
        <v>940</v>
      </c>
      <c r="B888" s="22" t="s">
        <v>962</v>
      </c>
      <c r="C888" s="82"/>
      <c r="D888" s="82"/>
      <c r="E888" s="82"/>
      <c r="F888" s="73">
        <f t="shared" ref="F888:H888" si="177">SUM(F889)</f>
        <v>200</v>
      </c>
      <c r="G888" s="73">
        <f t="shared" si="177"/>
        <v>200</v>
      </c>
      <c r="H888" s="73">
        <f t="shared" si="177"/>
        <v>200</v>
      </c>
    </row>
    <row r="889" spans="1:8" ht="31.5" x14ac:dyDescent="0.25">
      <c r="A889" s="1" t="s">
        <v>229</v>
      </c>
      <c r="B889" s="22" t="s">
        <v>962</v>
      </c>
      <c r="C889" s="82" t="s">
        <v>122</v>
      </c>
      <c r="D889" s="82" t="s">
        <v>13</v>
      </c>
      <c r="E889" s="82" t="s">
        <v>24</v>
      </c>
      <c r="F889" s="73">
        <f>SUM(Ведомственная!G265)</f>
        <v>200</v>
      </c>
      <c r="G889" s="73">
        <f>SUM(Ведомственная!H265)</f>
        <v>200</v>
      </c>
      <c r="H889" s="73">
        <f>SUM(Ведомственная!I265)</f>
        <v>200</v>
      </c>
    </row>
    <row r="890" spans="1:8" ht="31.5" x14ac:dyDescent="0.25">
      <c r="A890" s="51" t="s">
        <v>709</v>
      </c>
      <c r="B890" s="20" t="s">
        <v>707</v>
      </c>
      <c r="C890" s="28"/>
      <c r="D890" s="28"/>
      <c r="E890" s="28"/>
      <c r="F890" s="29">
        <f t="shared" ref="F890:H890" si="178">SUM(F891)</f>
        <v>9535.7999999999993</v>
      </c>
      <c r="G890" s="29">
        <f t="shared" si="178"/>
        <v>3000</v>
      </c>
      <c r="H890" s="29">
        <f t="shared" si="178"/>
        <v>3000</v>
      </c>
    </row>
    <row r="891" spans="1:8" ht="31.5" x14ac:dyDescent="0.25">
      <c r="A891" s="81" t="s">
        <v>98</v>
      </c>
      <c r="B891" s="22" t="s">
        <v>708</v>
      </c>
      <c r="C891" s="82"/>
      <c r="D891" s="82"/>
      <c r="E891" s="82"/>
      <c r="F891" s="73">
        <f>SUM(F892:F893)</f>
        <v>9535.7999999999993</v>
      </c>
      <c r="G891" s="73">
        <f t="shared" ref="G891:H891" si="179">SUM(G892:G893)</f>
        <v>3000</v>
      </c>
      <c r="H891" s="73">
        <f t="shared" si="179"/>
        <v>3000</v>
      </c>
    </row>
    <row r="892" spans="1:8" ht="31.5" x14ac:dyDescent="0.25">
      <c r="A892" s="18" t="s">
        <v>52</v>
      </c>
      <c r="B892" s="22" t="s">
        <v>708</v>
      </c>
      <c r="C892" s="82" t="s">
        <v>91</v>
      </c>
      <c r="D892" s="82" t="s">
        <v>34</v>
      </c>
      <c r="E892" s="82" t="s">
        <v>94</v>
      </c>
      <c r="F892" s="73">
        <f>SUM(Ведомственная!G138)</f>
        <v>9455.7999999999993</v>
      </c>
      <c r="G892" s="73">
        <f>SUM(Ведомственная!H138)</f>
        <v>3000</v>
      </c>
      <c r="H892" s="73">
        <f>SUM(Ведомственная!I138)</f>
        <v>3000</v>
      </c>
    </row>
    <row r="893" spans="1:8" ht="31.5" x14ac:dyDescent="0.25">
      <c r="A893" s="81" t="s">
        <v>52</v>
      </c>
      <c r="B893" s="22" t="s">
        <v>708</v>
      </c>
      <c r="C893" s="22">
        <v>200</v>
      </c>
      <c r="D893" s="82" t="s">
        <v>113</v>
      </c>
      <c r="E893" s="82" t="s">
        <v>169</v>
      </c>
      <c r="F893" s="73">
        <f>SUM(Ведомственная!G427)</f>
        <v>80</v>
      </c>
      <c r="G893" s="73">
        <f>SUM(Ведомственная!H427)</f>
        <v>0</v>
      </c>
      <c r="H893" s="73">
        <f>SUM(Ведомственная!I427)</f>
        <v>0</v>
      </c>
    </row>
    <row r="894" spans="1:8" s="88" customFormat="1" x14ac:dyDescent="0.25">
      <c r="A894" s="14" t="s">
        <v>192</v>
      </c>
      <c r="B894" s="15" t="s">
        <v>193</v>
      </c>
      <c r="C894" s="15"/>
      <c r="D894" s="15"/>
      <c r="E894" s="15"/>
      <c r="F894" s="19">
        <f>SUM(F895+F899+F923+F897+F926+F936+F943+F902+F906+F909+F911+F914+F916+F918)+F934+F928+F933+F939+F941</f>
        <v>59507.9</v>
      </c>
      <c r="G894" s="19">
        <f t="shared" ref="G894:H894" si="180">SUM(G895+G899+G923+G897+G926+G936+G943+G902+G906+G909+G911+G914+G916+G918)+G934+G928+G933+G939+G941</f>
        <v>39298.400000000001</v>
      </c>
      <c r="H894" s="19">
        <f t="shared" si="180"/>
        <v>39623</v>
      </c>
    </row>
    <row r="895" spans="1:8" ht="63" x14ac:dyDescent="0.25">
      <c r="A895" s="81" t="s">
        <v>494</v>
      </c>
      <c r="B895" s="22" t="s">
        <v>203</v>
      </c>
      <c r="C895" s="22"/>
      <c r="D895" s="82"/>
      <c r="E895" s="82"/>
      <c r="F895" s="73">
        <f>SUM(F896)</f>
        <v>1859.7000000000003</v>
      </c>
      <c r="G895" s="73">
        <f>SUM(G896)</f>
        <v>0</v>
      </c>
      <c r="H895" s="73">
        <f>SUM(H896)</f>
        <v>0</v>
      </c>
    </row>
    <row r="896" spans="1:8" x14ac:dyDescent="0.25">
      <c r="A896" s="81" t="s">
        <v>22</v>
      </c>
      <c r="B896" s="22" t="s">
        <v>203</v>
      </c>
      <c r="C896" s="22">
        <v>800</v>
      </c>
      <c r="D896" s="82">
        <v>10</v>
      </c>
      <c r="E896" s="82" t="s">
        <v>78</v>
      </c>
      <c r="F896" s="73">
        <f>SUM(Ведомственная!G549)</f>
        <v>1859.7000000000003</v>
      </c>
      <c r="G896" s="73">
        <f>SUM(Ведомственная!H549)</f>
        <v>0</v>
      </c>
      <c r="H896" s="73">
        <f>SUM(Ведомственная!I549)</f>
        <v>0</v>
      </c>
    </row>
    <row r="897" spans="1:8" x14ac:dyDescent="0.25">
      <c r="A897" s="81" t="s">
        <v>145</v>
      </c>
      <c r="B897" s="82" t="s">
        <v>197</v>
      </c>
      <c r="C897" s="22"/>
      <c r="D897" s="82"/>
      <c r="E897" s="82"/>
      <c r="F897" s="73">
        <f>SUM(F898)</f>
        <v>900</v>
      </c>
      <c r="G897" s="73">
        <f>SUM(G898)</f>
        <v>0</v>
      </c>
      <c r="H897" s="73">
        <f>SUM(H898)</f>
        <v>0</v>
      </c>
    </row>
    <row r="898" spans="1:8" x14ac:dyDescent="0.25">
      <c r="A898" s="81" t="s">
        <v>22</v>
      </c>
      <c r="B898" s="82" t="s">
        <v>197</v>
      </c>
      <c r="C898" s="22">
        <v>800</v>
      </c>
      <c r="D898" s="82" t="s">
        <v>34</v>
      </c>
      <c r="E898" s="82" t="s">
        <v>170</v>
      </c>
      <c r="F898" s="73">
        <f>SUM(Ведомственная!G527)</f>
        <v>900</v>
      </c>
      <c r="G898" s="73">
        <f>SUM(Ведомственная!H527)</f>
        <v>0</v>
      </c>
      <c r="H898" s="73">
        <f>SUM(Ведомственная!I527)</f>
        <v>0</v>
      </c>
    </row>
    <row r="899" spans="1:8" ht="47.25" x14ac:dyDescent="0.25">
      <c r="A899" s="18" t="s">
        <v>274</v>
      </c>
      <c r="B899" s="2" t="s">
        <v>312</v>
      </c>
      <c r="C899" s="2"/>
      <c r="D899" s="2"/>
      <c r="E899" s="2"/>
      <c r="F899" s="17">
        <f t="shared" ref="F899:H900" si="181">SUM(F900)</f>
        <v>500</v>
      </c>
      <c r="G899" s="17">
        <f t="shared" si="181"/>
        <v>500</v>
      </c>
      <c r="H899" s="17">
        <f t="shared" si="181"/>
        <v>500</v>
      </c>
    </row>
    <row r="900" spans="1:8" ht="31.5" x14ac:dyDescent="0.25">
      <c r="A900" s="18" t="s">
        <v>311</v>
      </c>
      <c r="B900" s="2" t="s">
        <v>313</v>
      </c>
      <c r="C900" s="2"/>
      <c r="D900" s="2"/>
      <c r="E900" s="2"/>
      <c r="F900" s="17">
        <f t="shared" si="181"/>
        <v>500</v>
      </c>
      <c r="G900" s="17">
        <f t="shared" si="181"/>
        <v>500</v>
      </c>
      <c r="H900" s="17">
        <f t="shared" si="181"/>
        <v>500</v>
      </c>
    </row>
    <row r="901" spans="1:8" ht="31.5" x14ac:dyDescent="0.25">
      <c r="A901" s="18" t="s">
        <v>52</v>
      </c>
      <c r="B901" s="2" t="s">
        <v>313</v>
      </c>
      <c r="C901" s="2" t="s">
        <v>91</v>
      </c>
      <c r="D901" s="2" t="s">
        <v>54</v>
      </c>
      <c r="E901" s="2" t="s">
        <v>173</v>
      </c>
      <c r="F901" s="17">
        <f>SUM(Ведомственная!G174)</f>
        <v>500</v>
      </c>
      <c r="G901" s="17">
        <f>SUM(Ведомственная!H174)</f>
        <v>500</v>
      </c>
      <c r="H901" s="17">
        <f>SUM(Ведомственная!I174)</f>
        <v>500</v>
      </c>
    </row>
    <row r="902" spans="1:8" x14ac:dyDescent="0.25">
      <c r="A902" s="81" t="s">
        <v>80</v>
      </c>
      <c r="B902" s="2" t="s">
        <v>104</v>
      </c>
      <c r="C902" s="2"/>
      <c r="D902" s="2"/>
      <c r="E902" s="2"/>
      <c r="F902" s="17">
        <f>SUM(F903+F904)+F905</f>
        <v>15977.4</v>
      </c>
      <c r="G902" s="17">
        <f>SUM(G903+G904)+G905</f>
        <v>15977.4</v>
      </c>
      <c r="H902" s="17">
        <f>SUM(H903+H904)+H905</f>
        <v>15977.4</v>
      </c>
    </row>
    <row r="903" spans="1:8" ht="63" x14ac:dyDescent="0.25">
      <c r="A903" s="81" t="s">
        <v>51</v>
      </c>
      <c r="B903" s="2" t="s">
        <v>104</v>
      </c>
      <c r="C903" s="2" t="s">
        <v>89</v>
      </c>
      <c r="D903" s="2" t="s">
        <v>34</v>
      </c>
      <c r="E903" s="2" t="s">
        <v>54</v>
      </c>
      <c r="F903" s="17">
        <f>SUM(Ведомственная!G15)</f>
        <v>15967.4</v>
      </c>
      <c r="G903" s="17">
        <f>SUM(Ведомственная!H15)</f>
        <v>15967.4</v>
      </c>
      <c r="H903" s="17">
        <f>SUM(Ведомственная!I15)</f>
        <v>15967.4</v>
      </c>
    </row>
    <row r="904" spans="1:8" x14ac:dyDescent="0.25">
      <c r="A904" s="81" t="s">
        <v>90</v>
      </c>
      <c r="B904" s="2" t="s">
        <v>104</v>
      </c>
      <c r="C904" s="2" t="s">
        <v>91</v>
      </c>
      <c r="D904" s="2" t="s">
        <v>34</v>
      </c>
      <c r="E904" s="2" t="s">
        <v>54</v>
      </c>
      <c r="F904" s="73">
        <f>SUM(Ведомственная!G16)</f>
        <v>10</v>
      </c>
      <c r="G904" s="73">
        <f>SUM(Ведомственная!H16)</f>
        <v>10</v>
      </c>
      <c r="H904" s="73">
        <f>SUM(Ведомственная!I16)</f>
        <v>10</v>
      </c>
    </row>
    <row r="905" spans="1:8" x14ac:dyDescent="0.25">
      <c r="A905" s="81" t="s">
        <v>42</v>
      </c>
      <c r="B905" s="2" t="s">
        <v>104</v>
      </c>
      <c r="C905" s="2" t="s">
        <v>99</v>
      </c>
      <c r="D905" s="2" t="s">
        <v>34</v>
      </c>
      <c r="E905" s="2" t="s">
        <v>54</v>
      </c>
      <c r="F905" s="73">
        <f>SUM(Ведомственная!G17)</f>
        <v>0</v>
      </c>
      <c r="G905" s="73">
        <f>SUM(Ведомственная!H17)</f>
        <v>0</v>
      </c>
      <c r="H905" s="73">
        <f>SUM(Ведомственная!I17)</f>
        <v>0</v>
      </c>
    </row>
    <row r="906" spans="1:8" ht="31.5" x14ac:dyDescent="0.25">
      <c r="A906" s="81" t="s">
        <v>194</v>
      </c>
      <c r="B906" s="2" t="s">
        <v>109</v>
      </c>
      <c r="C906" s="2"/>
      <c r="D906" s="2"/>
      <c r="E906" s="2"/>
      <c r="F906" s="17">
        <f>SUM(F907:F908)</f>
        <v>5027</v>
      </c>
      <c r="G906" s="17">
        <f>SUM(G907:G908)</f>
        <v>5027</v>
      </c>
      <c r="H906" s="17">
        <f>SUM(H907:H908)</f>
        <v>5027</v>
      </c>
    </row>
    <row r="907" spans="1:8" ht="63" x14ac:dyDescent="0.25">
      <c r="A907" s="81" t="s">
        <v>51</v>
      </c>
      <c r="B907" s="2" t="s">
        <v>109</v>
      </c>
      <c r="C907" s="2" t="s">
        <v>89</v>
      </c>
      <c r="D907" s="2" t="s">
        <v>34</v>
      </c>
      <c r="E907" s="2" t="s">
        <v>78</v>
      </c>
      <c r="F907" s="17">
        <f>SUM(Ведомственная!G35)</f>
        <v>5021.7</v>
      </c>
      <c r="G907" s="17">
        <f>SUM(Ведомственная!H35)</f>
        <v>5021.7</v>
      </c>
      <c r="H907" s="17">
        <f>SUM(Ведомственная!I35)</f>
        <v>5021.7</v>
      </c>
    </row>
    <row r="908" spans="1:8" ht="31.5" x14ac:dyDescent="0.25">
      <c r="A908" s="81" t="s">
        <v>52</v>
      </c>
      <c r="B908" s="2" t="s">
        <v>109</v>
      </c>
      <c r="C908" s="2" t="s">
        <v>91</v>
      </c>
      <c r="D908" s="2" t="s">
        <v>34</v>
      </c>
      <c r="E908" s="2" t="s">
        <v>78</v>
      </c>
      <c r="F908" s="17">
        <f>SUM(Ведомственная!G36)</f>
        <v>5.3</v>
      </c>
      <c r="G908" s="17">
        <f>SUM(Ведомственная!H36)</f>
        <v>5.3</v>
      </c>
      <c r="H908" s="17">
        <f>SUM(Ведомственная!I36)</f>
        <v>5.3</v>
      </c>
    </row>
    <row r="909" spans="1:8" x14ac:dyDescent="0.25">
      <c r="A909" s="81" t="s">
        <v>92</v>
      </c>
      <c r="B909" s="2" t="s">
        <v>105</v>
      </c>
      <c r="C909" s="2"/>
      <c r="D909" s="2"/>
      <c r="E909" s="2"/>
      <c r="F909" s="17">
        <f>SUM(F910)</f>
        <v>1742.6000000000001</v>
      </c>
      <c r="G909" s="17">
        <f>SUM(G910)</f>
        <v>1682.4</v>
      </c>
      <c r="H909" s="17">
        <f>SUM(H910)</f>
        <v>1682.4</v>
      </c>
    </row>
    <row r="910" spans="1:8" ht="63" x14ac:dyDescent="0.25">
      <c r="A910" s="81" t="s">
        <v>51</v>
      </c>
      <c r="B910" s="2" t="s">
        <v>105</v>
      </c>
      <c r="C910" s="2" t="s">
        <v>89</v>
      </c>
      <c r="D910" s="2" t="s">
        <v>34</v>
      </c>
      <c r="E910" s="2" t="s">
        <v>54</v>
      </c>
      <c r="F910" s="17">
        <f>SUM(Ведомственная!G19)</f>
        <v>1742.6000000000001</v>
      </c>
      <c r="G910" s="17">
        <f>SUM(Ведомственная!H19)</f>
        <v>1682.4</v>
      </c>
      <c r="H910" s="17">
        <f>SUM(Ведомственная!I19)</f>
        <v>1682.4</v>
      </c>
    </row>
    <row r="911" spans="1:8" x14ac:dyDescent="0.25">
      <c r="A911" s="81" t="s">
        <v>95</v>
      </c>
      <c r="B911" s="2" t="s">
        <v>106</v>
      </c>
      <c r="C911" s="2"/>
      <c r="D911" s="2"/>
      <c r="E911" s="2"/>
      <c r="F911" s="73">
        <f>SUM(F912:F913)</f>
        <v>902.3</v>
      </c>
      <c r="G911" s="73">
        <f>SUM(G912:G913)</f>
        <v>902.1</v>
      </c>
      <c r="H911" s="73">
        <f>SUM(H912:H913)</f>
        <v>902.1</v>
      </c>
    </row>
    <row r="912" spans="1:8" ht="31.5" x14ac:dyDescent="0.25">
      <c r="A912" s="81" t="s">
        <v>52</v>
      </c>
      <c r="B912" s="2" t="s">
        <v>106</v>
      </c>
      <c r="C912" s="2" t="s">
        <v>91</v>
      </c>
      <c r="D912" s="2" t="s">
        <v>34</v>
      </c>
      <c r="E912" s="2" t="s">
        <v>94</v>
      </c>
      <c r="F912" s="73">
        <f>SUM(Ведомственная!G22+Ведомственная!G42)</f>
        <v>891.4</v>
      </c>
      <c r="G912" s="73">
        <f>SUM(Ведомственная!H22+Ведомственная!H42)</f>
        <v>891.4</v>
      </c>
      <c r="H912" s="73">
        <f>SUM(Ведомственная!I22+Ведомственная!I42)</f>
        <v>891.4</v>
      </c>
    </row>
    <row r="913" spans="1:8" x14ac:dyDescent="0.25">
      <c r="A913" s="81" t="s">
        <v>22</v>
      </c>
      <c r="B913" s="2" t="s">
        <v>106</v>
      </c>
      <c r="C913" s="2" t="s">
        <v>96</v>
      </c>
      <c r="D913" s="2" t="s">
        <v>34</v>
      </c>
      <c r="E913" s="2" t="s">
        <v>94</v>
      </c>
      <c r="F913" s="73">
        <f>SUM(Ведомственная!G43+Ведомственная!G23)</f>
        <v>10.9</v>
      </c>
      <c r="G913" s="73">
        <f>SUM(Ведомственная!H43+Ведомственная!H23)</f>
        <v>10.7</v>
      </c>
      <c r="H913" s="73">
        <f>SUM(Ведомственная!I43+Ведомственная!I23)</f>
        <v>10.7</v>
      </c>
    </row>
    <row r="914" spans="1:8" ht="31.5" x14ac:dyDescent="0.25">
      <c r="A914" s="81" t="s">
        <v>97</v>
      </c>
      <c r="B914" s="2" t="s">
        <v>107</v>
      </c>
      <c r="C914" s="2"/>
      <c r="D914" s="2"/>
      <c r="E914" s="2"/>
      <c r="F914" s="73">
        <f>SUM(F915)</f>
        <v>754.6</v>
      </c>
      <c r="G914" s="73">
        <f>SUM(G915)</f>
        <v>754.6</v>
      </c>
      <c r="H914" s="73">
        <f>SUM(H915)</f>
        <v>754.6</v>
      </c>
    </row>
    <row r="915" spans="1:8" ht="31.5" x14ac:dyDescent="0.25">
      <c r="A915" s="81" t="s">
        <v>52</v>
      </c>
      <c r="B915" s="2" t="s">
        <v>107</v>
      </c>
      <c r="C915" s="2" t="s">
        <v>91</v>
      </c>
      <c r="D915" s="2" t="s">
        <v>34</v>
      </c>
      <c r="E915" s="2" t="s">
        <v>94</v>
      </c>
      <c r="F915" s="73">
        <f>SUM(Ведомственная!G25+Ведомственная!G45)</f>
        <v>754.6</v>
      </c>
      <c r="G915" s="73">
        <f>SUM(Ведомственная!H25+Ведомственная!H45)</f>
        <v>754.6</v>
      </c>
      <c r="H915" s="73">
        <f>SUM(Ведомственная!I25+Ведомственная!I45)</f>
        <v>754.6</v>
      </c>
    </row>
    <row r="916" spans="1:8" ht="31.5" x14ac:dyDescent="0.25">
      <c r="A916" s="81" t="s">
        <v>103</v>
      </c>
      <c r="B916" s="2" t="s">
        <v>110</v>
      </c>
      <c r="C916" s="2"/>
      <c r="D916" s="2"/>
      <c r="E916" s="2"/>
      <c r="F916" s="17">
        <f>SUM(F917)</f>
        <v>2187.9</v>
      </c>
      <c r="G916" s="17">
        <f>SUM(G917)</f>
        <v>2187.9</v>
      </c>
      <c r="H916" s="17">
        <f>SUM(H917)</f>
        <v>2187.9</v>
      </c>
    </row>
    <row r="917" spans="1:8" ht="63" x14ac:dyDescent="0.25">
      <c r="A917" s="81" t="s">
        <v>51</v>
      </c>
      <c r="B917" s="2" t="s">
        <v>110</v>
      </c>
      <c r="C917" s="2" t="s">
        <v>89</v>
      </c>
      <c r="D917" s="2" t="s">
        <v>34</v>
      </c>
      <c r="E917" s="2" t="s">
        <v>78</v>
      </c>
      <c r="F917" s="17">
        <f>SUM(Ведомственная!G38)</f>
        <v>2187.9</v>
      </c>
      <c r="G917" s="17">
        <f>SUM(Ведомственная!H38)</f>
        <v>2187.9</v>
      </c>
      <c r="H917" s="17">
        <f>SUM(Ведомственная!I38)</f>
        <v>2187.9</v>
      </c>
    </row>
    <row r="918" spans="1:8" ht="31.5" x14ac:dyDescent="0.25">
      <c r="A918" s="81" t="s">
        <v>98</v>
      </c>
      <c r="B918" s="2" t="s">
        <v>108</v>
      </c>
      <c r="C918" s="2"/>
      <c r="D918" s="2"/>
      <c r="E918" s="2"/>
      <c r="F918" s="17">
        <f>SUM(F919:F922)</f>
        <v>19834.100000000002</v>
      </c>
      <c r="G918" s="17">
        <f>SUM(G919:G922)</f>
        <v>6884.8</v>
      </c>
      <c r="H918" s="17">
        <f>SUM(H919:H922)</f>
        <v>6884.8</v>
      </c>
    </row>
    <row r="919" spans="1:8" ht="31.5" x14ac:dyDescent="0.25">
      <c r="A919" s="81" t="s">
        <v>52</v>
      </c>
      <c r="B919" s="2" t="s">
        <v>108</v>
      </c>
      <c r="C919" s="2" t="s">
        <v>91</v>
      </c>
      <c r="D919" s="2" t="s">
        <v>34</v>
      </c>
      <c r="E919" s="2" t="s">
        <v>94</v>
      </c>
      <c r="F919" s="17">
        <f>SUM(Ведомственная!G47+Ведомственная!G27)</f>
        <v>6685.6</v>
      </c>
      <c r="G919" s="17">
        <f>SUM(Ведомственная!H47+Ведомственная!H27)</f>
        <v>6146.9000000000005</v>
      </c>
      <c r="H919" s="17">
        <f>SUM(Ведомственная!I47+Ведомственная!I27)</f>
        <v>6146.9000000000005</v>
      </c>
    </row>
    <row r="920" spans="1:8" x14ac:dyDescent="0.25">
      <c r="A920" s="81" t="s">
        <v>42</v>
      </c>
      <c r="B920" s="2" t="s">
        <v>108</v>
      </c>
      <c r="C920" s="2" t="s">
        <v>99</v>
      </c>
      <c r="D920" s="2" t="s">
        <v>34</v>
      </c>
      <c r="E920" s="2" t="s">
        <v>94</v>
      </c>
      <c r="F920" s="17">
        <f>SUM(Ведомственная!G28)</f>
        <v>634.70000000000005</v>
      </c>
      <c r="G920" s="17">
        <f>SUM(Ведомственная!H28)</f>
        <v>661</v>
      </c>
      <c r="H920" s="17">
        <f>SUM(Ведомственная!I28)</f>
        <v>661</v>
      </c>
    </row>
    <row r="921" spans="1:8" x14ac:dyDescent="0.25">
      <c r="A921" s="81" t="s">
        <v>22</v>
      </c>
      <c r="B921" s="2" t="s">
        <v>108</v>
      </c>
      <c r="C921" s="2" t="s">
        <v>96</v>
      </c>
      <c r="D921" s="2" t="s">
        <v>34</v>
      </c>
      <c r="E921" s="2" t="s">
        <v>113</v>
      </c>
      <c r="F921" s="17">
        <f>SUM(Ведомственная!G83)</f>
        <v>5622.1</v>
      </c>
      <c r="G921" s="17">
        <f>SUM(Ведомственная!H83)</f>
        <v>0</v>
      </c>
      <c r="H921" s="17">
        <f>SUM(Ведомственная!I83)</f>
        <v>0</v>
      </c>
    </row>
    <row r="922" spans="1:8" x14ac:dyDescent="0.25">
      <c r="A922" s="81" t="s">
        <v>22</v>
      </c>
      <c r="B922" s="2" t="s">
        <v>108</v>
      </c>
      <c r="C922" s="2" t="s">
        <v>96</v>
      </c>
      <c r="D922" s="2" t="s">
        <v>34</v>
      </c>
      <c r="E922" s="2" t="s">
        <v>94</v>
      </c>
      <c r="F922" s="17">
        <f>SUM(Ведомственная!G29+Ведомственная!G48+Ведомственная!G141)</f>
        <v>6891.7</v>
      </c>
      <c r="G922" s="17">
        <f>SUM(Ведомственная!H29+Ведомственная!H48+Ведомственная!H141)</f>
        <v>76.900000000000006</v>
      </c>
      <c r="H922" s="17">
        <f>SUM(Ведомственная!I29+Ведомственная!I48+Ведомственная!I141)</f>
        <v>76.900000000000006</v>
      </c>
    </row>
    <row r="923" spans="1:8" ht="47.25" hidden="1" x14ac:dyDescent="0.25">
      <c r="A923" s="81" t="s">
        <v>480</v>
      </c>
      <c r="B923" s="22" t="s">
        <v>481</v>
      </c>
      <c r="C923" s="2"/>
      <c r="D923" s="2"/>
      <c r="E923" s="2"/>
      <c r="F923" s="17">
        <f>SUM(F924)</f>
        <v>0</v>
      </c>
      <c r="G923" s="17">
        <f>SUM(G924)</f>
        <v>0</v>
      </c>
      <c r="H923" s="17">
        <f>SUM(H924)</f>
        <v>0</v>
      </c>
    </row>
    <row r="924" spans="1:8" ht="31.5" hidden="1" x14ac:dyDescent="0.25">
      <c r="A924" s="81" t="s">
        <v>229</v>
      </c>
      <c r="B924" s="22" t="s">
        <v>481</v>
      </c>
      <c r="C924" s="2" t="s">
        <v>122</v>
      </c>
      <c r="D924" s="2" t="s">
        <v>13</v>
      </c>
      <c r="E924" s="2" t="s">
        <v>24</v>
      </c>
      <c r="F924" s="17"/>
      <c r="G924" s="17"/>
      <c r="H924" s="17"/>
    </row>
    <row r="925" spans="1:8" ht="31.5" hidden="1" x14ac:dyDescent="0.25">
      <c r="A925" s="81" t="s">
        <v>52</v>
      </c>
      <c r="B925" s="82" t="s">
        <v>212</v>
      </c>
      <c r="C925" s="82" t="s">
        <v>91</v>
      </c>
      <c r="D925" s="82" t="s">
        <v>34</v>
      </c>
      <c r="E925" s="82" t="s">
        <v>13</v>
      </c>
      <c r="F925" s="73"/>
      <c r="G925" s="73"/>
      <c r="H925" s="73"/>
    </row>
    <row r="926" spans="1:8" ht="63" x14ac:dyDescent="0.25">
      <c r="A926" s="81" t="s">
        <v>214</v>
      </c>
      <c r="B926" s="82" t="s">
        <v>549</v>
      </c>
      <c r="C926" s="82"/>
      <c r="D926" s="82"/>
      <c r="E926" s="82"/>
      <c r="F926" s="73">
        <f>SUM(F927)</f>
        <v>24.8</v>
      </c>
      <c r="G926" s="73">
        <f>SUM(G927)</f>
        <v>26.5</v>
      </c>
      <c r="H926" s="73">
        <f>SUM(H927)</f>
        <v>149.6</v>
      </c>
    </row>
    <row r="927" spans="1:8" x14ac:dyDescent="0.25">
      <c r="A927" s="81" t="s">
        <v>90</v>
      </c>
      <c r="B927" s="82" t="s">
        <v>549</v>
      </c>
      <c r="C927" s="82" t="s">
        <v>91</v>
      </c>
      <c r="D927" s="82" t="s">
        <v>34</v>
      </c>
      <c r="E927" s="82" t="s">
        <v>169</v>
      </c>
      <c r="F927" s="73">
        <f>SUM(Ведомственная!G79)</f>
        <v>24.8</v>
      </c>
      <c r="G927" s="73">
        <f>SUM(Ведомственная!H79)</f>
        <v>26.5</v>
      </c>
      <c r="H927" s="73">
        <f>SUM(Ведомственная!I79)</f>
        <v>149.6</v>
      </c>
    </row>
    <row r="928" spans="1:8" ht="31.5" x14ac:dyDescent="0.25">
      <c r="A928" s="81" t="s">
        <v>231</v>
      </c>
      <c r="B928" s="82" t="s">
        <v>720</v>
      </c>
      <c r="C928" s="82"/>
      <c r="D928" s="82"/>
      <c r="E928" s="82"/>
      <c r="F928" s="73">
        <f>SUM(F929:F931)</f>
        <v>4781.5</v>
      </c>
      <c r="G928" s="73">
        <f>SUM(G929:G931)</f>
        <v>5103.5</v>
      </c>
      <c r="H928" s="73">
        <f>SUM(H929:H931)</f>
        <v>5304.7</v>
      </c>
    </row>
    <row r="929" spans="1:8" ht="63" x14ac:dyDescent="0.25">
      <c r="A929" s="18" t="s">
        <v>51</v>
      </c>
      <c r="B929" s="82" t="s">
        <v>720</v>
      </c>
      <c r="C929" s="82" t="s">
        <v>89</v>
      </c>
      <c r="D929" s="82" t="s">
        <v>54</v>
      </c>
      <c r="E929" s="82" t="s">
        <v>13</v>
      </c>
      <c r="F929" s="73">
        <f>SUM(Ведомственная!G146)</f>
        <v>4211.3999999999996</v>
      </c>
      <c r="G929" s="73">
        <f>SUM(Ведомственная!H146)</f>
        <v>4611.3999999999996</v>
      </c>
      <c r="H929" s="73">
        <f>SUM(Ведомственная!I146)</f>
        <v>4611.3999999999996</v>
      </c>
    </row>
    <row r="930" spans="1:8" ht="31.5" x14ac:dyDescent="0.25">
      <c r="A930" s="81" t="s">
        <v>52</v>
      </c>
      <c r="B930" s="82" t="s">
        <v>720</v>
      </c>
      <c r="C930" s="82" t="s">
        <v>91</v>
      </c>
      <c r="D930" s="82" t="s">
        <v>54</v>
      </c>
      <c r="E930" s="82" t="s">
        <v>13</v>
      </c>
      <c r="F930" s="73">
        <f>SUM(Ведомственная!G147)</f>
        <v>490.1</v>
      </c>
      <c r="G930" s="73">
        <f>SUM(Ведомственная!H147)</f>
        <v>412.1</v>
      </c>
      <c r="H930" s="73">
        <f>SUM(Ведомственная!I147)</f>
        <v>613.29999999999995</v>
      </c>
    </row>
    <row r="931" spans="1:8" x14ac:dyDescent="0.25">
      <c r="A931" s="81" t="s">
        <v>22</v>
      </c>
      <c r="B931" s="82" t="s">
        <v>720</v>
      </c>
      <c r="C931" s="82" t="s">
        <v>96</v>
      </c>
      <c r="D931" s="82" t="s">
        <v>54</v>
      </c>
      <c r="E931" s="82" t="s">
        <v>13</v>
      </c>
      <c r="F931" s="73">
        <f>SUM(Ведомственная!G148)</f>
        <v>80</v>
      </c>
      <c r="G931" s="73">
        <f>SUM(Ведомственная!H148)</f>
        <v>80</v>
      </c>
      <c r="H931" s="73">
        <f>SUM(Ведомственная!I148)</f>
        <v>80</v>
      </c>
    </row>
    <row r="932" spans="1:8" ht="47.25" x14ac:dyDescent="0.25">
      <c r="A932" s="81" t="s">
        <v>959</v>
      </c>
      <c r="B932" s="82" t="s">
        <v>960</v>
      </c>
      <c r="C932" s="82"/>
      <c r="D932" s="82"/>
      <c r="E932" s="82"/>
      <c r="F932" s="73">
        <f>SUM(F933)</f>
        <v>300</v>
      </c>
      <c r="G932" s="73">
        <f t="shared" ref="G932:H932" si="182">SUM(G933)</f>
        <v>0</v>
      </c>
      <c r="H932" s="73">
        <f t="shared" si="182"/>
        <v>0</v>
      </c>
    </row>
    <row r="933" spans="1:8" ht="63" x14ac:dyDescent="0.25">
      <c r="A933" s="81" t="s">
        <v>51</v>
      </c>
      <c r="B933" s="82" t="s">
        <v>960</v>
      </c>
      <c r="C933" s="82" t="s">
        <v>89</v>
      </c>
      <c r="D933" s="82" t="s">
        <v>54</v>
      </c>
      <c r="E933" s="82" t="s">
        <v>13</v>
      </c>
      <c r="F933" s="73">
        <f>SUM(Ведомственная!G150)</f>
        <v>300</v>
      </c>
      <c r="G933" s="73">
        <f>SUM(Ведомственная!H150)</f>
        <v>0</v>
      </c>
      <c r="H933" s="73">
        <f>SUM(Ведомственная!I150)</f>
        <v>0</v>
      </c>
    </row>
    <row r="934" spans="1:8" ht="221.25" customHeight="1" x14ac:dyDescent="0.25">
      <c r="A934" s="81" t="s">
        <v>551</v>
      </c>
      <c r="B934" s="82" t="s">
        <v>552</v>
      </c>
      <c r="C934" s="22"/>
      <c r="D934" s="82"/>
      <c r="E934" s="82"/>
      <c r="F934" s="73">
        <f>SUM(Ведомственная!G70)</f>
        <v>102.8</v>
      </c>
      <c r="G934" s="73">
        <f>SUM(Ведомственная!H70)</f>
        <v>102.8</v>
      </c>
      <c r="H934" s="73">
        <f>SUM(Ведомственная!I70)</f>
        <v>102.8</v>
      </c>
    </row>
    <row r="935" spans="1:8" ht="63" x14ac:dyDescent="0.25">
      <c r="A935" s="81" t="s">
        <v>51</v>
      </c>
      <c r="B935" s="82" t="s">
        <v>552</v>
      </c>
      <c r="C935" s="82" t="s">
        <v>89</v>
      </c>
      <c r="D935" s="82" t="s">
        <v>34</v>
      </c>
      <c r="E935" s="82" t="s">
        <v>13</v>
      </c>
      <c r="F935" s="73">
        <f>SUM(Ведомственная!G71)</f>
        <v>102.8</v>
      </c>
      <c r="G935" s="73">
        <f>SUM(Ведомственная!H71)</f>
        <v>102.8</v>
      </c>
      <c r="H935" s="73">
        <f>SUM(Ведомственная!I71)</f>
        <v>102.8</v>
      </c>
    </row>
    <row r="936" spans="1:8" ht="47.25" x14ac:dyDescent="0.25">
      <c r="A936" s="81" t="s">
        <v>360</v>
      </c>
      <c r="B936" s="82" t="s">
        <v>557</v>
      </c>
      <c r="C936" s="22"/>
      <c r="D936" s="82"/>
      <c r="E936" s="82"/>
      <c r="F936" s="73">
        <f>SUM(F937:F938)</f>
        <v>149.20000000000002</v>
      </c>
      <c r="G936" s="73">
        <f>SUM(G937:G938)</f>
        <v>149.4</v>
      </c>
      <c r="H936" s="73">
        <f>SUM(H937:H938)</f>
        <v>149.70000000000002</v>
      </c>
    </row>
    <row r="937" spans="1:8" ht="63" x14ac:dyDescent="0.25">
      <c r="A937" s="81" t="s">
        <v>51</v>
      </c>
      <c r="B937" s="82" t="s">
        <v>557</v>
      </c>
      <c r="C937" s="82" t="s">
        <v>89</v>
      </c>
      <c r="D937" s="82" t="s">
        <v>169</v>
      </c>
      <c r="E937" s="82" t="s">
        <v>169</v>
      </c>
      <c r="F937" s="73">
        <f>SUM(Ведомственная!G386)</f>
        <v>140.4</v>
      </c>
      <c r="G937" s="73">
        <f>SUM(Ведомственная!H386)</f>
        <v>140.6</v>
      </c>
      <c r="H937" s="73">
        <f>SUM(Ведомственная!I386)</f>
        <v>140.9</v>
      </c>
    </row>
    <row r="938" spans="1:8" x14ac:dyDescent="0.25">
      <c r="A938" s="81" t="s">
        <v>90</v>
      </c>
      <c r="B938" s="82" t="s">
        <v>557</v>
      </c>
      <c r="C938" s="82" t="s">
        <v>91</v>
      </c>
      <c r="D938" s="82" t="s">
        <v>169</v>
      </c>
      <c r="E938" s="82" t="s">
        <v>169</v>
      </c>
      <c r="F938" s="73">
        <f>SUM(Ведомственная!G387)</f>
        <v>8.8000000000000007</v>
      </c>
      <c r="G938" s="73">
        <f>SUM(Ведомственная!H387)</f>
        <v>8.8000000000000007</v>
      </c>
      <c r="H938" s="73">
        <f>SUM(Ведомственная!I387)</f>
        <v>8.8000000000000007</v>
      </c>
    </row>
    <row r="939" spans="1:8" ht="63" x14ac:dyDescent="0.25">
      <c r="A939" s="81" t="s">
        <v>945</v>
      </c>
      <c r="B939" s="22" t="s">
        <v>948</v>
      </c>
      <c r="C939" s="82"/>
      <c r="D939" s="82"/>
      <c r="E939" s="82"/>
      <c r="F939" s="73">
        <f>SUM(F940)</f>
        <v>1590.1</v>
      </c>
      <c r="G939" s="73">
        <f t="shared" ref="G939:H939" si="183">SUM(G940)</f>
        <v>0</v>
      </c>
      <c r="H939" s="73">
        <f t="shared" si="183"/>
        <v>0</v>
      </c>
    </row>
    <row r="940" spans="1:8" ht="63" x14ac:dyDescent="0.25">
      <c r="A940" s="81" t="s">
        <v>51</v>
      </c>
      <c r="B940" s="22" t="s">
        <v>948</v>
      </c>
      <c r="C940" s="82" t="s">
        <v>89</v>
      </c>
      <c r="D940" s="82" t="s">
        <v>31</v>
      </c>
      <c r="E940" s="82" t="s">
        <v>13</v>
      </c>
      <c r="F940" s="73">
        <f>SUM(Ведомственная!G726)</f>
        <v>1590.1</v>
      </c>
      <c r="G940" s="73">
        <f>SUM(Ведомственная!H726)</f>
        <v>0</v>
      </c>
      <c r="H940" s="73">
        <f>SUM(Ведомственная!I726)</f>
        <v>0</v>
      </c>
    </row>
    <row r="941" spans="1:8" ht="94.5" x14ac:dyDescent="0.25">
      <c r="A941" s="81" t="s">
        <v>947</v>
      </c>
      <c r="B941" s="22" t="s">
        <v>949</v>
      </c>
      <c r="C941" s="82"/>
      <c r="D941" s="82"/>
      <c r="E941" s="82"/>
      <c r="F941" s="73">
        <f>SUM(F942)</f>
        <v>2785.2</v>
      </c>
      <c r="G941" s="73">
        <f t="shared" ref="G941:H941" si="184">SUM(G942)</f>
        <v>0</v>
      </c>
      <c r="H941" s="73">
        <f t="shared" si="184"/>
        <v>0</v>
      </c>
    </row>
    <row r="942" spans="1:8" ht="63" x14ac:dyDescent="0.25">
      <c r="A942" s="81" t="s">
        <v>51</v>
      </c>
      <c r="B942" s="22" t="s">
        <v>949</v>
      </c>
      <c r="C942" s="82" t="s">
        <v>89</v>
      </c>
      <c r="D942" s="82" t="s">
        <v>31</v>
      </c>
      <c r="E942" s="82" t="s">
        <v>13</v>
      </c>
      <c r="F942" s="73">
        <f>SUM(Ведомственная!G728)</f>
        <v>2785.2</v>
      </c>
      <c r="G942" s="73">
        <f>SUM(Ведомственная!H728)</f>
        <v>0</v>
      </c>
      <c r="H942" s="73">
        <f>SUM(Ведомственная!I728)</f>
        <v>0</v>
      </c>
    </row>
    <row r="943" spans="1:8" ht="31.5" x14ac:dyDescent="0.25">
      <c r="A943" s="18" t="s">
        <v>45</v>
      </c>
      <c r="B943" s="22" t="s">
        <v>464</v>
      </c>
      <c r="C943" s="82"/>
      <c r="D943" s="82"/>
      <c r="E943" s="82"/>
      <c r="F943" s="73">
        <f>SUM(F944)+F945</f>
        <v>88.7</v>
      </c>
      <c r="G943" s="73">
        <f t="shared" ref="G943:H943" si="185">SUM(G944)+G945</f>
        <v>0</v>
      </c>
      <c r="H943" s="73">
        <f t="shared" si="185"/>
        <v>0</v>
      </c>
    </row>
    <row r="944" spans="1:8" x14ac:dyDescent="0.25">
      <c r="A944" s="81" t="s">
        <v>22</v>
      </c>
      <c r="B944" s="22" t="s">
        <v>464</v>
      </c>
      <c r="C944" s="82" t="s">
        <v>96</v>
      </c>
      <c r="D944" s="82" t="s">
        <v>13</v>
      </c>
      <c r="E944" s="82" t="s">
        <v>24</v>
      </c>
      <c r="F944" s="73">
        <f>SUM(Ведомственная!G268)</f>
        <v>6</v>
      </c>
      <c r="G944" s="73">
        <f>SUM(Ведомственная!H268)</f>
        <v>0</v>
      </c>
      <c r="H944" s="73">
        <f>SUM(Ведомственная!I268)</f>
        <v>0</v>
      </c>
    </row>
    <row r="945" spans="1:8" ht="94.5" x14ac:dyDescent="0.25">
      <c r="A945" s="81" t="s">
        <v>947</v>
      </c>
      <c r="B945" s="22" t="s">
        <v>946</v>
      </c>
      <c r="C945" s="22"/>
      <c r="D945" s="27"/>
      <c r="E945" s="27"/>
      <c r="F945" s="73">
        <f>SUM(F946)</f>
        <v>82.7</v>
      </c>
      <c r="G945" s="73">
        <f t="shared" ref="G945:H945" si="186">SUM(G946)</f>
        <v>0</v>
      </c>
      <c r="H945" s="73">
        <f t="shared" si="186"/>
        <v>0</v>
      </c>
    </row>
    <row r="946" spans="1:8" ht="63" x14ac:dyDescent="0.25">
      <c r="A946" s="81" t="s">
        <v>51</v>
      </c>
      <c r="B946" s="22" t="s">
        <v>946</v>
      </c>
      <c r="C946" s="22">
        <v>100</v>
      </c>
      <c r="D946" s="82" t="s">
        <v>31</v>
      </c>
      <c r="E946" s="82" t="s">
        <v>13</v>
      </c>
      <c r="F946" s="73">
        <f>SUM(Ведомственная!G731)</f>
        <v>82.7</v>
      </c>
      <c r="G946" s="100"/>
      <c r="H946" s="100"/>
    </row>
    <row r="947" spans="1:8" x14ac:dyDescent="0.25">
      <c r="A947" s="101" t="s">
        <v>819</v>
      </c>
      <c r="B947" s="22"/>
      <c r="C947" s="82"/>
      <c r="D947" s="82"/>
      <c r="E947" s="82"/>
      <c r="F947" s="73"/>
      <c r="G947" s="29">
        <v>50000</v>
      </c>
      <c r="H947" s="29">
        <v>100000</v>
      </c>
    </row>
    <row r="948" spans="1:8" s="88" customFormat="1" ht="14.25" customHeight="1" x14ac:dyDescent="0.25">
      <c r="A948" s="14" t="s">
        <v>191</v>
      </c>
      <c r="B948" s="15"/>
      <c r="C948" s="15"/>
      <c r="D948" s="15"/>
      <c r="E948" s="15"/>
      <c r="F948" s="19">
        <f>SUM(F9+F13+F23+F121+F128+F137+F141+F145+F162+F170+F174+F178+F186+F193+F213+F224+F235+F259+F271+F282+F297+F321+F340+F353+F357+F445+F454+F464+F467+F470+F473+F487+F669+F763+F823+F840+F844+F851+F864+F867+F875+F881+F894)+F890+F885+F344</f>
        <v>5626008.8000000007</v>
      </c>
      <c r="G948" s="19">
        <f>SUM(G9+G13+G23+G121+G128+G137+G141+G145+G162+G170+G174+G178+G186+G193+G213+G224+G235+G259+G271+G282+G297+G321+G340+G353+G357+G445+G454+G464+G467+G470+G473+G487+G669+G763+G823+G840+G844+G851+G864+G867+G875+G881+G894)+G890+G885+G344+G947</f>
        <v>5927271.7000000002</v>
      </c>
      <c r="H948" s="19">
        <f>SUM(H9+H13+H23+H121+H128+H137+H141+H145+H162+H170+H174+H178+H186+H193+H213+H224+H235+H259+H271+H282+H297+H321+H340+H353+H357+H445+H454+H464+H467+H470+H473+H487+H669+H763+H823+H840+H844+H851+H864+H867+H875+H881+H894)+H890+H885+H344+H947</f>
        <v>5117623.6000000006</v>
      </c>
    </row>
    <row r="949" spans="1:8" hidden="1" x14ac:dyDescent="0.25"/>
    <row r="950" spans="1:8" hidden="1" x14ac:dyDescent="0.25">
      <c r="F950" s="102">
        <f>SUM(Ведомственная!G1337)</f>
        <v>5626008.8000000007</v>
      </c>
      <c r="G950" s="102">
        <f>SUM(Ведомственная!H1337)</f>
        <v>5927271.7000000002</v>
      </c>
      <c r="H950" s="102">
        <f>SUM(Ведомственная!I1337)</f>
        <v>5117623.6000000006</v>
      </c>
    </row>
    <row r="951" spans="1:8" hidden="1" x14ac:dyDescent="0.25">
      <c r="F951" s="102">
        <f>SUM(F950-F948)</f>
        <v>0</v>
      </c>
      <c r="G951" s="102">
        <f>SUM(G950-G948)</f>
        <v>0</v>
      </c>
      <c r="H951" s="102">
        <f>SUM(H950-H948)</f>
        <v>0</v>
      </c>
    </row>
    <row r="952" spans="1:8" hidden="1" x14ac:dyDescent="0.25"/>
    <row r="953" spans="1:8" hidden="1" x14ac:dyDescent="0.25">
      <c r="F953" s="90">
        <f>SUM(Ведомственная!G1337)</f>
        <v>5626008.8000000007</v>
      </c>
      <c r="G953" s="90">
        <f>SUM(Ведомственная!H1337)</f>
        <v>5927271.7000000002</v>
      </c>
      <c r="H953" s="90">
        <f>SUM(Ведомственная!I1337)</f>
        <v>5117623.6000000006</v>
      </c>
    </row>
    <row r="954" spans="1:8" hidden="1" x14ac:dyDescent="0.25"/>
    <row r="955" spans="1:8" hidden="1" x14ac:dyDescent="0.25">
      <c r="F955" s="90">
        <f>SUM(F948-F953)</f>
        <v>0</v>
      </c>
      <c r="G955" s="90">
        <f t="shared" ref="G955:H955" si="187">SUM(G948-G953)</f>
        <v>0</v>
      </c>
      <c r="H955" s="90">
        <f t="shared" si="187"/>
        <v>0</v>
      </c>
    </row>
    <row r="956" spans="1:8" hidden="1" x14ac:dyDescent="0.25"/>
    <row r="957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4"/>
  <sheetViews>
    <sheetView topLeftCell="A34" zoomScaleNormal="100" workbookViewId="0">
      <selection activeCell="H47" sqref="H47"/>
    </sheetView>
  </sheetViews>
  <sheetFormatPr defaultRowHeight="15.75" x14ac:dyDescent="0.25"/>
  <cols>
    <col min="1" max="1" width="80.85546875" style="87" customWidth="1"/>
    <col min="2" max="2" width="7.42578125" style="85" customWidth="1"/>
    <col min="3" max="3" width="8.42578125" style="52" customWidth="1"/>
    <col min="4" max="4" width="8.140625" style="52" customWidth="1"/>
    <col min="5" max="5" width="15.5703125" style="52" customWidth="1"/>
    <col min="6" max="6" width="8.140625" style="52" customWidth="1"/>
    <col min="7" max="9" width="20.140625" style="7" customWidth="1"/>
    <col min="10" max="10" width="12.28515625" style="52" hidden="1" customWidth="1"/>
    <col min="11" max="11" width="11.85546875" style="52" hidden="1" customWidth="1"/>
    <col min="12" max="12" width="0" style="52" hidden="1" customWidth="1"/>
    <col min="13" max="13" width="9.140625" style="52"/>
    <col min="14" max="16" width="11.7109375" style="52" bestFit="1" customWidth="1"/>
    <col min="17" max="16384" width="9.140625" style="52"/>
  </cols>
  <sheetData>
    <row r="1" spans="1:11" x14ac:dyDescent="0.25">
      <c r="A1" s="5"/>
      <c r="F1" s="8"/>
      <c r="H1" s="8"/>
      <c r="I1" s="8" t="s">
        <v>922</v>
      </c>
    </row>
    <row r="2" spans="1:11" x14ac:dyDescent="0.25">
      <c r="A2" s="86"/>
      <c r="F2" s="8"/>
      <c r="H2" s="8"/>
      <c r="I2" s="8" t="s">
        <v>0</v>
      </c>
    </row>
    <row r="3" spans="1:11" x14ac:dyDescent="0.25">
      <c r="F3" s="8"/>
      <c r="H3" s="8"/>
      <c r="I3" s="8" t="s">
        <v>1</v>
      </c>
    </row>
    <row r="4" spans="1:11" x14ac:dyDescent="0.25">
      <c r="F4" s="8"/>
      <c r="H4" s="8"/>
      <c r="I4" s="8" t="s">
        <v>2</v>
      </c>
    </row>
    <row r="5" spans="1:11" x14ac:dyDescent="0.25">
      <c r="B5" s="9"/>
      <c r="C5" s="9"/>
      <c r="D5" s="9"/>
      <c r="E5" s="9"/>
      <c r="F5" s="10"/>
      <c r="H5" s="10"/>
      <c r="I5" s="10" t="s">
        <v>966</v>
      </c>
    </row>
    <row r="6" spans="1:11" ht="36.75" customHeight="1" x14ac:dyDescent="0.25">
      <c r="B6" s="11" t="s">
        <v>753</v>
      </c>
      <c r="C6" s="9"/>
      <c r="D6" s="9"/>
      <c r="E6" s="9"/>
      <c r="F6" s="9"/>
      <c r="G6" s="9"/>
      <c r="H6" s="9"/>
      <c r="I6" s="9"/>
    </row>
    <row r="7" spans="1:11" x14ac:dyDescent="0.25">
      <c r="B7" s="12"/>
      <c r="C7" s="80"/>
      <c r="D7" s="80"/>
      <c r="E7" s="80"/>
      <c r="F7" s="80"/>
      <c r="G7" s="9"/>
      <c r="H7" s="9"/>
      <c r="I7" s="9" t="s">
        <v>529</v>
      </c>
    </row>
    <row r="8" spans="1:11" x14ac:dyDescent="0.25">
      <c r="A8" s="107" t="s">
        <v>3</v>
      </c>
      <c r="B8" s="108" t="s">
        <v>4</v>
      </c>
      <c r="C8" s="108"/>
      <c r="D8" s="108"/>
      <c r="E8" s="108"/>
      <c r="F8" s="108"/>
      <c r="G8" s="22" t="s">
        <v>5</v>
      </c>
      <c r="H8" s="22" t="s">
        <v>5</v>
      </c>
      <c r="I8" s="22" t="s">
        <v>5</v>
      </c>
    </row>
    <row r="9" spans="1:11" ht="63" x14ac:dyDescent="0.25">
      <c r="A9" s="107"/>
      <c r="B9" s="2" t="s">
        <v>6</v>
      </c>
      <c r="C9" s="13" t="s">
        <v>7</v>
      </c>
      <c r="D9" s="13" t="s">
        <v>8</v>
      </c>
      <c r="E9" s="13" t="s">
        <v>9</v>
      </c>
      <c r="F9" s="13" t="s">
        <v>162</v>
      </c>
      <c r="G9" s="13" t="s">
        <v>622</v>
      </c>
      <c r="H9" s="13" t="s">
        <v>746</v>
      </c>
      <c r="I9" s="13" t="s">
        <v>747</v>
      </c>
    </row>
    <row r="10" spans="1:11" s="88" customFormat="1" x14ac:dyDescent="0.25">
      <c r="A10" s="14" t="s">
        <v>85</v>
      </c>
      <c r="B10" s="15" t="s">
        <v>86</v>
      </c>
      <c r="C10" s="16"/>
      <c r="D10" s="16"/>
      <c r="E10" s="16"/>
      <c r="F10" s="16"/>
      <c r="G10" s="19">
        <f>SUM(G11)</f>
        <v>25760.400000000001</v>
      </c>
      <c r="H10" s="19">
        <f>SUM(H11)</f>
        <v>25161.5</v>
      </c>
      <c r="I10" s="19">
        <f>SUM(I11)</f>
        <v>25161.5</v>
      </c>
      <c r="J10" s="88">
        <v>25700.2</v>
      </c>
      <c r="K10" s="89">
        <f>SUM(J10-G10)</f>
        <v>-60.200000000000728</v>
      </c>
    </row>
    <row r="11" spans="1:11" x14ac:dyDescent="0.25">
      <c r="A11" s="81" t="s">
        <v>87</v>
      </c>
      <c r="B11" s="2"/>
      <c r="C11" s="2" t="s">
        <v>34</v>
      </c>
      <c r="D11" s="2"/>
      <c r="E11" s="2"/>
      <c r="F11" s="2"/>
      <c r="G11" s="17">
        <f>SUM(G12+G20)</f>
        <v>25760.400000000001</v>
      </c>
      <c r="H11" s="17">
        <f>SUM(H12+H20)</f>
        <v>25161.5</v>
      </c>
      <c r="I11" s="17">
        <f>SUM(I12+I20)</f>
        <v>25161.5</v>
      </c>
      <c r="J11" s="52">
        <v>25161.5</v>
      </c>
      <c r="K11" s="90">
        <f>SUM(J11-H10)</f>
        <v>0</v>
      </c>
    </row>
    <row r="12" spans="1:11" ht="47.25" x14ac:dyDescent="0.25">
      <c r="A12" s="81" t="s">
        <v>88</v>
      </c>
      <c r="B12" s="2"/>
      <c r="C12" s="2" t="s">
        <v>34</v>
      </c>
      <c r="D12" s="2" t="s">
        <v>54</v>
      </c>
      <c r="E12" s="2"/>
      <c r="F12" s="2"/>
      <c r="G12" s="17">
        <f>SUM(G13)</f>
        <v>17720</v>
      </c>
      <c r="H12" s="17">
        <f>SUM(H13)</f>
        <v>17659.8</v>
      </c>
      <c r="I12" s="17">
        <f>SUM(I13)</f>
        <v>17659.8</v>
      </c>
      <c r="J12" s="52">
        <v>25161.5</v>
      </c>
      <c r="K12" s="90">
        <f>SUM(J12-I10)</f>
        <v>0</v>
      </c>
    </row>
    <row r="13" spans="1:11" x14ac:dyDescent="0.25">
      <c r="A13" s="81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17">
        <f>SUM(G14)+G18</f>
        <v>17720</v>
      </c>
      <c r="H13" s="17">
        <f>SUM(H14)+H18</f>
        <v>17659.8</v>
      </c>
      <c r="I13" s="17">
        <f>SUM(I14)+I18</f>
        <v>17659.8</v>
      </c>
    </row>
    <row r="14" spans="1:11" x14ac:dyDescent="0.25">
      <c r="A14" s="8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17">
        <f>SUM(G15+G16)+G17</f>
        <v>15977.4</v>
      </c>
      <c r="H14" s="17">
        <f>SUM(H15+H16)+H17</f>
        <v>15977.4</v>
      </c>
      <c r="I14" s="17">
        <f>SUM(I15+I16)+I17</f>
        <v>15977.4</v>
      </c>
    </row>
    <row r="15" spans="1:11" ht="47.25" x14ac:dyDescent="0.25">
      <c r="A15" s="18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17">
        <v>15967.4</v>
      </c>
      <c r="H15" s="17">
        <v>15967.4</v>
      </c>
      <c r="I15" s="17">
        <v>15967.4</v>
      </c>
    </row>
    <row r="16" spans="1:11" ht="31.5" x14ac:dyDescent="0.25">
      <c r="A16" s="8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73">
        <v>10</v>
      </c>
      <c r="H16" s="73">
        <v>10</v>
      </c>
      <c r="I16" s="73">
        <v>10</v>
      </c>
    </row>
    <row r="17" spans="1:11" hidden="1" x14ac:dyDescent="0.25">
      <c r="A17" s="8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73"/>
      <c r="H17" s="73"/>
      <c r="I17" s="73"/>
    </row>
    <row r="18" spans="1:11" x14ac:dyDescent="0.25">
      <c r="A18" s="8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17">
        <f>SUM(G19)</f>
        <v>1742.6000000000001</v>
      </c>
      <c r="H18" s="17">
        <f>SUM(H19)</f>
        <v>1682.4</v>
      </c>
      <c r="I18" s="17">
        <f>SUM(I19)</f>
        <v>1682.4</v>
      </c>
    </row>
    <row r="19" spans="1:11" ht="47.25" x14ac:dyDescent="0.25">
      <c r="A19" s="18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17">
        <f>1682.4+60.2</f>
        <v>1742.6000000000001</v>
      </c>
      <c r="H19" s="17">
        <v>1682.4</v>
      </c>
      <c r="I19" s="17">
        <v>1682.4</v>
      </c>
    </row>
    <row r="20" spans="1:11" x14ac:dyDescent="0.25">
      <c r="A20" s="81" t="s">
        <v>93</v>
      </c>
      <c r="B20" s="2"/>
      <c r="C20" s="2" t="s">
        <v>34</v>
      </c>
      <c r="D20" s="2" t="s">
        <v>94</v>
      </c>
      <c r="E20" s="2"/>
      <c r="F20" s="2"/>
      <c r="G20" s="17">
        <f>SUM(G21+G24+G26)</f>
        <v>8040.4</v>
      </c>
      <c r="H20" s="17">
        <f>SUM(H21+H24+H26)</f>
        <v>7501.7</v>
      </c>
      <c r="I20" s="17">
        <f>SUM(I21+I24+I26)</f>
        <v>7501.7</v>
      </c>
    </row>
    <row r="21" spans="1:11" x14ac:dyDescent="0.25">
      <c r="A21" s="8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73">
        <f>SUM(G22:G23)</f>
        <v>706</v>
      </c>
      <c r="H21" s="73">
        <f>SUM(H22:H23)</f>
        <v>706</v>
      </c>
      <c r="I21" s="73">
        <f>SUM(I22:I23)</f>
        <v>706</v>
      </c>
    </row>
    <row r="22" spans="1:11" ht="31.5" x14ac:dyDescent="0.25">
      <c r="A22" s="8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73">
        <v>697</v>
      </c>
      <c r="H22" s="73">
        <v>697</v>
      </c>
      <c r="I22" s="73">
        <v>697</v>
      </c>
    </row>
    <row r="23" spans="1:11" x14ac:dyDescent="0.25">
      <c r="A23" s="8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73">
        <v>9</v>
      </c>
      <c r="H23" s="73">
        <v>9</v>
      </c>
      <c r="I23" s="73">
        <v>9</v>
      </c>
    </row>
    <row r="24" spans="1:11" ht="31.5" x14ac:dyDescent="0.25">
      <c r="A24" s="8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73">
        <f>SUM(G25)</f>
        <v>550</v>
      </c>
      <c r="H24" s="73">
        <f>SUM(H25)</f>
        <v>550</v>
      </c>
      <c r="I24" s="73">
        <f>SUM(I25)</f>
        <v>550</v>
      </c>
    </row>
    <row r="25" spans="1:11" ht="31.5" x14ac:dyDescent="0.25">
      <c r="A25" s="8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73">
        <v>550</v>
      </c>
      <c r="H25" s="73">
        <v>550</v>
      </c>
      <c r="I25" s="73">
        <v>550</v>
      </c>
    </row>
    <row r="26" spans="1:11" ht="31.5" x14ac:dyDescent="0.25">
      <c r="A26" s="81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17">
        <f>SUM(G27:G29)</f>
        <v>6784.4</v>
      </c>
      <c r="H26" s="17">
        <f>SUM(H27:H29)</f>
        <v>6245.7</v>
      </c>
      <c r="I26" s="17">
        <f>SUM(I27:I29)</f>
        <v>6245.7</v>
      </c>
    </row>
    <row r="27" spans="1:11" ht="28.5" customHeight="1" x14ac:dyDescent="0.25">
      <c r="A27" s="8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17">
        <v>6106.5</v>
      </c>
      <c r="H27" s="17">
        <v>5567.8</v>
      </c>
      <c r="I27" s="17">
        <v>5567.8</v>
      </c>
    </row>
    <row r="28" spans="1:11" ht="21" customHeight="1" x14ac:dyDescent="0.25">
      <c r="A28" s="8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17">
        <v>634.70000000000005</v>
      </c>
      <c r="H28" s="17">
        <v>661</v>
      </c>
      <c r="I28" s="17">
        <v>661</v>
      </c>
    </row>
    <row r="29" spans="1:11" ht="22.5" customHeight="1" x14ac:dyDescent="0.25">
      <c r="A29" s="8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17">
        <v>43.2</v>
      </c>
      <c r="H29" s="17">
        <v>16.899999999999999</v>
      </c>
      <c r="I29" s="17">
        <v>16.899999999999999</v>
      </c>
    </row>
    <row r="30" spans="1:11" s="88" customFormat="1" x14ac:dyDescent="0.25">
      <c r="A30" s="14" t="s">
        <v>100</v>
      </c>
      <c r="B30" s="15" t="s">
        <v>101</v>
      </c>
      <c r="C30" s="15"/>
      <c r="D30" s="15"/>
      <c r="E30" s="15"/>
      <c r="F30" s="15"/>
      <c r="G30" s="19">
        <f>SUM(G31)</f>
        <v>8254.6999999999989</v>
      </c>
      <c r="H30" s="19">
        <f>SUM(H31)</f>
        <v>8254.6999999999989</v>
      </c>
      <c r="I30" s="19">
        <f>SUM(I31)</f>
        <v>8254.6999999999989</v>
      </c>
      <c r="J30" s="88">
        <v>8254.7000000000007</v>
      </c>
      <c r="K30" s="89">
        <f>SUM(J30-G30)</f>
        <v>1.8189894035458565E-12</v>
      </c>
    </row>
    <row r="31" spans="1:11" x14ac:dyDescent="0.25">
      <c r="A31" s="81" t="s">
        <v>87</v>
      </c>
      <c r="B31" s="2"/>
      <c r="C31" s="2" t="s">
        <v>34</v>
      </c>
      <c r="D31" s="2"/>
      <c r="E31" s="2"/>
      <c r="F31" s="2"/>
      <c r="G31" s="17">
        <f>SUM(G32)+G39</f>
        <v>8254.6999999999989</v>
      </c>
      <c r="H31" s="17">
        <f>SUM(H32)+H39</f>
        <v>8254.6999999999989</v>
      </c>
      <c r="I31" s="17">
        <f>SUM(I32)+I39</f>
        <v>8254.6999999999989</v>
      </c>
    </row>
    <row r="32" spans="1:11" ht="31.5" x14ac:dyDescent="0.25">
      <c r="A32" s="81" t="s">
        <v>102</v>
      </c>
      <c r="B32" s="2"/>
      <c r="C32" s="2" t="s">
        <v>34</v>
      </c>
      <c r="D32" s="2" t="s">
        <v>78</v>
      </c>
      <c r="E32" s="2"/>
      <c r="F32" s="2"/>
      <c r="G32" s="17">
        <f>SUM(G33)</f>
        <v>7214.9</v>
      </c>
      <c r="H32" s="17">
        <f>SUM(H33)</f>
        <v>7214.9</v>
      </c>
      <c r="I32" s="17">
        <f>SUM(I33)</f>
        <v>7214.9</v>
      </c>
    </row>
    <row r="33" spans="1:9" x14ac:dyDescent="0.25">
      <c r="A33" s="81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17">
        <f>SUM(G34+G37)</f>
        <v>7214.9</v>
      </c>
      <c r="H33" s="17">
        <f>SUM(H34+H37)</f>
        <v>7214.9</v>
      </c>
      <c r="I33" s="17">
        <f>SUM(I34+I37)</f>
        <v>7214.9</v>
      </c>
    </row>
    <row r="34" spans="1:9" ht="31.5" x14ac:dyDescent="0.25">
      <c r="A34" s="8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17">
        <f>SUM(G35:G36)</f>
        <v>5027</v>
      </c>
      <c r="H34" s="17">
        <f>SUM(H35:H36)</f>
        <v>5027</v>
      </c>
      <c r="I34" s="17">
        <f>SUM(I35:I36)</f>
        <v>5027</v>
      </c>
    </row>
    <row r="35" spans="1:9" ht="47.25" x14ac:dyDescent="0.25">
      <c r="A35" s="18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17">
        <v>5021.7</v>
      </c>
      <c r="H35" s="17">
        <v>5021.7</v>
      </c>
      <c r="I35" s="17">
        <v>5021.7</v>
      </c>
    </row>
    <row r="36" spans="1:9" ht="31.5" x14ac:dyDescent="0.25">
      <c r="A36" s="8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73">
        <v>5.3</v>
      </c>
      <c r="H36" s="73">
        <v>5.3</v>
      </c>
      <c r="I36" s="73">
        <v>5.3</v>
      </c>
    </row>
    <row r="37" spans="1:9" ht="31.5" x14ac:dyDescent="0.25">
      <c r="A37" s="8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17">
        <f>SUM(G38)</f>
        <v>2187.9</v>
      </c>
      <c r="H37" s="17">
        <f>SUM(H38)</f>
        <v>2187.9</v>
      </c>
      <c r="I37" s="17">
        <f>SUM(I38)</f>
        <v>2187.9</v>
      </c>
    </row>
    <row r="38" spans="1:9" ht="47.25" x14ac:dyDescent="0.25">
      <c r="A38" s="18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17">
        <v>2187.9</v>
      </c>
      <c r="H38" s="17">
        <v>2187.9</v>
      </c>
      <c r="I38" s="17">
        <v>2187.9</v>
      </c>
    </row>
    <row r="39" spans="1:9" x14ac:dyDescent="0.25">
      <c r="A39" s="81" t="s">
        <v>93</v>
      </c>
      <c r="B39" s="2"/>
      <c r="C39" s="2" t="s">
        <v>34</v>
      </c>
      <c r="D39" s="2" t="s">
        <v>94</v>
      </c>
      <c r="E39" s="2"/>
      <c r="F39" s="2"/>
      <c r="G39" s="17">
        <f>SUM(G40)</f>
        <v>1039.8</v>
      </c>
      <c r="H39" s="17">
        <f>SUM(H40)</f>
        <v>1039.8</v>
      </c>
      <c r="I39" s="17">
        <f>SUM(I40)</f>
        <v>1039.8</v>
      </c>
    </row>
    <row r="40" spans="1:9" x14ac:dyDescent="0.25">
      <c r="A40" s="81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17">
        <f>SUM(G41+G44+G46)</f>
        <v>1039.8</v>
      </c>
      <c r="H40" s="17">
        <f>SUM(H41+H44+H46)</f>
        <v>1039.8</v>
      </c>
      <c r="I40" s="17">
        <f>SUM(I41+I44+I46)</f>
        <v>1039.8</v>
      </c>
    </row>
    <row r="41" spans="1:9" x14ac:dyDescent="0.25">
      <c r="A41" s="8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73">
        <f>SUM(G42:G43)</f>
        <v>196.3</v>
      </c>
      <c r="H41" s="73">
        <f>SUM(H42:H43)</f>
        <v>196.1</v>
      </c>
      <c r="I41" s="73">
        <f>SUM(I42:I43)</f>
        <v>196.1</v>
      </c>
    </row>
    <row r="42" spans="1:9" ht="31.5" x14ac:dyDescent="0.25">
      <c r="A42" s="8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73">
        <v>194.4</v>
      </c>
      <c r="H42" s="73">
        <v>194.4</v>
      </c>
      <c r="I42" s="73">
        <v>194.4</v>
      </c>
    </row>
    <row r="43" spans="1:9" x14ac:dyDescent="0.25">
      <c r="A43" s="8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73">
        <v>1.9</v>
      </c>
      <c r="H43" s="73">
        <v>1.7</v>
      </c>
      <c r="I43" s="73">
        <v>1.7</v>
      </c>
    </row>
    <row r="44" spans="1:9" ht="31.5" x14ac:dyDescent="0.25">
      <c r="A44" s="8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73">
        <f>SUM(G45)</f>
        <v>204.6</v>
      </c>
      <c r="H44" s="73">
        <f>SUM(H45)</f>
        <v>204.6</v>
      </c>
      <c r="I44" s="73">
        <f>SUM(I45)</f>
        <v>204.6</v>
      </c>
    </row>
    <row r="45" spans="1:9" ht="31.5" x14ac:dyDescent="0.25">
      <c r="A45" s="8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17">
        <v>204.6</v>
      </c>
      <c r="H45" s="17">
        <v>204.6</v>
      </c>
      <c r="I45" s="17">
        <v>204.6</v>
      </c>
    </row>
    <row r="46" spans="1:9" ht="31.5" x14ac:dyDescent="0.25">
      <c r="A46" s="81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17">
        <f>SUM(G47:G48)</f>
        <v>638.9</v>
      </c>
      <c r="H46" s="17">
        <f>SUM(H47:H48)</f>
        <v>639.1</v>
      </c>
      <c r="I46" s="17">
        <f>SUM(I47:I48)</f>
        <v>639.1</v>
      </c>
    </row>
    <row r="47" spans="1:9" ht="31.5" x14ac:dyDescent="0.25">
      <c r="A47" s="8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17">
        <v>579.1</v>
      </c>
      <c r="H47" s="17">
        <v>579.1</v>
      </c>
      <c r="I47" s="17">
        <v>579.1</v>
      </c>
    </row>
    <row r="48" spans="1:9" x14ac:dyDescent="0.25">
      <c r="A48" s="8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17">
        <v>59.8</v>
      </c>
      <c r="H48" s="17">
        <v>60</v>
      </c>
      <c r="I48" s="17">
        <v>60</v>
      </c>
    </row>
    <row r="49" spans="1:16" s="88" customFormat="1" x14ac:dyDescent="0.25">
      <c r="A49" s="14" t="s">
        <v>206</v>
      </c>
      <c r="B49" s="16">
        <v>283</v>
      </c>
      <c r="C49" s="20"/>
      <c r="D49" s="20"/>
      <c r="E49" s="20"/>
      <c r="F49" s="20"/>
      <c r="G49" s="21">
        <f>SUM(G50+G142+G177+G388+G439)+G269+G483+G434+G408</f>
        <v>1274661.2</v>
      </c>
      <c r="H49" s="21">
        <f>SUM(H50+H142+H177+H388+H439)+H269+H483+H434+H408</f>
        <v>1754723.9</v>
      </c>
      <c r="I49" s="21">
        <f>SUM(I50+I142+I177+I388+I439)+I269+I483+I434+I408</f>
        <v>875088.8</v>
      </c>
      <c r="J49" s="88">
        <f>959021.4+2800+3600+100+1500+1200</f>
        <v>968221.4</v>
      </c>
      <c r="K49" s="89">
        <f>SUM(J49-G49)</f>
        <v>-306439.79999999993</v>
      </c>
    </row>
    <row r="50" spans="1:16" x14ac:dyDescent="0.25">
      <c r="A50" s="81" t="s">
        <v>87</v>
      </c>
      <c r="B50" s="13"/>
      <c r="C50" s="82" t="s">
        <v>34</v>
      </c>
      <c r="D50" s="82"/>
      <c r="E50" s="82"/>
      <c r="F50" s="22"/>
      <c r="G50" s="73">
        <f>SUM(G51+G55)+G76+G84+G80</f>
        <v>245894.1</v>
      </c>
      <c r="H50" s="73">
        <f>SUM(H51+H55)+H76+H84+H80</f>
        <v>176386.80000000002</v>
      </c>
      <c r="I50" s="73">
        <f>SUM(I51+I55)+I76+I84+I80</f>
        <v>187462.90000000002</v>
      </c>
      <c r="J50" s="52">
        <f>821594.2+3600</f>
        <v>825194.2</v>
      </c>
      <c r="K50" s="90">
        <f>SUM(J50-H49)</f>
        <v>-929529.7</v>
      </c>
      <c r="N50" s="91"/>
      <c r="O50" s="91"/>
      <c r="P50" s="91"/>
    </row>
    <row r="51" spans="1:16" ht="31.5" x14ac:dyDescent="0.25">
      <c r="A51" s="81" t="s">
        <v>165</v>
      </c>
      <c r="B51" s="13"/>
      <c r="C51" s="82" t="s">
        <v>34</v>
      </c>
      <c r="D51" s="82" t="s">
        <v>44</v>
      </c>
      <c r="E51" s="82"/>
      <c r="F51" s="22"/>
      <c r="G51" s="73">
        <f t="shared" ref="G51:I53" si="0">SUM(G52)</f>
        <v>2193.5</v>
      </c>
      <c r="H51" s="73">
        <f t="shared" si="0"/>
        <v>2053.3000000000002</v>
      </c>
      <c r="I51" s="73">
        <f t="shared" si="0"/>
        <v>2053.3000000000002</v>
      </c>
      <c r="J51" s="52">
        <f>806840.2+3600</f>
        <v>810440.2</v>
      </c>
      <c r="K51" s="90">
        <f>SUM(J51-I49)</f>
        <v>-64648.600000000093</v>
      </c>
    </row>
    <row r="52" spans="1:16" ht="31.5" x14ac:dyDescent="0.25">
      <c r="A52" s="81" t="s">
        <v>625</v>
      </c>
      <c r="B52" s="13"/>
      <c r="C52" s="82" t="s">
        <v>34</v>
      </c>
      <c r="D52" s="82" t="s">
        <v>44</v>
      </c>
      <c r="E52" s="22" t="s">
        <v>207</v>
      </c>
      <c r="F52" s="22"/>
      <c r="G52" s="73">
        <f t="shared" si="0"/>
        <v>2193.5</v>
      </c>
      <c r="H52" s="73">
        <f t="shared" si="0"/>
        <v>2053.3000000000002</v>
      </c>
      <c r="I52" s="73">
        <f t="shared" si="0"/>
        <v>2053.3000000000002</v>
      </c>
    </row>
    <row r="53" spans="1:16" x14ac:dyDescent="0.25">
      <c r="A53" s="81" t="s">
        <v>208</v>
      </c>
      <c r="B53" s="13"/>
      <c r="C53" s="82" t="s">
        <v>34</v>
      </c>
      <c r="D53" s="82" t="s">
        <v>44</v>
      </c>
      <c r="E53" s="82" t="s">
        <v>209</v>
      </c>
      <c r="F53" s="82"/>
      <c r="G53" s="73">
        <f t="shared" si="0"/>
        <v>2193.5</v>
      </c>
      <c r="H53" s="73">
        <f t="shared" si="0"/>
        <v>2053.3000000000002</v>
      </c>
      <c r="I53" s="73">
        <f t="shared" si="0"/>
        <v>2053.3000000000002</v>
      </c>
    </row>
    <row r="54" spans="1:16" ht="47.25" x14ac:dyDescent="0.25">
      <c r="A54" s="18" t="s">
        <v>51</v>
      </c>
      <c r="B54" s="13"/>
      <c r="C54" s="82" t="s">
        <v>34</v>
      </c>
      <c r="D54" s="82" t="s">
        <v>44</v>
      </c>
      <c r="E54" s="82" t="s">
        <v>209</v>
      </c>
      <c r="F54" s="82" t="s">
        <v>89</v>
      </c>
      <c r="G54" s="73">
        <v>2193.5</v>
      </c>
      <c r="H54" s="73">
        <v>2053.3000000000002</v>
      </c>
      <c r="I54" s="73">
        <v>2053.3000000000002</v>
      </c>
    </row>
    <row r="55" spans="1:16" ht="31.5" x14ac:dyDescent="0.25">
      <c r="A55" s="81" t="s">
        <v>252</v>
      </c>
      <c r="B55" s="13"/>
      <c r="C55" s="82" t="s">
        <v>34</v>
      </c>
      <c r="D55" s="82" t="s">
        <v>13</v>
      </c>
      <c r="E55" s="22"/>
      <c r="F55" s="22"/>
      <c r="G55" s="73">
        <f>SUM(G60)+G56+G69+G65</f>
        <v>119154.8</v>
      </c>
      <c r="H55" s="73">
        <f>SUM(H60)+H56+H69+H65</f>
        <v>121035.40000000001</v>
      </c>
      <c r="I55" s="73">
        <f>SUM(I60)+I56+I69+I65</f>
        <v>121295</v>
      </c>
    </row>
    <row r="56" spans="1:16" ht="31.5" x14ac:dyDescent="0.25">
      <c r="A56" s="81" t="s">
        <v>626</v>
      </c>
      <c r="B56" s="22"/>
      <c r="C56" s="82" t="s">
        <v>34</v>
      </c>
      <c r="D56" s="82" t="s">
        <v>13</v>
      </c>
      <c r="E56" s="82" t="s">
        <v>215</v>
      </c>
      <c r="F56" s="22"/>
      <c r="G56" s="73">
        <f>SUM(G57)</f>
        <v>391.4</v>
      </c>
      <c r="H56" s="73">
        <f>SUM(H57)</f>
        <v>391.4</v>
      </c>
      <c r="I56" s="73">
        <f>SUM(I57)</f>
        <v>391.4</v>
      </c>
    </row>
    <row r="57" spans="1:16" x14ac:dyDescent="0.25">
      <c r="A57" s="81" t="s">
        <v>548</v>
      </c>
      <c r="B57" s="22"/>
      <c r="C57" s="82" t="s">
        <v>34</v>
      </c>
      <c r="D57" s="82" t="s">
        <v>13</v>
      </c>
      <c r="E57" s="22" t="s">
        <v>553</v>
      </c>
      <c r="F57" s="22"/>
      <c r="G57" s="73">
        <f>SUM(G58:G59)</f>
        <v>391.4</v>
      </c>
      <c r="H57" s="73">
        <f>SUM(H58:H59)</f>
        <v>391.4</v>
      </c>
      <c r="I57" s="73">
        <f>SUM(I58:I59)</f>
        <v>391.4</v>
      </c>
    </row>
    <row r="58" spans="1:16" ht="47.25" x14ac:dyDescent="0.25">
      <c r="A58" s="18" t="s">
        <v>51</v>
      </c>
      <c r="B58" s="22"/>
      <c r="C58" s="82" t="s">
        <v>34</v>
      </c>
      <c r="D58" s="82" t="s">
        <v>13</v>
      </c>
      <c r="E58" s="22" t="s">
        <v>553</v>
      </c>
      <c r="F58" s="22">
        <v>100</v>
      </c>
      <c r="G58" s="73">
        <v>370.7</v>
      </c>
      <c r="H58" s="73">
        <v>370.7</v>
      </c>
      <c r="I58" s="73">
        <v>370.7</v>
      </c>
    </row>
    <row r="59" spans="1:16" ht="31.5" x14ac:dyDescent="0.25">
      <c r="A59" s="81" t="s">
        <v>52</v>
      </c>
      <c r="B59" s="22"/>
      <c r="C59" s="82" t="s">
        <v>34</v>
      </c>
      <c r="D59" s="82" t="s">
        <v>13</v>
      </c>
      <c r="E59" s="22" t="s">
        <v>553</v>
      </c>
      <c r="F59" s="82" t="s">
        <v>91</v>
      </c>
      <c r="G59" s="73">
        <v>20.7</v>
      </c>
      <c r="H59" s="73">
        <v>20.7</v>
      </c>
      <c r="I59" s="73">
        <v>20.7</v>
      </c>
    </row>
    <row r="60" spans="1:16" ht="31.5" x14ac:dyDescent="0.25">
      <c r="A60" s="81" t="s">
        <v>625</v>
      </c>
      <c r="B60" s="13"/>
      <c r="C60" s="82" t="s">
        <v>34</v>
      </c>
      <c r="D60" s="82" t="s">
        <v>13</v>
      </c>
      <c r="E60" s="22" t="s">
        <v>207</v>
      </c>
      <c r="F60" s="22"/>
      <c r="G60" s="73">
        <f>SUM(G61)</f>
        <v>117154.8</v>
      </c>
      <c r="H60" s="73">
        <f>SUM(H61)</f>
        <v>119035.40000000001</v>
      </c>
      <c r="I60" s="73">
        <f>SUM(I61)</f>
        <v>119295</v>
      </c>
    </row>
    <row r="61" spans="1:16" x14ac:dyDescent="0.25">
      <c r="A61" s="81" t="s">
        <v>80</v>
      </c>
      <c r="B61" s="13"/>
      <c r="C61" s="82" t="s">
        <v>34</v>
      </c>
      <c r="D61" s="82" t="s">
        <v>13</v>
      </c>
      <c r="E61" s="82" t="s">
        <v>211</v>
      </c>
      <c r="F61" s="82"/>
      <c r="G61" s="73">
        <f>SUM(G62:G64)</f>
        <v>117154.8</v>
      </c>
      <c r="H61" s="73">
        <f>SUM(H62:H64)</f>
        <v>119035.40000000001</v>
      </c>
      <c r="I61" s="73">
        <f>SUM(I62:I64)</f>
        <v>119295</v>
      </c>
    </row>
    <row r="62" spans="1:16" ht="47.25" x14ac:dyDescent="0.25">
      <c r="A62" s="18" t="s">
        <v>51</v>
      </c>
      <c r="B62" s="13"/>
      <c r="C62" s="82" t="s">
        <v>34</v>
      </c>
      <c r="D62" s="82" t="s">
        <v>13</v>
      </c>
      <c r="E62" s="82" t="s">
        <v>211</v>
      </c>
      <c r="F62" s="82" t="s">
        <v>89</v>
      </c>
      <c r="G62" s="73">
        <f>119062.7-2000-1017.7+1017.7</f>
        <v>117062.7</v>
      </c>
      <c r="H62" s="73">
        <f>118943.3</f>
        <v>118943.3</v>
      </c>
      <c r="I62" s="73">
        <v>119202.9</v>
      </c>
    </row>
    <row r="63" spans="1:16" ht="29.25" customHeight="1" x14ac:dyDescent="0.25">
      <c r="A63" s="81" t="s">
        <v>52</v>
      </c>
      <c r="B63" s="13"/>
      <c r="C63" s="82" t="s">
        <v>34</v>
      </c>
      <c r="D63" s="82" t="s">
        <v>13</v>
      </c>
      <c r="E63" s="82" t="s">
        <v>211</v>
      </c>
      <c r="F63" s="82" t="s">
        <v>91</v>
      </c>
      <c r="G63" s="73">
        <v>92.1</v>
      </c>
      <c r="H63" s="73">
        <v>92.1</v>
      </c>
      <c r="I63" s="73">
        <v>92.1</v>
      </c>
    </row>
    <row r="64" spans="1:16" x14ac:dyDescent="0.25">
      <c r="A64" s="81" t="s">
        <v>42</v>
      </c>
      <c r="B64" s="13"/>
      <c r="C64" s="82" t="s">
        <v>34</v>
      </c>
      <c r="D64" s="82" t="s">
        <v>13</v>
      </c>
      <c r="E64" s="82" t="s">
        <v>211</v>
      </c>
      <c r="F64" s="82" t="s">
        <v>99</v>
      </c>
      <c r="G64" s="73">
        <v>0</v>
      </c>
      <c r="H64" s="73">
        <v>0</v>
      </c>
      <c r="I64" s="73">
        <v>0</v>
      </c>
    </row>
    <row r="65" spans="1:9" ht="31.5" x14ac:dyDescent="0.25">
      <c r="A65" s="81" t="s">
        <v>627</v>
      </c>
      <c r="B65" s="13"/>
      <c r="C65" s="82" t="s">
        <v>34</v>
      </c>
      <c r="D65" s="82" t="s">
        <v>13</v>
      </c>
      <c r="E65" s="82" t="s">
        <v>225</v>
      </c>
      <c r="F65" s="82"/>
      <c r="G65" s="73">
        <f>SUM(G66)</f>
        <v>1505.8</v>
      </c>
      <c r="H65" s="73">
        <f>SUM(H66)</f>
        <v>1505.8</v>
      </c>
      <c r="I65" s="73">
        <f>SUM(I66)</f>
        <v>1505.8</v>
      </c>
    </row>
    <row r="66" spans="1:9" ht="31.5" x14ac:dyDescent="0.25">
      <c r="A66" s="81" t="s">
        <v>550</v>
      </c>
      <c r="B66" s="13"/>
      <c r="C66" s="82" t="s">
        <v>34</v>
      </c>
      <c r="D66" s="82" t="s">
        <v>13</v>
      </c>
      <c r="E66" s="82" t="s">
        <v>560</v>
      </c>
      <c r="F66" s="82"/>
      <c r="G66" s="73">
        <f>SUM(G67:G68)</f>
        <v>1505.8</v>
      </c>
      <c r="H66" s="73">
        <f>SUM(H67:H68)</f>
        <v>1505.8</v>
      </c>
      <c r="I66" s="73">
        <f>SUM(I67:I68)</f>
        <v>1505.8</v>
      </c>
    </row>
    <row r="67" spans="1:9" ht="47.25" x14ac:dyDescent="0.25">
      <c r="A67" s="18" t="s">
        <v>51</v>
      </c>
      <c r="B67" s="13"/>
      <c r="C67" s="82" t="s">
        <v>34</v>
      </c>
      <c r="D67" s="82" t="s">
        <v>13</v>
      </c>
      <c r="E67" s="82" t="s">
        <v>560</v>
      </c>
      <c r="F67" s="22">
        <v>100</v>
      </c>
      <c r="G67" s="73">
        <v>1505.8</v>
      </c>
      <c r="H67" s="73">
        <v>1505.8</v>
      </c>
      <c r="I67" s="73">
        <v>1505.8</v>
      </c>
    </row>
    <row r="68" spans="1:9" ht="31.5" hidden="1" x14ac:dyDescent="0.25">
      <c r="A68" s="81" t="s">
        <v>52</v>
      </c>
      <c r="B68" s="13"/>
      <c r="C68" s="82" t="s">
        <v>34</v>
      </c>
      <c r="D68" s="82" t="s">
        <v>13</v>
      </c>
      <c r="E68" s="82" t="s">
        <v>560</v>
      </c>
      <c r="F68" s="82" t="s">
        <v>91</v>
      </c>
      <c r="G68" s="73"/>
      <c r="H68" s="73"/>
      <c r="I68" s="73"/>
    </row>
    <row r="69" spans="1:9" x14ac:dyDescent="0.25">
      <c r="A69" s="81" t="s">
        <v>192</v>
      </c>
      <c r="B69" s="13"/>
      <c r="C69" s="82" t="s">
        <v>34</v>
      </c>
      <c r="D69" s="82" t="s">
        <v>13</v>
      </c>
      <c r="E69" s="82" t="s">
        <v>193</v>
      </c>
      <c r="F69" s="82"/>
      <c r="G69" s="73">
        <f>SUM(G70)</f>
        <v>102.8</v>
      </c>
      <c r="H69" s="73">
        <f>SUM(H70)</f>
        <v>102.8</v>
      </c>
      <c r="I69" s="73">
        <f>SUM(I70)</f>
        <v>102.8</v>
      </c>
    </row>
    <row r="70" spans="1:9" ht="189.75" customHeight="1" x14ac:dyDescent="0.25">
      <c r="A70" s="81" t="s">
        <v>551</v>
      </c>
      <c r="B70" s="13"/>
      <c r="C70" s="82" t="s">
        <v>34</v>
      </c>
      <c r="D70" s="82" t="s">
        <v>13</v>
      </c>
      <c r="E70" s="82" t="s">
        <v>552</v>
      </c>
      <c r="F70" s="22"/>
      <c r="G70" s="73">
        <f>SUM(G71:G72)</f>
        <v>102.8</v>
      </c>
      <c r="H70" s="73">
        <f>SUM(H71:H72)</f>
        <v>102.8</v>
      </c>
      <c r="I70" s="73">
        <f>SUM(I71:I72)</f>
        <v>102.8</v>
      </c>
    </row>
    <row r="71" spans="1:9" ht="47.25" x14ac:dyDescent="0.25">
      <c r="A71" s="18" t="s">
        <v>51</v>
      </c>
      <c r="B71" s="13"/>
      <c r="C71" s="82" t="s">
        <v>34</v>
      </c>
      <c r="D71" s="82" t="s">
        <v>13</v>
      </c>
      <c r="E71" s="82" t="s">
        <v>552</v>
      </c>
      <c r="F71" s="82" t="s">
        <v>89</v>
      </c>
      <c r="G71" s="73">
        <v>102.8</v>
      </c>
      <c r="H71" s="73">
        <v>102.8</v>
      </c>
      <c r="I71" s="73">
        <v>102.8</v>
      </c>
    </row>
    <row r="72" spans="1:9" ht="27.75" hidden="1" customHeight="1" x14ac:dyDescent="0.25">
      <c r="A72" s="81" t="s">
        <v>52</v>
      </c>
      <c r="B72" s="13"/>
      <c r="C72" s="82" t="s">
        <v>34</v>
      </c>
      <c r="D72" s="82" t="s">
        <v>13</v>
      </c>
      <c r="E72" s="82" t="s">
        <v>212</v>
      </c>
      <c r="F72" s="82" t="s">
        <v>91</v>
      </c>
      <c r="G72" s="73"/>
      <c r="H72" s="73"/>
      <c r="I72" s="73"/>
    </row>
    <row r="73" spans="1:9" ht="47.25" hidden="1" x14ac:dyDescent="0.25">
      <c r="A73" s="81" t="s">
        <v>360</v>
      </c>
      <c r="B73" s="82"/>
      <c r="C73" s="82" t="s">
        <v>34</v>
      </c>
      <c r="D73" s="82" t="s">
        <v>13</v>
      </c>
      <c r="E73" s="82" t="s">
        <v>361</v>
      </c>
      <c r="F73" s="22"/>
      <c r="G73" s="73">
        <f>SUM(G74:G75)</f>
        <v>0</v>
      </c>
      <c r="H73" s="73">
        <f>SUM(H74:H75)</f>
        <v>0</v>
      </c>
      <c r="I73" s="73">
        <f>SUM(I74:I75)</f>
        <v>0</v>
      </c>
    </row>
    <row r="74" spans="1:9" ht="47.25" hidden="1" x14ac:dyDescent="0.25">
      <c r="A74" s="18" t="s">
        <v>51</v>
      </c>
      <c r="B74" s="82"/>
      <c r="C74" s="82" t="s">
        <v>34</v>
      </c>
      <c r="D74" s="82" t="s">
        <v>13</v>
      </c>
      <c r="E74" s="82" t="s">
        <v>361</v>
      </c>
      <c r="F74" s="82" t="s">
        <v>89</v>
      </c>
      <c r="G74" s="73"/>
      <c r="H74" s="73"/>
      <c r="I74" s="73"/>
    </row>
    <row r="75" spans="1:9" ht="31.5" hidden="1" x14ac:dyDescent="0.25">
      <c r="A75" s="81" t="s">
        <v>52</v>
      </c>
      <c r="B75" s="82"/>
      <c r="C75" s="82" t="s">
        <v>34</v>
      </c>
      <c r="D75" s="82" t="s">
        <v>13</v>
      </c>
      <c r="E75" s="82" t="s">
        <v>361</v>
      </c>
      <c r="F75" s="82" t="s">
        <v>91</v>
      </c>
      <c r="G75" s="73"/>
      <c r="H75" s="73"/>
      <c r="I75" s="73"/>
    </row>
    <row r="76" spans="1:9" x14ac:dyDescent="0.25">
      <c r="A76" s="81" t="s">
        <v>168</v>
      </c>
      <c r="B76" s="13"/>
      <c r="C76" s="82" t="s">
        <v>34</v>
      </c>
      <c r="D76" s="82" t="s">
        <v>169</v>
      </c>
      <c r="E76" s="82"/>
      <c r="F76" s="82"/>
      <c r="G76" s="73">
        <f t="shared" ref="G76:I78" si="1">SUM(G77)</f>
        <v>24.8</v>
      </c>
      <c r="H76" s="73">
        <f t="shared" si="1"/>
        <v>26.5</v>
      </c>
      <c r="I76" s="73">
        <f t="shared" si="1"/>
        <v>149.6</v>
      </c>
    </row>
    <row r="77" spans="1:9" x14ac:dyDescent="0.25">
      <c r="A77" s="81" t="s">
        <v>544</v>
      </c>
      <c r="B77" s="13"/>
      <c r="C77" s="82" t="s">
        <v>34</v>
      </c>
      <c r="D77" s="82" t="s">
        <v>169</v>
      </c>
      <c r="E77" s="82" t="s">
        <v>193</v>
      </c>
      <c r="F77" s="82"/>
      <c r="G77" s="73">
        <f t="shared" si="1"/>
        <v>24.8</v>
      </c>
      <c r="H77" s="73">
        <f t="shared" si="1"/>
        <v>26.5</v>
      </c>
      <c r="I77" s="73">
        <f t="shared" si="1"/>
        <v>149.6</v>
      </c>
    </row>
    <row r="78" spans="1:9" ht="47.25" x14ac:dyDescent="0.25">
      <c r="A78" s="81" t="s">
        <v>214</v>
      </c>
      <c r="B78" s="13"/>
      <c r="C78" s="82" t="s">
        <v>34</v>
      </c>
      <c r="D78" s="82" t="s">
        <v>169</v>
      </c>
      <c r="E78" s="82" t="s">
        <v>549</v>
      </c>
      <c r="F78" s="82"/>
      <c r="G78" s="73">
        <f t="shared" si="1"/>
        <v>24.8</v>
      </c>
      <c r="H78" s="73">
        <f t="shared" si="1"/>
        <v>26.5</v>
      </c>
      <c r="I78" s="73">
        <f t="shared" si="1"/>
        <v>149.6</v>
      </c>
    </row>
    <row r="79" spans="1:9" ht="31.5" x14ac:dyDescent="0.25">
      <c r="A79" s="81" t="s">
        <v>52</v>
      </c>
      <c r="B79" s="13"/>
      <c r="C79" s="82" t="s">
        <v>34</v>
      </c>
      <c r="D79" s="82" t="s">
        <v>169</v>
      </c>
      <c r="E79" s="82" t="s">
        <v>549</v>
      </c>
      <c r="F79" s="82" t="s">
        <v>91</v>
      </c>
      <c r="G79" s="73">
        <v>24.8</v>
      </c>
      <c r="H79" s="73">
        <v>26.5</v>
      </c>
      <c r="I79" s="73">
        <v>149.6</v>
      </c>
    </row>
    <row r="80" spans="1:9" x14ac:dyDescent="0.25">
      <c r="A80" s="81" t="s">
        <v>617</v>
      </c>
      <c r="B80" s="13"/>
      <c r="C80" s="82" t="s">
        <v>34</v>
      </c>
      <c r="D80" s="82" t="s">
        <v>113</v>
      </c>
      <c r="E80" s="82"/>
      <c r="F80" s="82"/>
      <c r="G80" s="73">
        <f t="shared" ref="G80:I82" si="2">SUM(G81)</f>
        <v>5622.1</v>
      </c>
      <c r="H80" s="73">
        <f t="shared" si="2"/>
        <v>0</v>
      </c>
      <c r="I80" s="73">
        <f t="shared" si="2"/>
        <v>0</v>
      </c>
    </row>
    <row r="81" spans="1:9" x14ac:dyDescent="0.25">
      <c r="A81" s="81" t="s">
        <v>192</v>
      </c>
      <c r="B81" s="13"/>
      <c r="C81" s="82" t="s">
        <v>34</v>
      </c>
      <c r="D81" s="82" t="s">
        <v>113</v>
      </c>
      <c r="E81" s="82" t="s">
        <v>193</v>
      </c>
      <c r="F81" s="82"/>
      <c r="G81" s="73">
        <f t="shared" si="2"/>
        <v>5622.1</v>
      </c>
      <c r="H81" s="73">
        <f t="shared" si="2"/>
        <v>0</v>
      </c>
      <c r="I81" s="73">
        <f t="shared" si="2"/>
        <v>0</v>
      </c>
    </row>
    <row r="82" spans="1:9" ht="31.5" x14ac:dyDescent="0.25">
      <c r="A82" s="81" t="s">
        <v>98</v>
      </c>
      <c r="B82" s="13"/>
      <c r="C82" s="82" t="s">
        <v>34</v>
      </c>
      <c r="D82" s="82" t="s">
        <v>113</v>
      </c>
      <c r="E82" s="82" t="s">
        <v>108</v>
      </c>
      <c r="F82" s="82"/>
      <c r="G82" s="73">
        <f t="shared" si="2"/>
        <v>5622.1</v>
      </c>
      <c r="H82" s="73">
        <f t="shared" si="2"/>
        <v>0</v>
      </c>
      <c r="I82" s="73">
        <f t="shared" si="2"/>
        <v>0</v>
      </c>
    </row>
    <row r="83" spans="1:9" x14ac:dyDescent="0.25">
      <c r="A83" s="81" t="s">
        <v>22</v>
      </c>
      <c r="B83" s="13"/>
      <c r="C83" s="82" t="s">
        <v>34</v>
      </c>
      <c r="D83" s="82" t="s">
        <v>113</v>
      </c>
      <c r="E83" s="82" t="s">
        <v>108</v>
      </c>
      <c r="F83" s="82" t="s">
        <v>96</v>
      </c>
      <c r="G83" s="73">
        <v>5622.1</v>
      </c>
      <c r="H83" s="73">
        <v>0</v>
      </c>
      <c r="I83" s="73">
        <v>0</v>
      </c>
    </row>
    <row r="84" spans="1:9" x14ac:dyDescent="0.25">
      <c r="A84" s="81" t="s">
        <v>93</v>
      </c>
      <c r="B84" s="13"/>
      <c r="C84" s="82" t="s">
        <v>34</v>
      </c>
      <c r="D84" s="82" t="s">
        <v>94</v>
      </c>
      <c r="E84" s="82"/>
      <c r="F84" s="22"/>
      <c r="G84" s="73">
        <f>SUM(G85+G88+G98+G121+G125+G128+G139)+G136+G107</f>
        <v>118898.90000000001</v>
      </c>
      <c r="H84" s="73">
        <f>SUM(H85+H88+H98+H121+H125+H128+H139)+H136+H107</f>
        <v>53271.6</v>
      </c>
      <c r="I84" s="73">
        <f>SUM(I85+I88+I98+I121+I125+I128+I139)+I136+I107</f>
        <v>63965</v>
      </c>
    </row>
    <row r="85" spans="1:9" ht="31.5" x14ac:dyDescent="0.25">
      <c r="A85" s="81" t="s">
        <v>867</v>
      </c>
      <c r="B85" s="13"/>
      <c r="C85" s="82" t="s">
        <v>34</v>
      </c>
      <c r="D85" s="82" t="s">
        <v>94</v>
      </c>
      <c r="E85" s="82" t="s">
        <v>216</v>
      </c>
      <c r="F85" s="22"/>
      <c r="G85" s="73">
        <f t="shared" ref="G85:I86" si="3">SUM(G86)</f>
        <v>349.3</v>
      </c>
      <c r="H85" s="73">
        <f t="shared" si="3"/>
        <v>150</v>
      </c>
      <c r="I85" s="73">
        <f t="shared" si="3"/>
        <v>150</v>
      </c>
    </row>
    <row r="86" spans="1:9" ht="25.5" customHeight="1" x14ac:dyDescent="0.25">
      <c r="A86" s="81" t="s">
        <v>98</v>
      </c>
      <c r="B86" s="13"/>
      <c r="C86" s="82" t="s">
        <v>34</v>
      </c>
      <c r="D86" s="82" t="s">
        <v>94</v>
      </c>
      <c r="E86" s="22" t="s">
        <v>677</v>
      </c>
      <c r="F86" s="22"/>
      <c r="G86" s="73">
        <f t="shared" si="3"/>
        <v>349.3</v>
      </c>
      <c r="H86" s="73">
        <f t="shared" si="3"/>
        <v>150</v>
      </c>
      <c r="I86" s="73">
        <f t="shared" si="3"/>
        <v>150</v>
      </c>
    </row>
    <row r="87" spans="1:9" ht="30.75" customHeight="1" x14ac:dyDescent="0.25">
      <c r="A87" s="81" t="s">
        <v>52</v>
      </c>
      <c r="B87" s="13"/>
      <c r="C87" s="82" t="s">
        <v>34</v>
      </c>
      <c r="D87" s="82" t="s">
        <v>94</v>
      </c>
      <c r="E87" s="22" t="s">
        <v>677</v>
      </c>
      <c r="F87" s="22">
        <v>200</v>
      </c>
      <c r="G87" s="73">
        <f>450-100.7</f>
        <v>349.3</v>
      </c>
      <c r="H87" s="73">
        <v>150</v>
      </c>
      <c r="I87" s="73">
        <v>150</v>
      </c>
    </row>
    <row r="88" spans="1:9" ht="31.5" x14ac:dyDescent="0.25">
      <c r="A88" s="81" t="s">
        <v>625</v>
      </c>
      <c r="B88" s="13"/>
      <c r="C88" s="82" t="s">
        <v>34</v>
      </c>
      <c r="D88" s="82" t="s">
        <v>94</v>
      </c>
      <c r="E88" s="22" t="s">
        <v>207</v>
      </c>
      <c r="F88" s="22"/>
      <c r="G88" s="73">
        <f>SUM(G89+G92+G94)</f>
        <v>34014.800000000003</v>
      </c>
      <c r="H88" s="73">
        <f>SUM(H89+H92+H94)</f>
        <v>6881.6</v>
      </c>
      <c r="I88" s="73">
        <f>SUM(I89+I92+I94)</f>
        <v>7914.6</v>
      </c>
    </row>
    <row r="89" spans="1:9" x14ac:dyDescent="0.25">
      <c r="A89" s="81" t="s">
        <v>95</v>
      </c>
      <c r="B89" s="13"/>
      <c r="C89" s="82" t="s">
        <v>34</v>
      </c>
      <c r="D89" s="82" t="s">
        <v>94</v>
      </c>
      <c r="E89" s="22" t="s">
        <v>217</v>
      </c>
      <c r="F89" s="22"/>
      <c r="G89" s="73">
        <f>SUM(G90:G91)</f>
        <v>5090.1000000000004</v>
      </c>
      <c r="H89" s="73">
        <f>SUM(H90:H91)</f>
        <v>581.6</v>
      </c>
      <c r="I89" s="73">
        <f>SUM(I90:I91)</f>
        <v>1614.6</v>
      </c>
    </row>
    <row r="90" spans="1:9" ht="31.5" x14ac:dyDescent="0.25">
      <c r="A90" s="81" t="s">
        <v>52</v>
      </c>
      <c r="B90" s="13"/>
      <c r="C90" s="82" t="s">
        <v>34</v>
      </c>
      <c r="D90" s="82" t="s">
        <v>94</v>
      </c>
      <c r="E90" s="22" t="s">
        <v>217</v>
      </c>
      <c r="F90" s="22">
        <v>200</v>
      </c>
      <c r="G90" s="73">
        <v>5008</v>
      </c>
      <c r="H90" s="73">
        <v>500</v>
      </c>
      <c r="I90" s="73">
        <v>1533</v>
      </c>
    </row>
    <row r="91" spans="1:9" x14ac:dyDescent="0.25">
      <c r="A91" s="81" t="s">
        <v>22</v>
      </c>
      <c r="B91" s="13"/>
      <c r="C91" s="82" t="s">
        <v>34</v>
      </c>
      <c r="D91" s="82" t="s">
        <v>94</v>
      </c>
      <c r="E91" s="22" t="s">
        <v>217</v>
      </c>
      <c r="F91" s="22">
        <v>800</v>
      </c>
      <c r="G91" s="73">
        <v>82.1</v>
      </c>
      <c r="H91" s="73">
        <v>81.599999999999994</v>
      </c>
      <c r="I91" s="73">
        <v>81.599999999999994</v>
      </c>
    </row>
    <row r="92" spans="1:9" ht="31.5" x14ac:dyDescent="0.25">
      <c r="A92" s="81" t="s">
        <v>97</v>
      </c>
      <c r="B92" s="13"/>
      <c r="C92" s="82" t="s">
        <v>34</v>
      </c>
      <c r="D92" s="82" t="s">
        <v>94</v>
      </c>
      <c r="E92" s="22" t="s">
        <v>218</v>
      </c>
      <c r="F92" s="22"/>
      <c r="G92" s="73">
        <f>SUM(G93)</f>
        <v>13521.2</v>
      </c>
      <c r="H92" s="73">
        <f>SUM(H93)</f>
        <v>1000</v>
      </c>
      <c r="I92" s="73">
        <f>SUM(I93)</f>
        <v>1000</v>
      </c>
    </row>
    <row r="93" spans="1:9" ht="31.5" x14ac:dyDescent="0.25">
      <c r="A93" s="81" t="s">
        <v>52</v>
      </c>
      <c r="B93" s="13"/>
      <c r="C93" s="82" t="s">
        <v>34</v>
      </c>
      <c r="D93" s="82" t="s">
        <v>94</v>
      </c>
      <c r="E93" s="22" t="s">
        <v>218</v>
      </c>
      <c r="F93" s="22">
        <v>200</v>
      </c>
      <c r="G93" s="73">
        <f>13821.2-300</f>
        <v>13521.2</v>
      </c>
      <c r="H93" s="73">
        <v>1000</v>
      </c>
      <c r="I93" s="73">
        <v>1000</v>
      </c>
    </row>
    <row r="94" spans="1:9" ht="31.5" x14ac:dyDescent="0.25">
      <c r="A94" s="81" t="s">
        <v>98</v>
      </c>
      <c r="B94" s="13"/>
      <c r="C94" s="82" t="s">
        <v>34</v>
      </c>
      <c r="D94" s="82" t="s">
        <v>94</v>
      </c>
      <c r="E94" s="22" t="s">
        <v>219</v>
      </c>
      <c r="F94" s="22"/>
      <c r="G94" s="73">
        <f>SUM(G95:G97)</f>
        <v>15403.5</v>
      </c>
      <c r="H94" s="73">
        <f>SUM(H95:H97)</f>
        <v>5300</v>
      </c>
      <c r="I94" s="73">
        <f>SUM(I95:I97)</f>
        <v>5300</v>
      </c>
    </row>
    <row r="95" spans="1:9" ht="33" customHeight="1" x14ac:dyDescent="0.25">
      <c r="A95" s="81" t="s">
        <v>52</v>
      </c>
      <c r="B95" s="13"/>
      <c r="C95" s="82" t="s">
        <v>34</v>
      </c>
      <c r="D95" s="82" t="s">
        <v>94</v>
      </c>
      <c r="E95" s="22" t="s">
        <v>219</v>
      </c>
      <c r="F95" s="22">
        <v>200</v>
      </c>
      <c r="G95" s="73">
        <f>11872.3+300-49.5</f>
        <v>12122.8</v>
      </c>
      <c r="H95" s="73">
        <f>2000+700</f>
        <v>2700</v>
      </c>
      <c r="I95" s="73">
        <v>2700</v>
      </c>
    </row>
    <row r="96" spans="1:9" x14ac:dyDescent="0.25">
      <c r="A96" s="81" t="s">
        <v>42</v>
      </c>
      <c r="B96" s="13"/>
      <c r="C96" s="82" t="s">
        <v>34</v>
      </c>
      <c r="D96" s="82" t="s">
        <v>94</v>
      </c>
      <c r="E96" s="22" t="s">
        <v>219</v>
      </c>
      <c r="F96" s="22">
        <v>300</v>
      </c>
      <c r="G96" s="73">
        <v>600</v>
      </c>
      <c r="H96" s="73">
        <v>600</v>
      </c>
      <c r="I96" s="73">
        <v>600</v>
      </c>
    </row>
    <row r="97" spans="1:9" x14ac:dyDescent="0.25">
      <c r="A97" s="81" t="s">
        <v>22</v>
      </c>
      <c r="B97" s="13"/>
      <c r="C97" s="82" t="s">
        <v>34</v>
      </c>
      <c r="D97" s="82" t="s">
        <v>94</v>
      </c>
      <c r="E97" s="22" t="s">
        <v>219</v>
      </c>
      <c r="F97" s="22">
        <v>800</v>
      </c>
      <c r="G97" s="73">
        <v>2680.7</v>
      </c>
      <c r="H97" s="73">
        <v>2000</v>
      </c>
      <c r="I97" s="73">
        <v>2000</v>
      </c>
    </row>
    <row r="98" spans="1:9" ht="31.5" x14ac:dyDescent="0.25">
      <c r="A98" s="81" t="s">
        <v>629</v>
      </c>
      <c r="B98" s="13"/>
      <c r="C98" s="82" t="s">
        <v>34</v>
      </c>
      <c r="D98" s="82" t="s">
        <v>94</v>
      </c>
      <c r="E98" s="22" t="s">
        <v>220</v>
      </c>
      <c r="F98" s="22"/>
      <c r="G98" s="73">
        <f>SUM(G99)+G103</f>
        <v>27999.7</v>
      </c>
      <c r="H98" s="73">
        <f>SUM(H99)+H103</f>
        <v>6153.1</v>
      </c>
      <c r="I98" s="73">
        <f>SUM(I99)+I103</f>
        <v>14863.5</v>
      </c>
    </row>
    <row r="99" spans="1:9" ht="47.25" x14ac:dyDescent="0.25">
      <c r="A99" s="81" t="s">
        <v>630</v>
      </c>
      <c r="B99" s="13"/>
      <c r="C99" s="82" t="s">
        <v>34</v>
      </c>
      <c r="D99" s="82" t="s">
        <v>94</v>
      </c>
      <c r="E99" s="22" t="s">
        <v>221</v>
      </c>
      <c r="F99" s="22"/>
      <c r="G99" s="73">
        <f>SUM(G100)</f>
        <v>26999.7</v>
      </c>
      <c r="H99" s="73">
        <f>SUM(H100)</f>
        <v>5053.1000000000004</v>
      </c>
      <c r="I99" s="73">
        <f>SUM(I100)</f>
        <v>13763.5</v>
      </c>
    </row>
    <row r="100" spans="1:9" ht="31.5" x14ac:dyDescent="0.25">
      <c r="A100" s="81" t="s">
        <v>490</v>
      </c>
      <c r="B100" s="13"/>
      <c r="C100" s="82" t="s">
        <v>34</v>
      </c>
      <c r="D100" s="82" t="s">
        <v>94</v>
      </c>
      <c r="E100" s="22" t="s">
        <v>223</v>
      </c>
      <c r="F100" s="22"/>
      <c r="G100" s="73">
        <f>SUM(G101:G102)</f>
        <v>26999.7</v>
      </c>
      <c r="H100" s="73">
        <f>SUM(H101:H102)</f>
        <v>5053.1000000000004</v>
      </c>
      <c r="I100" s="73">
        <f>SUM(I101:I102)</f>
        <v>13763.5</v>
      </c>
    </row>
    <row r="101" spans="1:9" ht="31.5" x14ac:dyDescent="0.25">
      <c r="A101" s="81" t="s">
        <v>52</v>
      </c>
      <c r="B101" s="13"/>
      <c r="C101" s="82" t="s">
        <v>34</v>
      </c>
      <c r="D101" s="82" t="s">
        <v>94</v>
      </c>
      <c r="E101" s="22" t="s">
        <v>223</v>
      </c>
      <c r="F101" s="22">
        <v>200</v>
      </c>
      <c r="G101" s="73">
        <v>26979.7</v>
      </c>
      <c r="H101" s="73">
        <f>13833.1-8800</f>
        <v>5033.1000000000004</v>
      </c>
      <c r="I101" s="73">
        <v>13743.5</v>
      </c>
    </row>
    <row r="102" spans="1:9" x14ac:dyDescent="0.25">
      <c r="A102" s="81" t="s">
        <v>22</v>
      </c>
      <c r="B102" s="13"/>
      <c r="C102" s="82" t="s">
        <v>34</v>
      </c>
      <c r="D102" s="82" t="s">
        <v>94</v>
      </c>
      <c r="E102" s="22" t="s">
        <v>223</v>
      </c>
      <c r="F102" s="22">
        <v>800</v>
      </c>
      <c r="G102" s="73">
        <v>20</v>
      </c>
      <c r="H102" s="73">
        <v>20</v>
      </c>
      <c r="I102" s="73">
        <v>20</v>
      </c>
    </row>
    <row r="103" spans="1:9" ht="31.5" x14ac:dyDescent="0.25">
      <c r="A103" s="81" t="s">
        <v>631</v>
      </c>
      <c r="B103" s="13"/>
      <c r="C103" s="82" t="s">
        <v>34</v>
      </c>
      <c r="D103" s="82" t="s">
        <v>94</v>
      </c>
      <c r="E103" s="22" t="s">
        <v>235</v>
      </c>
      <c r="F103" s="22"/>
      <c r="G103" s="73">
        <f>SUM(G104)</f>
        <v>1000</v>
      </c>
      <c r="H103" s="73">
        <f>SUM(H104)</f>
        <v>1100</v>
      </c>
      <c r="I103" s="73">
        <f>SUM(I104)</f>
        <v>1100</v>
      </c>
    </row>
    <row r="104" spans="1:9" ht="45" customHeight="1" x14ac:dyDescent="0.25">
      <c r="A104" s="81" t="s">
        <v>490</v>
      </c>
      <c r="B104" s="13"/>
      <c r="C104" s="82" t="s">
        <v>34</v>
      </c>
      <c r="D104" s="82" t="s">
        <v>94</v>
      </c>
      <c r="E104" s="22" t="s">
        <v>654</v>
      </c>
      <c r="F104" s="22"/>
      <c r="G104" s="73">
        <f>SUM(G105:G106)</f>
        <v>1000</v>
      </c>
      <c r="H104" s="73">
        <f>SUM(H105:H106)</f>
        <v>1100</v>
      </c>
      <c r="I104" s="73">
        <f>SUM(I105:I106)</f>
        <v>1100</v>
      </c>
    </row>
    <row r="105" spans="1:9" ht="28.5" customHeight="1" x14ac:dyDescent="0.25">
      <c r="A105" s="81" t="s">
        <v>52</v>
      </c>
      <c r="B105" s="13"/>
      <c r="C105" s="82" t="s">
        <v>34</v>
      </c>
      <c r="D105" s="82" t="s">
        <v>94</v>
      </c>
      <c r="E105" s="22" t="s">
        <v>654</v>
      </c>
      <c r="F105" s="22">
        <v>200</v>
      </c>
      <c r="G105" s="73">
        <f>640-100</f>
        <v>540</v>
      </c>
      <c r="H105" s="73">
        <v>640</v>
      </c>
      <c r="I105" s="73">
        <v>640</v>
      </c>
    </row>
    <row r="106" spans="1:9" x14ac:dyDescent="0.25">
      <c r="A106" s="81" t="s">
        <v>22</v>
      </c>
      <c r="B106" s="13"/>
      <c r="C106" s="82" t="s">
        <v>34</v>
      </c>
      <c r="D106" s="82" t="s">
        <v>94</v>
      </c>
      <c r="E106" s="22" t="s">
        <v>654</v>
      </c>
      <c r="F106" s="22">
        <v>800</v>
      </c>
      <c r="G106" s="73">
        <v>460</v>
      </c>
      <c r="H106" s="73">
        <v>460</v>
      </c>
      <c r="I106" s="73">
        <v>460</v>
      </c>
    </row>
    <row r="107" spans="1:9" ht="63" x14ac:dyDescent="0.25">
      <c r="A107" s="81" t="s">
        <v>666</v>
      </c>
      <c r="B107" s="13"/>
      <c r="C107" s="82" t="s">
        <v>34</v>
      </c>
      <c r="D107" s="82" t="s">
        <v>94</v>
      </c>
      <c r="E107" s="22" t="s">
        <v>25</v>
      </c>
      <c r="F107" s="22"/>
      <c r="G107" s="73">
        <f>SUM(G108)+G114+G111</f>
        <v>33560.800000000003</v>
      </c>
      <c r="H107" s="73">
        <f t="shared" ref="H107:I107" si="4">SUM(H108)+H114+H111</f>
        <v>31315</v>
      </c>
      <c r="I107" s="73">
        <f t="shared" si="4"/>
        <v>31315</v>
      </c>
    </row>
    <row r="108" spans="1:9" ht="14.25" customHeight="1" x14ac:dyDescent="0.25">
      <c r="A108" s="81" t="s">
        <v>26</v>
      </c>
      <c r="B108" s="13"/>
      <c r="C108" s="82" t="s">
        <v>34</v>
      </c>
      <c r="D108" s="82" t="s">
        <v>94</v>
      </c>
      <c r="E108" s="22" t="s">
        <v>27</v>
      </c>
      <c r="F108" s="22"/>
      <c r="G108" s="73">
        <f>G109</f>
        <v>30876.5</v>
      </c>
      <c r="H108" s="73">
        <f>H109</f>
        <v>31090</v>
      </c>
      <c r="I108" s="73">
        <f>I109</f>
        <v>31090</v>
      </c>
    </row>
    <row r="109" spans="1:9" ht="31.5" x14ac:dyDescent="0.25">
      <c r="A109" s="81" t="s">
        <v>28</v>
      </c>
      <c r="B109" s="13"/>
      <c r="C109" s="82" t="s">
        <v>34</v>
      </c>
      <c r="D109" s="82" t="s">
        <v>94</v>
      </c>
      <c r="E109" s="22" t="s">
        <v>29</v>
      </c>
      <c r="F109" s="22"/>
      <c r="G109" s="73">
        <f>SUM(G110)</f>
        <v>30876.5</v>
      </c>
      <c r="H109" s="73">
        <f>SUM(H110)</f>
        <v>31090</v>
      </c>
      <c r="I109" s="73">
        <f>SUM(I110)</f>
        <v>31090</v>
      </c>
    </row>
    <row r="110" spans="1:9" ht="35.25" customHeight="1" x14ac:dyDescent="0.25">
      <c r="A110" s="81" t="s">
        <v>229</v>
      </c>
      <c r="B110" s="13"/>
      <c r="C110" s="82" t="s">
        <v>34</v>
      </c>
      <c r="D110" s="82" t="s">
        <v>94</v>
      </c>
      <c r="E110" s="22" t="s">
        <v>29</v>
      </c>
      <c r="F110" s="22">
        <v>600</v>
      </c>
      <c r="G110" s="73">
        <f>30675+201.5</f>
        <v>30876.5</v>
      </c>
      <c r="H110" s="73">
        <f>31090</f>
        <v>31090</v>
      </c>
      <c r="I110" s="73">
        <f>31090</f>
        <v>31090</v>
      </c>
    </row>
    <row r="111" spans="1:9" ht="35.25" customHeight="1" x14ac:dyDescent="0.25">
      <c r="A111" s="81" t="s">
        <v>263</v>
      </c>
      <c r="B111" s="13"/>
      <c r="C111" s="82" t="s">
        <v>34</v>
      </c>
      <c r="D111" s="82" t="s">
        <v>94</v>
      </c>
      <c r="E111" s="22" t="s">
        <v>964</v>
      </c>
      <c r="F111" s="22"/>
      <c r="G111" s="73">
        <f>SUM(G112)</f>
        <v>69.3</v>
      </c>
      <c r="H111" s="73">
        <f t="shared" ref="H111:I111" si="5">SUM(H112)</f>
        <v>0</v>
      </c>
      <c r="I111" s="73">
        <f t="shared" si="5"/>
        <v>0</v>
      </c>
    </row>
    <row r="112" spans="1:9" ht="35.25" customHeight="1" x14ac:dyDescent="0.25">
      <c r="A112" s="81" t="s">
        <v>28</v>
      </c>
      <c r="B112" s="13"/>
      <c r="C112" s="82" t="s">
        <v>34</v>
      </c>
      <c r="D112" s="82" t="s">
        <v>94</v>
      </c>
      <c r="E112" s="22" t="s">
        <v>965</v>
      </c>
      <c r="F112" s="22"/>
      <c r="G112" s="73">
        <f>SUM(G113)</f>
        <v>69.3</v>
      </c>
      <c r="H112" s="73"/>
      <c r="I112" s="73"/>
    </row>
    <row r="113" spans="1:12" ht="35.25" customHeight="1" x14ac:dyDescent="0.25">
      <c r="A113" s="81" t="s">
        <v>229</v>
      </c>
      <c r="B113" s="13"/>
      <c r="C113" s="82" t="s">
        <v>34</v>
      </c>
      <c r="D113" s="82" t="s">
        <v>94</v>
      </c>
      <c r="E113" s="22" t="s">
        <v>965</v>
      </c>
      <c r="F113" s="22">
        <v>600</v>
      </c>
      <c r="G113" s="73">
        <v>69.3</v>
      </c>
      <c r="H113" s="73"/>
      <c r="I113" s="73"/>
    </row>
    <row r="114" spans="1:12" ht="35.25" customHeight="1" x14ac:dyDescent="0.25">
      <c r="A114" s="81" t="s">
        <v>264</v>
      </c>
      <c r="B114" s="13"/>
      <c r="C114" s="82" t="s">
        <v>34</v>
      </c>
      <c r="D114" s="82" t="s">
        <v>94</v>
      </c>
      <c r="E114" s="22" t="s">
        <v>883</v>
      </c>
      <c r="F114" s="22"/>
      <c r="G114" s="73">
        <f>SUM(G115)+G119+G117</f>
        <v>2615</v>
      </c>
      <c r="H114" s="73">
        <f t="shared" ref="H114:I114" si="6">SUM(H115)+H119+H117</f>
        <v>225</v>
      </c>
      <c r="I114" s="73">
        <f t="shared" si="6"/>
        <v>225</v>
      </c>
    </row>
    <row r="115" spans="1:12" ht="35.25" customHeight="1" x14ac:dyDescent="0.25">
      <c r="A115" s="81" t="s">
        <v>884</v>
      </c>
      <c r="B115" s="13"/>
      <c r="C115" s="82" t="s">
        <v>34</v>
      </c>
      <c r="D115" s="82" t="s">
        <v>94</v>
      </c>
      <c r="E115" s="22" t="s">
        <v>897</v>
      </c>
      <c r="F115" s="22"/>
      <c r="G115" s="73">
        <f>SUM(G116)</f>
        <v>2200</v>
      </c>
      <c r="H115" s="73">
        <f t="shared" ref="H115:I115" si="7">SUM(H116)</f>
        <v>225</v>
      </c>
      <c r="I115" s="73">
        <f t="shared" si="7"/>
        <v>225</v>
      </c>
    </row>
    <row r="116" spans="1:12" ht="35.25" customHeight="1" x14ac:dyDescent="0.25">
      <c r="A116" s="81" t="s">
        <v>229</v>
      </c>
      <c r="B116" s="13"/>
      <c r="C116" s="82" t="s">
        <v>34</v>
      </c>
      <c r="D116" s="82" t="s">
        <v>94</v>
      </c>
      <c r="E116" s="22" t="s">
        <v>897</v>
      </c>
      <c r="F116" s="22">
        <v>600</v>
      </c>
      <c r="G116" s="73">
        <v>2200</v>
      </c>
      <c r="H116" s="73">
        <v>225</v>
      </c>
      <c r="I116" s="73">
        <v>225</v>
      </c>
    </row>
    <row r="117" spans="1:12" ht="35.25" customHeight="1" x14ac:dyDescent="0.25">
      <c r="A117" s="81" t="s">
        <v>28</v>
      </c>
      <c r="B117" s="13"/>
      <c r="C117" s="82" t="s">
        <v>34</v>
      </c>
      <c r="D117" s="82" t="s">
        <v>94</v>
      </c>
      <c r="E117" s="22" t="s">
        <v>429</v>
      </c>
      <c r="F117" s="22"/>
      <c r="G117" s="73">
        <f>SUM(G118)</f>
        <v>195</v>
      </c>
      <c r="H117" s="73">
        <f t="shared" ref="H117:L117" si="8">SUM(H118)</f>
        <v>0</v>
      </c>
      <c r="I117" s="73">
        <f t="shared" si="8"/>
        <v>0</v>
      </c>
      <c r="J117" s="73">
        <f t="shared" si="8"/>
        <v>0</v>
      </c>
      <c r="K117" s="73">
        <f t="shared" si="8"/>
        <v>0</v>
      </c>
      <c r="L117" s="73">
        <f t="shared" si="8"/>
        <v>0</v>
      </c>
    </row>
    <row r="118" spans="1:12" ht="35.25" customHeight="1" x14ac:dyDescent="0.25">
      <c r="A118" s="81" t="s">
        <v>229</v>
      </c>
      <c r="B118" s="13"/>
      <c r="C118" s="82" t="s">
        <v>34</v>
      </c>
      <c r="D118" s="82" t="s">
        <v>94</v>
      </c>
      <c r="E118" s="22" t="s">
        <v>429</v>
      </c>
      <c r="F118" s="22">
        <v>600</v>
      </c>
      <c r="G118" s="73">
        <v>195</v>
      </c>
      <c r="H118" s="73"/>
      <c r="I118" s="73"/>
    </row>
    <row r="119" spans="1:12" ht="35.25" customHeight="1" x14ac:dyDescent="0.25">
      <c r="A119" s="81" t="s">
        <v>890</v>
      </c>
      <c r="B119" s="13"/>
      <c r="C119" s="82" t="s">
        <v>34</v>
      </c>
      <c r="D119" s="82" t="s">
        <v>94</v>
      </c>
      <c r="E119" s="22" t="s">
        <v>889</v>
      </c>
      <c r="F119" s="22"/>
      <c r="G119" s="73">
        <f t="shared" ref="G119:H119" si="9">SUM(G120)</f>
        <v>220</v>
      </c>
      <c r="H119" s="73">
        <f t="shared" si="9"/>
        <v>0</v>
      </c>
      <c r="I119" s="73">
        <f>SUM(I120)</f>
        <v>0</v>
      </c>
    </row>
    <row r="120" spans="1:12" ht="35.25" customHeight="1" x14ac:dyDescent="0.25">
      <c r="A120" s="81" t="s">
        <v>229</v>
      </c>
      <c r="B120" s="13"/>
      <c r="C120" s="82" t="s">
        <v>34</v>
      </c>
      <c r="D120" s="82" t="s">
        <v>94</v>
      </c>
      <c r="E120" s="22" t="s">
        <v>889</v>
      </c>
      <c r="F120" s="22">
        <v>600</v>
      </c>
      <c r="G120" s="73">
        <v>220</v>
      </c>
      <c r="H120" s="73"/>
      <c r="I120" s="73"/>
    </row>
    <row r="121" spans="1:12" ht="39.75" customHeight="1" x14ac:dyDescent="0.25">
      <c r="A121" s="81" t="s">
        <v>868</v>
      </c>
      <c r="B121" s="13"/>
      <c r="C121" s="82" t="s">
        <v>34</v>
      </c>
      <c r="D121" s="82" t="s">
        <v>94</v>
      </c>
      <c r="E121" s="22" t="s">
        <v>225</v>
      </c>
      <c r="F121" s="22"/>
      <c r="G121" s="73">
        <f>SUM(G122)</f>
        <v>1014.4</v>
      </c>
      <c r="H121" s="73">
        <f>SUM(H122)</f>
        <v>514.4</v>
      </c>
      <c r="I121" s="73">
        <f>SUM(I122)</f>
        <v>1014.4</v>
      </c>
    </row>
    <row r="122" spans="1:12" ht="42.75" customHeight="1" x14ac:dyDescent="0.25">
      <c r="A122" s="81" t="s">
        <v>98</v>
      </c>
      <c r="B122" s="13"/>
      <c r="C122" s="82" t="s">
        <v>34</v>
      </c>
      <c r="D122" s="82" t="s">
        <v>94</v>
      </c>
      <c r="E122" s="22" t="s">
        <v>562</v>
      </c>
      <c r="F122" s="22"/>
      <c r="G122" s="73">
        <f>SUM(G123:G124)</f>
        <v>1014.4</v>
      </c>
      <c r="H122" s="73">
        <f>SUM(H123:H124)</f>
        <v>514.4</v>
      </c>
      <c r="I122" s="73">
        <f>SUM(I123:I124)</f>
        <v>1014.4</v>
      </c>
    </row>
    <row r="123" spans="1:12" ht="31.5" x14ac:dyDescent="0.25">
      <c r="A123" s="81" t="s">
        <v>52</v>
      </c>
      <c r="B123" s="13"/>
      <c r="C123" s="82" t="s">
        <v>34</v>
      </c>
      <c r="D123" s="82" t="s">
        <v>94</v>
      </c>
      <c r="E123" s="22" t="s">
        <v>562</v>
      </c>
      <c r="F123" s="22">
        <v>200</v>
      </c>
      <c r="G123" s="73">
        <v>864.4</v>
      </c>
      <c r="H123" s="73">
        <v>364.4</v>
      </c>
      <c r="I123" s="73">
        <v>864.4</v>
      </c>
    </row>
    <row r="124" spans="1:12" x14ac:dyDescent="0.25">
      <c r="A124" s="81" t="s">
        <v>42</v>
      </c>
      <c r="B124" s="13"/>
      <c r="C124" s="82" t="s">
        <v>34</v>
      </c>
      <c r="D124" s="82" t="s">
        <v>94</v>
      </c>
      <c r="E124" s="22" t="s">
        <v>562</v>
      </c>
      <c r="F124" s="22">
        <v>300</v>
      </c>
      <c r="G124" s="73">
        <v>150</v>
      </c>
      <c r="H124" s="73">
        <v>150</v>
      </c>
      <c r="I124" s="73">
        <v>150</v>
      </c>
    </row>
    <row r="125" spans="1:12" x14ac:dyDescent="0.25">
      <c r="A125" s="81" t="s">
        <v>632</v>
      </c>
      <c r="B125" s="13"/>
      <c r="C125" s="82" t="s">
        <v>34</v>
      </c>
      <c r="D125" s="82" t="s">
        <v>94</v>
      </c>
      <c r="E125" s="22" t="s">
        <v>226</v>
      </c>
      <c r="F125" s="22"/>
      <c r="G125" s="73">
        <f t="shared" ref="G125:I126" si="10">SUM(G126)</f>
        <v>737</v>
      </c>
      <c r="H125" s="73">
        <f t="shared" si="10"/>
        <v>287</v>
      </c>
      <c r="I125" s="73">
        <f t="shared" si="10"/>
        <v>737</v>
      </c>
    </row>
    <row r="126" spans="1:12" x14ac:dyDescent="0.25">
      <c r="A126" s="18" t="s">
        <v>35</v>
      </c>
      <c r="B126" s="13"/>
      <c r="C126" s="82" t="s">
        <v>34</v>
      </c>
      <c r="D126" s="82" t="s">
        <v>94</v>
      </c>
      <c r="E126" s="22" t="s">
        <v>678</v>
      </c>
      <c r="F126" s="22"/>
      <c r="G126" s="73">
        <f t="shared" si="10"/>
        <v>737</v>
      </c>
      <c r="H126" s="73">
        <f t="shared" si="10"/>
        <v>287</v>
      </c>
      <c r="I126" s="73">
        <f t="shared" si="10"/>
        <v>737</v>
      </c>
    </row>
    <row r="127" spans="1:12" ht="31.5" x14ac:dyDescent="0.25">
      <c r="A127" s="81" t="s">
        <v>52</v>
      </c>
      <c r="B127" s="13"/>
      <c r="C127" s="82" t="s">
        <v>34</v>
      </c>
      <c r="D127" s="82" t="s">
        <v>94</v>
      </c>
      <c r="E127" s="22" t="s">
        <v>226</v>
      </c>
      <c r="F127" s="22">
        <v>200</v>
      </c>
      <c r="G127" s="73">
        <v>737</v>
      </c>
      <c r="H127" s="73">
        <v>287</v>
      </c>
      <c r="I127" s="73">
        <v>737</v>
      </c>
    </row>
    <row r="128" spans="1:12" ht="31.5" x14ac:dyDescent="0.25">
      <c r="A128" s="81" t="s">
        <v>633</v>
      </c>
      <c r="B128" s="13"/>
      <c r="C128" s="82" t="s">
        <v>34</v>
      </c>
      <c r="D128" s="82" t="s">
        <v>94</v>
      </c>
      <c r="E128" s="22" t="s">
        <v>227</v>
      </c>
      <c r="F128" s="22"/>
      <c r="G128" s="73">
        <f>SUM(G129)+G131</f>
        <v>4978.3999999999996</v>
      </c>
      <c r="H128" s="73">
        <f>SUM(H129)+H131</f>
        <v>4970.5</v>
      </c>
      <c r="I128" s="73">
        <f>SUM(I129)+I131</f>
        <v>4970.5</v>
      </c>
    </row>
    <row r="129" spans="1:9" ht="31.5" x14ac:dyDescent="0.25">
      <c r="A129" s="81" t="s">
        <v>362</v>
      </c>
      <c r="B129" s="13"/>
      <c r="C129" s="82" t="s">
        <v>34</v>
      </c>
      <c r="D129" s="82" t="s">
        <v>94</v>
      </c>
      <c r="E129" s="22" t="s">
        <v>554</v>
      </c>
      <c r="F129" s="22"/>
      <c r="G129" s="73">
        <f>SUM(G130)</f>
        <v>234.7</v>
      </c>
      <c r="H129" s="73">
        <f>SUM(H130)</f>
        <v>234.7</v>
      </c>
      <c r="I129" s="73">
        <f>SUM(I130)</f>
        <v>234.7</v>
      </c>
    </row>
    <row r="130" spans="1:9" ht="31.5" x14ac:dyDescent="0.25">
      <c r="A130" s="81" t="s">
        <v>229</v>
      </c>
      <c r="B130" s="13"/>
      <c r="C130" s="82" t="s">
        <v>34</v>
      </c>
      <c r="D130" s="82" t="s">
        <v>94</v>
      </c>
      <c r="E130" s="22" t="s">
        <v>554</v>
      </c>
      <c r="F130" s="22">
        <v>600</v>
      </c>
      <c r="G130" s="73">
        <v>234.7</v>
      </c>
      <c r="H130" s="73">
        <v>234.7</v>
      </c>
      <c r="I130" s="73">
        <v>234.7</v>
      </c>
    </row>
    <row r="131" spans="1:9" ht="47.25" x14ac:dyDescent="0.25">
      <c r="A131" s="81" t="s">
        <v>26</v>
      </c>
      <c r="B131" s="13"/>
      <c r="C131" s="82" t="s">
        <v>34</v>
      </c>
      <c r="D131" s="82" t="s">
        <v>94</v>
      </c>
      <c r="E131" s="22" t="s">
        <v>228</v>
      </c>
      <c r="F131" s="22"/>
      <c r="G131" s="73">
        <f>SUM(G132)</f>
        <v>4743.7</v>
      </c>
      <c r="H131" s="73">
        <f>SUM(H132)</f>
        <v>4735.8</v>
      </c>
      <c r="I131" s="73">
        <f>SUM(I132)</f>
        <v>4735.8</v>
      </c>
    </row>
    <row r="132" spans="1:9" ht="31.5" x14ac:dyDescent="0.25">
      <c r="A132" s="81" t="s">
        <v>229</v>
      </c>
      <c r="B132" s="13"/>
      <c r="C132" s="82" t="s">
        <v>34</v>
      </c>
      <c r="D132" s="82" t="s">
        <v>94</v>
      </c>
      <c r="E132" s="22" t="s">
        <v>228</v>
      </c>
      <c r="F132" s="22">
        <v>600</v>
      </c>
      <c r="G132" s="73">
        <f>4706+37.7</f>
        <v>4743.7</v>
      </c>
      <c r="H132" s="73">
        <v>4735.8</v>
      </c>
      <c r="I132" s="73">
        <v>4735.8</v>
      </c>
    </row>
    <row r="133" spans="1:9" hidden="1" x14ac:dyDescent="0.25">
      <c r="A133" s="81" t="s">
        <v>151</v>
      </c>
      <c r="B133" s="13"/>
      <c r="C133" s="82" t="s">
        <v>34</v>
      </c>
      <c r="D133" s="82" t="s">
        <v>94</v>
      </c>
      <c r="E133" s="22" t="s">
        <v>451</v>
      </c>
      <c r="F133" s="22"/>
      <c r="G133" s="73">
        <f t="shared" ref="G133:I134" si="11">SUM(G134)</f>
        <v>0</v>
      </c>
      <c r="H133" s="73">
        <f t="shared" si="11"/>
        <v>0</v>
      </c>
      <c r="I133" s="73">
        <f t="shared" si="11"/>
        <v>0</v>
      </c>
    </row>
    <row r="134" spans="1:9" hidden="1" x14ac:dyDescent="0.25">
      <c r="A134" s="81" t="s">
        <v>421</v>
      </c>
      <c r="B134" s="13"/>
      <c r="C134" s="82" t="s">
        <v>34</v>
      </c>
      <c r="D134" s="82" t="s">
        <v>94</v>
      </c>
      <c r="E134" s="22" t="s">
        <v>452</v>
      </c>
      <c r="F134" s="22"/>
      <c r="G134" s="73">
        <f t="shared" si="11"/>
        <v>0</v>
      </c>
      <c r="H134" s="73">
        <f t="shared" si="11"/>
        <v>0</v>
      </c>
      <c r="I134" s="73">
        <f t="shared" si="11"/>
        <v>0</v>
      </c>
    </row>
    <row r="135" spans="1:9" ht="31.5" hidden="1" x14ac:dyDescent="0.25">
      <c r="A135" s="81" t="s">
        <v>229</v>
      </c>
      <c r="B135" s="13"/>
      <c r="C135" s="82" t="s">
        <v>34</v>
      </c>
      <c r="D135" s="82" t="s">
        <v>94</v>
      </c>
      <c r="E135" s="22" t="s">
        <v>452</v>
      </c>
      <c r="F135" s="22">
        <v>600</v>
      </c>
      <c r="G135" s="73"/>
      <c r="H135" s="73"/>
      <c r="I135" s="73"/>
    </row>
    <row r="136" spans="1:9" ht="31.5" x14ac:dyDescent="0.25">
      <c r="A136" s="18" t="s">
        <v>709</v>
      </c>
      <c r="B136" s="13"/>
      <c r="C136" s="82" t="s">
        <v>34</v>
      </c>
      <c r="D136" s="82" t="s">
        <v>94</v>
      </c>
      <c r="E136" s="22" t="s">
        <v>707</v>
      </c>
      <c r="F136" s="22"/>
      <c r="G136" s="73">
        <f t="shared" ref="G136:I137" si="12">SUM(G137)</f>
        <v>9455.7999999999993</v>
      </c>
      <c r="H136" s="73">
        <f t="shared" si="12"/>
        <v>3000</v>
      </c>
      <c r="I136" s="73">
        <f t="shared" si="12"/>
        <v>3000</v>
      </c>
    </row>
    <row r="137" spans="1:9" ht="31.5" x14ac:dyDescent="0.25">
      <c r="A137" s="81" t="s">
        <v>98</v>
      </c>
      <c r="B137" s="13"/>
      <c r="C137" s="82" t="s">
        <v>34</v>
      </c>
      <c r="D137" s="82" t="s">
        <v>94</v>
      </c>
      <c r="E137" s="22" t="s">
        <v>708</v>
      </c>
      <c r="F137" s="22"/>
      <c r="G137" s="73">
        <f t="shared" si="12"/>
        <v>9455.7999999999993</v>
      </c>
      <c r="H137" s="73">
        <f t="shared" si="12"/>
        <v>3000</v>
      </c>
      <c r="I137" s="73">
        <f t="shared" si="12"/>
        <v>3000</v>
      </c>
    </row>
    <row r="138" spans="1:9" ht="31.5" x14ac:dyDescent="0.25">
      <c r="A138" s="18" t="s">
        <v>52</v>
      </c>
      <c r="B138" s="13"/>
      <c r="C138" s="82" t="s">
        <v>34</v>
      </c>
      <c r="D138" s="82" t="s">
        <v>94</v>
      </c>
      <c r="E138" s="22" t="s">
        <v>708</v>
      </c>
      <c r="F138" s="22">
        <v>200</v>
      </c>
      <c r="G138" s="73">
        <f>9252.4+283.4-80</f>
        <v>9455.7999999999993</v>
      </c>
      <c r="H138" s="73">
        <v>3000</v>
      </c>
      <c r="I138" s="73">
        <v>3000</v>
      </c>
    </row>
    <row r="139" spans="1:9" x14ac:dyDescent="0.25">
      <c r="A139" s="81" t="s">
        <v>192</v>
      </c>
      <c r="B139" s="13"/>
      <c r="C139" s="82" t="s">
        <v>34</v>
      </c>
      <c r="D139" s="82" t="s">
        <v>94</v>
      </c>
      <c r="E139" s="22" t="s">
        <v>193</v>
      </c>
      <c r="F139" s="22"/>
      <c r="G139" s="73">
        <f t="shared" ref="G139:I140" si="13">G140</f>
        <v>6788.7</v>
      </c>
      <c r="H139" s="73">
        <f t="shared" si="13"/>
        <v>0</v>
      </c>
      <c r="I139" s="73">
        <f t="shared" si="13"/>
        <v>0</v>
      </c>
    </row>
    <row r="140" spans="1:9" ht="31.5" x14ac:dyDescent="0.25">
      <c r="A140" s="81" t="s">
        <v>98</v>
      </c>
      <c r="B140" s="13"/>
      <c r="C140" s="82" t="s">
        <v>34</v>
      </c>
      <c r="D140" s="82" t="s">
        <v>94</v>
      </c>
      <c r="E140" s="22" t="s">
        <v>108</v>
      </c>
      <c r="F140" s="22"/>
      <c r="G140" s="73">
        <f t="shared" si="13"/>
        <v>6788.7</v>
      </c>
      <c r="H140" s="73">
        <f t="shared" si="13"/>
        <v>0</v>
      </c>
      <c r="I140" s="73">
        <f t="shared" si="13"/>
        <v>0</v>
      </c>
    </row>
    <row r="141" spans="1:9" x14ac:dyDescent="0.25">
      <c r="A141" s="81" t="s">
        <v>22</v>
      </c>
      <c r="B141" s="13"/>
      <c r="C141" s="82" t="s">
        <v>34</v>
      </c>
      <c r="D141" s="82" t="s">
        <v>94</v>
      </c>
      <c r="E141" s="22" t="s">
        <v>108</v>
      </c>
      <c r="F141" s="22">
        <v>800</v>
      </c>
      <c r="G141" s="73">
        <v>6788.7</v>
      </c>
      <c r="H141" s="73"/>
      <c r="I141" s="73"/>
    </row>
    <row r="142" spans="1:9" x14ac:dyDescent="0.25">
      <c r="A142" s="81" t="s">
        <v>230</v>
      </c>
      <c r="B142" s="13"/>
      <c r="C142" s="82" t="s">
        <v>54</v>
      </c>
      <c r="D142" s="82"/>
      <c r="E142" s="82"/>
      <c r="F142" s="82"/>
      <c r="G142" s="73">
        <f>SUM(G143)+G151</f>
        <v>31908.299999999996</v>
      </c>
      <c r="H142" s="73">
        <f>SUM(H143)+H151</f>
        <v>27282.9</v>
      </c>
      <c r="I142" s="73">
        <f>SUM(I143)+I151</f>
        <v>27484.100000000002</v>
      </c>
    </row>
    <row r="143" spans="1:9" x14ac:dyDescent="0.25">
      <c r="A143" s="23" t="s">
        <v>171</v>
      </c>
      <c r="B143" s="22"/>
      <c r="C143" s="82" t="s">
        <v>54</v>
      </c>
      <c r="D143" s="82" t="s">
        <v>13</v>
      </c>
      <c r="E143" s="82"/>
      <c r="F143" s="82"/>
      <c r="G143" s="73">
        <f t="shared" ref="G143:I143" si="14">SUM(G144)</f>
        <v>5081.5</v>
      </c>
      <c r="H143" s="73">
        <f t="shared" si="14"/>
        <v>5103.5</v>
      </c>
      <c r="I143" s="73">
        <f t="shared" si="14"/>
        <v>5304.7</v>
      </c>
    </row>
    <row r="144" spans="1:9" x14ac:dyDescent="0.25">
      <c r="A144" s="81" t="s">
        <v>192</v>
      </c>
      <c r="B144" s="13"/>
      <c r="C144" s="82" t="s">
        <v>54</v>
      </c>
      <c r="D144" s="82" t="s">
        <v>13</v>
      </c>
      <c r="E144" s="22" t="s">
        <v>193</v>
      </c>
      <c r="F144" s="82"/>
      <c r="G144" s="73">
        <f>SUM(G145)+G149</f>
        <v>5081.5</v>
      </c>
      <c r="H144" s="73">
        <f t="shared" ref="H144:I144" si="15">SUM(H145)+H149</f>
        <v>5103.5</v>
      </c>
      <c r="I144" s="73">
        <f t="shared" si="15"/>
        <v>5304.7</v>
      </c>
    </row>
    <row r="145" spans="1:9" ht="31.5" x14ac:dyDescent="0.25">
      <c r="A145" s="81" t="s">
        <v>231</v>
      </c>
      <c r="B145" s="13"/>
      <c r="C145" s="82" t="s">
        <v>54</v>
      </c>
      <c r="D145" s="82" t="s">
        <v>13</v>
      </c>
      <c r="E145" s="82" t="s">
        <v>720</v>
      </c>
      <c r="F145" s="82"/>
      <c r="G145" s="73">
        <f>SUM(G146:G148)</f>
        <v>4781.5</v>
      </c>
      <c r="H145" s="73">
        <f>SUM(H146:H148)</f>
        <v>5103.5</v>
      </c>
      <c r="I145" s="73">
        <f>SUM(I146:I148)</f>
        <v>5304.7</v>
      </c>
    </row>
    <row r="146" spans="1:9" ht="47.25" x14ac:dyDescent="0.25">
      <c r="A146" s="18" t="s">
        <v>51</v>
      </c>
      <c r="B146" s="13"/>
      <c r="C146" s="82" t="s">
        <v>54</v>
      </c>
      <c r="D146" s="82" t="s">
        <v>13</v>
      </c>
      <c r="E146" s="82" t="s">
        <v>720</v>
      </c>
      <c r="F146" s="82" t="s">
        <v>89</v>
      </c>
      <c r="G146" s="73">
        <v>4211.3999999999996</v>
      </c>
      <c r="H146" s="73">
        <v>4611.3999999999996</v>
      </c>
      <c r="I146" s="73">
        <v>4611.3999999999996</v>
      </c>
    </row>
    <row r="147" spans="1:9" ht="31.5" x14ac:dyDescent="0.25">
      <c r="A147" s="81" t="s">
        <v>52</v>
      </c>
      <c r="B147" s="13"/>
      <c r="C147" s="82" t="s">
        <v>54</v>
      </c>
      <c r="D147" s="82" t="s">
        <v>13</v>
      </c>
      <c r="E147" s="82" t="s">
        <v>720</v>
      </c>
      <c r="F147" s="82" t="s">
        <v>91</v>
      </c>
      <c r="G147" s="73">
        <v>490.1</v>
      </c>
      <c r="H147" s="73">
        <v>412.1</v>
      </c>
      <c r="I147" s="73">
        <v>613.29999999999995</v>
      </c>
    </row>
    <row r="148" spans="1:9" x14ac:dyDescent="0.25">
      <c r="A148" s="81" t="s">
        <v>22</v>
      </c>
      <c r="B148" s="13"/>
      <c r="C148" s="82" t="s">
        <v>54</v>
      </c>
      <c r="D148" s="82" t="s">
        <v>13</v>
      </c>
      <c r="E148" s="82" t="s">
        <v>720</v>
      </c>
      <c r="F148" s="82" t="s">
        <v>96</v>
      </c>
      <c r="G148" s="73">
        <v>80</v>
      </c>
      <c r="H148" s="73">
        <v>80</v>
      </c>
      <c r="I148" s="73">
        <v>80</v>
      </c>
    </row>
    <row r="149" spans="1:9" ht="47.25" x14ac:dyDescent="0.25">
      <c r="A149" s="81" t="s">
        <v>959</v>
      </c>
      <c r="B149" s="13"/>
      <c r="C149" s="82" t="s">
        <v>54</v>
      </c>
      <c r="D149" s="82" t="s">
        <v>13</v>
      </c>
      <c r="E149" s="82" t="s">
        <v>960</v>
      </c>
      <c r="F149" s="82"/>
      <c r="G149" s="73">
        <f>SUM(G150)</f>
        <v>300</v>
      </c>
      <c r="H149" s="73"/>
      <c r="I149" s="73"/>
    </row>
    <row r="150" spans="1:9" ht="47.25" x14ac:dyDescent="0.25">
      <c r="A150" s="81" t="s">
        <v>51</v>
      </c>
      <c r="B150" s="13"/>
      <c r="C150" s="82" t="s">
        <v>54</v>
      </c>
      <c r="D150" s="82" t="s">
        <v>13</v>
      </c>
      <c r="E150" s="82" t="s">
        <v>960</v>
      </c>
      <c r="F150" s="82">
        <v>100</v>
      </c>
      <c r="G150" s="73">
        <v>300</v>
      </c>
      <c r="H150" s="73"/>
      <c r="I150" s="73"/>
    </row>
    <row r="151" spans="1:9" ht="31.5" x14ac:dyDescent="0.25">
      <c r="A151" s="18" t="s">
        <v>277</v>
      </c>
      <c r="B151" s="2"/>
      <c r="C151" s="2" t="s">
        <v>54</v>
      </c>
      <c r="D151" s="2" t="s">
        <v>173</v>
      </c>
      <c r="E151" s="2"/>
      <c r="F151" s="2"/>
      <c r="G151" s="17">
        <f>SUM(G152+G171)</f>
        <v>26826.799999999996</v>
      </c>
      <c r="H151" s="17">
        <f>SUM(H152+H171)</f>
        <v>22179.4</v>
      </c>
      <c r="I151" s="17">
        <f>SUM(I152+I171)</f>
        <v>22179.4</v>
      </c>
    </row>
    <row r="152" spans="1:9" ht="31.5" x14ac:dyDescent="0.25">
      <c r="A152" s="18" t="s">
        <v>634</v>
      </c>
      <c r="B152" s="2"/>
      <c r="C152" s="2" t="s">
        <v>54</v>
      </c>
      <c r="D152" s="2" t="s">
        <v>173</v>
      </c>
      <c r="E152" s="2" t="s">
        <v>281</v>
      </c>
      <c r="F152" s="2"/>
      <c r="G152" s="17">
        <f>SUM(G153,G163,G167)</f>
        <v>26326.799999999996</v>
      </c>
      <c r="H152" s="17">
        <f>SUM(H153,H163,H167)</f>
        <v>21679.4</v>
      </c>
      <c r="I152" s="17">
        <f>SUM(I153,I163,I167)</f>
        <v>21679.4</v>
      </c>
    </row>
    <row r="153" spans="1:9" ht="31.5" x14ac:dyDescent="0.25">
      <c r="A153" s="18" t="s">
        <v>635</v>
      </c>
      <c r="B153" s="2"/>
      <c r="C153" s="2" t="s">
        <v>54</v>
      </c>
      <c r="D153" s="2" t="s">
        <v>173</v>
      </c>
      <c r="E153" s="2" t="s">
        <v>282</v>
      </c>
      <c r="F153" s="2"/>
      <c r="G153" s="17">
        <f>SUM(G154,G159)</f>
        <v>21268.799999999999</v>
      </c>
      <c r="H153" s="17">
        <f>SUM(H154,H159)</f>
        <v>20675.300000000003</v>
      </c>
      <c r="I153" s="17">
        <f>SUM(I154,I159)</f>
        <v>20675.300000000003</v>
      </c>
    </row>
    <row r="154" spans="1:9" x14ac:dyDescent="0.25">
      <c r="A154" s="18" t="s">
        <v>35</v>
      </c>
      <c r="B154" s="2"/>
      <c r="C154" s="2" t="s">
        <v>54</v>
      </c>
      <c r="D154" s="2" t="s">
        <v>173</v>
      </c>
      <c r="E154" s="2" t="s">
        <v>283</v>
      </c>
      <c r="F154" s="2"/>
      <c r="G154" s="17">
        <f>SUM(G155)+G157</f>
        <v>1208.4000000000001</v>
      </c>
      <c r="H154" s="17">
        <f>SUM(H155)+H157</f>
        <v>1308.4000000000001</v>
      </c>
      <c r="I154" s="17">
        <f>SUM(I155)+I157</f>
        <v>1308.4000000000001</v>
      </c>
    </row>
    <row r="155" spans="1:9" ht="31.5" x14ac:dyDescent="0.25">
      <c r="A155" s="18" t="s">
        <v>278</v>
      </c>
      <c r="B155" s="2"/>
      <c r="C155" s="2" t="s">
        <v>54</v>
      </c>
      <c r="D155" s="2" t="s">
        <v>173</v>
      </c>
      <c r="E155" s="2" t="s">
        <v>284</v>
      </c>
      <c r="F155" s="2"/>
      <c r="G155" s="17">
        <f>SUM(G156)</f>
        <v>1170</v>
      </c>
      <c r="H155" s="17">
        <f>SUM(H156)</f>
        <v>1270</v>
      </c>
      <c r="I155" s="17">
        <f>SUM(I156)</f>
        <v>1270</v>
      </c>
    </row>
    <row r="156" spans="1:9" ht="31.5" x14ac:dyDescent="0.25">
      <c r="A156" s="18" t="s">
        <v>52</v>
      </c>
      <c r="B156" s="2"/>
      <c r="C156" s="2" t="s">
        <v>54</v>
      </c>
      <c r="D156" s="2" t="s">
        <v>173</v>
      </c>
      <c r="E156" s="2" t="s">
        <v>284</v>
      </c>
      <c r="F156" s="2" t="s">
        <v>91</v>
      </c>
      <c r="G156" s="17">
        <v>1170</v>
      </c>
      <c r="H156" s="17">
        <v>1270</v>
      </c>
      <c r="I156" s="17">
        <v>1270</v>
      </c>
    </row>
    <row r="157" spans="1:9" ht="31.5" x14ac:dyDescent="0.25">
      <c r="A157" s="18" t="s">
        <v>279</v>
      </c>
      <c r="B157" s="2"/>
      <c r="C157" s="2" t="s">
        <v>54</v>
      </c>
      <c r="D157" s="2" t="s">
        <v>173</v>
      </c>
      <c r="E157" s="2" t="s">
        <v>285</v>
      </c>
      <c r="F157" s="2"/>
      <c r="G157" s="17">
        <f>SUM(G158)</f>
        <v>38.4</v>
      </c>
      <c r="H157" s="17">
        <f>SUM(H158)</f>
        <v>38.4</v>
      </c>
      <c r="I157" s="17">
        <f>SUM(I158)</f>
        <v>38.4</v>
      </c>
    </row>
    <row r="158" spans="1:9" ht="31.5" x14ac:dyDescent="0.25">
      <c r="A158" s="18" t="s">
        <v>52</v>
      </c>
      <c r="B158" s="2"/>
      <c r="C158" s="2" t="s">
        <v>54</v>
      </c>
      <c r="D158" s="2" t="s">
        <v>173</v>
      </c>
      <c r="E158" s="2" t="s">
        <v>285</v>
      </c>
      <c r="F158" s="2" t="s">
        <v>91</v>
      </c>
      <c r="G158" s="17">
        <v>38.4</v>
      </c>
      <c r="H158" s="17">
        <v>38.4</v>
      </c>
      <c r="I158" s="17">
        <v>38.4</v>
      </c>
    </row>
    <row r="159" spans="1:9" ht="31.5" x14ac:dyDescent="0.25">
      <c r="A159" s="18" t="s">
        <v>45</v>
      </c>
      <c r="B159" s="2"/>
      <c r="C159" s="2" t="s">
        <v>54</v>
      </c>
      <c r="D159" s="2" t="s">
        <v>173</v>
      </c>
      <c r="E159" s="2" t="s">
        <v>286</v>
      </c>
      <c r="F159" s="2"/>
      <c r="G159" s="17">
        <f>SUM(G160:G162)</f>
        <v>20060.399999999998</v>
      </c>
      <c r="H159" s="17">
        <f>SUM(H160:H162)</f>
        <v>19366.900000000001</v>
      </c>
      <c r="I159" s="17">
        <f>SUM(I160:I162)</f>
        <v>19366.900000000001</v>
      </c>
    </row>
    <row r="160" spans="1:9" ht="47.25" x14ac:dyDescent="0.25">
      <c r="A160" s="18" t="s">
        <v>51</v>
      </c>
      <c r="B160" s="2"/>
      <c r="C160" s="2" t="s">
        <v>54</v>
      </c>
      <c r="D160" s="2" t="s">
        <v>173</v>
      </c>
      <c r="E160" s="2" t="s">
        <v>286</v>
      </c>
      <c r="F160" s="2" t="s">
        <v>89</v>
      </c>
      <c r="G160" s="17">
        <v>16465.599999999999</v>
      </c>
      <c r="H160" s="17">
        <v>16521.8</v>
      </c>
      <c r="I160" s="17">
        <v>16521.8</v>
      </c>
    </row>
    <row r="161" spans="1:9" ht="31.5" x14ac:dyDescent="0.25">
      <c r="A161" s="18" t="s">
        <v>52</v>
      </c>
      <c r="B161" s="2"/>
      <c r="C161" s="2" t="s">
        <v>54</v>
      </c>
      <c r="D161" s="2" t="s">
        <v>173</v>
      </c>
      <c r="E161" s="2" t="s">
        <v>286</v>
      </c>
      <c r="F161" s="2" t="s">
        <v>91</v>
      </c>
      <c r="G161" s="17">
        <f>3562.7-33</f>
        <v>3529.7</v>
      </c>
      <c r="H161" s="17">
        <v>2797.2</v>
      </c>
      <c r="I161" s="17">
        <v>2797.2</v>
      </c>
    </row>
    <row r="162" spans="1:9" x14ac:dyDescent="0.25">
      <c r="A162" s="18" t="s">
        <v>22</v>
      </c>
      <c r="B162" s="2"/>
      <c r="C162" s="2" t="s">
        <v>54</v>
      </c>
      <c r="D162" s="2" t="s">
        <v>173</v>
      </c>
      <c r="E162" s="2" t="s">
        <v>286</v>
      </c>
      <c r="F162" s="2" t="s">
        <v>96</v>
      </c>
      <c r="G162" s="17">
        <v>65.099999999999994</v>
      </c>
      <c r="H162" s="17">
        <v>47.9</v>
      </c>
      <c r="I162" s="17">
        <v>47.9</v>
      </c>
    </row>
    <row r="163" spans="1:9" ht="47.25" x14ac:dyDescent="0.25">
      <c r="A163" s="18" t="s">
        <v>280</v>
      </c>
      <c r="B163" s="2"/>
      <c r="C163" s="2" t="s">
        <v>54</v>
      </c>
      <c r="D163" s="2" t="s">
        <v>173</v>
      </c>
      <c r="E163" s="2" t="s">
        <v>287</v>
      </c>
      <c r="F163" s="2"/>
      <c r="G163" s="17">
        <f t="shared" ref="G163:I165" si="16">SUM(G164)</f>
        <v>4628.8999999999996</v>
      </c>
      <c r="H163" s="17">
        <f t="shared" si="16"/>
        <v>575</v>
      </c>
      <c r="I163" s="17">
        <f t="shared" si="16"/>
        <v>575</v>
      </c>
    </row>
    <row r="164" spans="1:9" x14ac:dyDescent="0.25">
      <c r="A164" s="18" t="s">
        <v>35</v>
      </c>
      <c r="B164" s="2"/>
      <c r="C164" s="2" t="s">
        <v>54</v>
      </c>
      <c r="D164" s="2" t="s">
        <v>173</v>
      </c>
      <c r="E164" s="2" t="s">
        <v>288</v>
      </c>
      <c r="F164" s="2"/>
      <c r="G164" s="17">
        <f t="shared" si="16"/>
        <v>4628.8999999999996</v>
      </c>
      <c r="H164" s="17">
        <f t="shared" si="16"/>
        <v>575</v>
      </c>
      <c r="I164" s="17">
        <f t="shared" si="16"/>
        <v>575</v>
      </c>
    </row>
    <row r="165" spans="1:9" ht="31.5" x14ac:dyDescent="0.25">
      <c r="A165" s="18" t="s">
        <v>279</v>
      </c>
      <c r="B165" s="2"/>
      <c r="C165" s="2" t="s">
        <v>54</v>
      </c>
      <c r="D165" s="2" t="s">
        <v>173</v>
      </c>
      <c r="E165" s="2" t="s">
        <v>289</v>
      </c>
      <c r="F165" s="2"/>
      <c r="G165" s="17">
        <f t="shared" si="16"/>
        <v>4628.8999999999996</v>
      </c>
      <c r="H165" s="17">
        <f t="shared" si="16"/>
        <v>575</v>
      </c>
      <c r="I165" s="17">
        <f t="shared" si="16"/>
        <v>575</v>
      </c>
    </row>
    <row r="166" spans="1:9" ht="31.5" x14ac:dyDescent="0.25">
      <c r="A166" s="18" t="s">
        <v>52</v>
      </c>
      <c r="B166" s="2"/>
      <c r="C166" s="2" t="s">
        <v>54</v>
      </c>
      <c r="D166" s="2" t="s">
        <v>173</v>
      </c>
      <c r="E166" s="2" t="s">
        <v>289</v>
      </c>
      <c r="F166" s="2" t="s">
        <v>91</v>
      </c>
      <c r="G166" s="17">
        <v>4628.8999999999996</v>
      </c>
      <c r="H166" s="17">
        <v>575</v>
      </c>
      <c r="I166" s="17">
        <v>575</v>
      </c>
    </row>
    <row r="167" spans="1:9" ht="31.5" x14ac:dyDescent="0.25">
      <c r="A167" s="18" t="s">
        <v>636</v>
      </c>
      <c r="B167" s="2"/>
      <c r="C167" s="2" t="s">
        <v>54</v>
      </c>
      <c r="D167" s="2" t="s">
        <v>173</v>
      </c>
      <c r="E167" s="2" t="s">
        <v>290</v>
      </c>
      <c r="F167" s="2"/>
      <c r="G167" s="17">
        <f t="shared" ref="G167:I169" si="17">SUM(G168)</f>
        <v>429.1</v>
      </c>
      <c r="H167" s="17">
        <f t="shared" si="17"/>
        <v>429.1</v>
      </c>
      <c r="I167" s="17">
        <f t="shared" si="17"/>
        <v>429.1</v>
      </c>
    </row>
    <row r="168" spans="1:9" x14ac:dyDescent="0.25">
      <c r="A168" s="18" t="s">
        <v>35</v>
      </c>
      <c r="B168" s="2"/>
      <c r="C168" s="2" t="s">
        <v>54</v>
      </c>
      <c r="D168" s="2" t="s">
        <v>173</v>
      </c>
      <c r="E168" s="2" t="s">
        <v>291</v>
      </c>
      <c r="F168" s="2"/>
      <c r="G168" s="17">
        <f t="shared" si="17"/>
        <v>429.1</v>
      </c>
      <c r="H168" s="17">
        <f t="shared" si="17"/>
        <v>429.1</v>
      </c>
      <c r="I168" s="17">
        <f t="shared" si="17"/>
        <v>429.1</v>
      </c>
    </row>
    <row r="169" spans="1:9" ht="47.25" x14ac:dyDescent="0.25">
      <c r="A169" s="18" t="s">
        <v>274</v>
      </c>
      <c r="B169" s="2"/>
      <c r="C169" s="2" t="s">
        <v>54</v>
      </c>
      <c r="D169" s="2" t="s">
        <v>173</v>
      </c>
      <c r="E169" s="2" t="s">
        <v>488</v>
      </c>
      <c r="F169" s="2"/>
      <c r="G169" s="17">
        <f t="shared" si="17"/>
        <v>429.1</v>
      </c>
      <c r="H169" s="17">
        <f t="shared" si="17"/>
        <v>429.1</v>
      </c>
      <c r="I169" s="17">
        <f t="shared" si="17"/>
        <v>429.1</v>
      </c>
    </row>
    <row r="170" spans="1:9" ht="31.5" x14ac:dyDescent="0.25">
      <c r="A170" s="18" t="s">
        <v>52</v>
      </c>
      <c r="B170" s="2"/>
      <c r="C170" s="2" t="s">
        <v>54</v>
      </c>
      <c r="D170" s="2" t="s">
        <v>173</v>
      </c>
      <c r="E170" s="2" t="s">
        <v>488</v>
      </c>
      <c r="F170" s="2" t="s">
        <v>91</v>
      </c>
      <c r="G170" s="17">
        <v>429.1</v>
      </c>
      <c r="H170" s="17">
        <v>429.1</v>
      </c>
      <c r="I170" s="17">
        <v>429.1</v>
      </c>
    </row>
    <row r="171" spans="1:9" x14ac:dyDescent="0.25">
      <c r="A171" s="18" t="s">
        <v>192</v>
      </c>
      <c r="B171" s="2"/>
      <c r="C171" s="2" t="s">
        <v>54</v>
      </c>
      <c r="D171" s="2" t="s">
        <v>173</v>
      </c>
      <c r="E171" s="2" t="s">
        <v>193</v>
      </c>
      <c r="F171" s="2"/>
      <c r="G171" s="17">
        <f>SUM(G172)</f>
        <v>500</v>
      </c>
      <c r="H171" s="17">
        <f>SUM(H172)</f>
        <v>500</v>
      </c>
      <c r="I171" s="17">
        <f>SUM(I172)</f>
        <v>500</v>
      </c>
    </row>
    <row r="172" spans="1:9" ht="47.25" x14ac:dyDescent="0.25">
      <c r="A172" s="18" t="s">
        <v>274</v>
      </c>
      <c r="B172" s="2"/>
      <c r="C172" s="2" t="s">
        <v>54</v>
      </c>
      <c r="D172" s="2" t="s">
        <v>173</v>
      </c>
      <c r="E172" s="2" t="s">
        <v>312</v>
      </c>
      <c r="F172" s="2"/>
      <c r="G172" s="17">
        <f>SUM(G174+G176)</f>
        <v>500</v>
      </c>
      <c r="H172" s="17">
        <f>SUM(H174+H176)</f>
        <v>500</v>
      </c>
      <c r="I172" s="17">
        <f>SUM(I174+I176)</f>
        <v>500</v>
      </c>
    </row>
    <row r="173" spans="1:9" ht="31.5" x14ac:dyDescent="0.25">
      <c r="A173" s="18" t="s">
        <v>311</v>
      </c>
      <c r="B173" s="2"/>
      <c r="C173" s="2" t="s">
        <v>54</v>
      </c>
      <c r="D173" s="2" t="s">
        <v>173</v>
      </c>
      <c r="E173" s="2" t="s">
        <v>313</v>
      </c>
      <c r="F173" s="2"/>
      <c r="G173" s="17">
        <f>SUM(G174)</f>
        <v>500</v>
      </c>
      <c r="H173" s="17">
        <f>SUM(H174)</f>
        <v>500</v>
      </c>
      <c r="I173" s="17">
        <f>SUM(I174)</f>
        <v>500</v>
      </c>
    </row>
    <row r="174" spans="1:9" ht="29.25" customHeight="1" x14ac:dyDescent="0.25">
      <c r="A174" s="18" t="s">
        <v>52</v>
      </c>
      <c r="B174" s="2"/>
      <c r="C174" s="2" t="s">
        <v>54</v>
      </c>
      <c r="D174" s="2" t="s">
        <v>173</v>
      </c>
      <c r="E174" s="2" t="s">
        <v>313</v>
      </c>
      <c r="F174" s="2" t="s">
        <v>91</v>
      </c>
      <c r="G174" s="17">
        <v>500</v>
      </c>
      <c r="H174" s="17">
        <v>500</v>
      </c>
      <c r="I174" s="17">
        <v>500</v>
      </c>
    </row>
    <row r="175" spans="1:9" ht="31.5" hidden="1" x14ac:dyDescent="0.25">
      <c r="A175" s="81" t="s">
        <v>98</v>
      </c>
      <c r="B175" s="13"/>
      <c r="C175" s="2" t="s">
        <v>54</v>
      </c>
      <c r="D175" s="2" t="s">
        <v>173</v>
      </c>
      <c r="E175" s="22" t="s">
        <v>464</v>
      </c>
      <c r="F175" s="22"/>
      <c r="G175" s="73">
        <f>G176</f>
        <v>0</v>
      </c>
      <c r="H175" s="73">
        <f>H176</f>
        <v>0</v>
      </c>
      <c r="I175" s="73">
        <f>I176</f>
        <v>0</v>
      </c>
    </row>
    <row r="176" spans="1:9" hidden="1" x14ac:dyDescent="0.25">
      <c r="A176" s="81" t="s">
        <v>22</v>
      </c>
      <c r="B176" s="13"/>
      <c r="C176" s="2" t="s">
        <v>54</v>
      </c>
      <c r="D176" s="2" t="s">
        <v>173</v>
      </c>
      <c r="E176" s="22" t="s">
        <v>464</v>
      </c>
      <c r="F176" s="22">
        <v>800</v>
      </c>
      <c r="G176" s="73"/>
      <c r="H176" s="73"/>
      <c r="I176" s="73"/>
    </row>
    <row r="177" spans="1:9" x14ac:dyDescent="0.25">
      <c r="A177" s="81" t="s">
        <v>12</v>
      </c>
      <c r="B177" s="13"/>
      <c r="C177" s="82" t="s">
        <v>13</v>
      </c>
      <c r="D177" s="22"/>
      <c r="E177" s="22"/>
      <c r="F177" s="22"/>
      <c r="G177" s="73">
        <f>SUM(G220)+G178+G195</f>
        <v>475990.5</v>
      </c>
      <c r="H177" s="73">
        <f t="shared" ref="H177:I177" si="18">SUM(H220)+H178+H195</f>
        <v>363745.2</v>
      </c>
      <c r="I177" s="73">
        <f t="shared" si="18"/>
        <v>333951.40000000002</v>
      </c>
    </row>
    <row r="178" spans="1:9" x14ac:dyDescent="0.25">
      <c r="A178" s="18" t="s">
        <v>14</v>
      </c>
      <c r="B178" s="2"/>
      <c r="C178" s="2" t="s">
        <v>13</v>
      </c>
      <c r="D178" s="2" t="s">
        <v>15</v>
      </c>
      <c r="E178" s="2"/>
      <c r="F178" s="2"/>
      <c r="G178" s="17">
        <f>SUM(G179)+G187</f>
        <v>163555</v>
      </c>
      <c r="H178" s="17">
        <f t="shared" ref="H178:I178" si="19">SUM(H179)+H187</f>
        <v>68404.399999999994</v>
      </c>
      <c r="I178" s="17">
        <f t="shared" si="19"/>
        <v>130192</v>
      </c>
    </row>
    <row r="179" spans="1:9" ht="31.5" x14ac:dyDescent="0.25">
      <c r="A179" s="1" t="s">
        <v>679</v>
      </c>
      <c r="B179" s="2"/>
      <c r="C179" s="2" t="s">
        <v>13</v>
      </c>
      <c r="D179" s="2" t="s">
        <v>15</v>
      </c>
      <c r="E179" s="2" t="s">
        <v>292</v>
      </c>
      <c r="F179" s="2"/>
      <c r="G179" s="17">
        <f>SUM(G182)+G180</f>
        <v>129939.69999999998</v>
      </c>
      <c r="H179" s="17">
        <f>SUM(H182)+H180</f>
        <v>53104.4</v>
      </c>
      <c r="I179" s="17">
        <f>SUM(I182)+I180</f>
        <v>130192</v>
      </c>
    </row>
    <row r="180" spans="1:9" x14ac:dyDescent="0.25">
      <c r="A180" s="1" t="s">
        <v>35</v>
      </c>
      <c r="B180" s="2"/>
      <c r="C180" s="2" t="s">
        <v>13</v>
      </c>
      <c r="D180" s="2" t="s">
        <v>15</v>
      </c>
      <c r="E180" s="24" t="s">
        <v>702</v>
      </c>
      <c r="F180" s="2"/>
      <c r="G180" s="17">
        <f>SUM(G181)</f>
        <v>1440</v>
      </c>
      <c r="H180" s="17">
        <f>SUM(H181)</f>
        <v>3600</v>
      </c>
      <c r="I180" s="17">
        <f>SUM(I181)</f>
        <v>3600</v>
      </c>
    </row>
    <row r="181" spans="1:9" ht="31.5" x14ac:dyDescent="0.25">
      <c r="A181" s="1" t="s">
        <v>52</v>
      </c>
      <c r="B181" s="2"/>
      <c r="C181" s="2" t="s">
        <v>13</v>
      </c>
      <c r="D181" s="2" t="s">
        <v>15</v>
      </c>
      <c r="E181" s="24" t="s">
        <v>702</v>
      </c>
      <c r="F181" s="2" t="s">
        <v>91</v>
      </c>
      <c r="G181" s="17">
        <v>1440</v>
      </c>
      <c r="H181" s="17">
        <v>3600</v>
      </c>
      <c r="I181" s="17">
        <v>3600</v>
      </c>
    </row>
    <row r="182" spans="1:9" ht="47.25" x14ac:dyDescent="0.25">
      <c r="A182" s="18" t="s">
        <v>18</v>
      </c>
      <c r="B182" s="2"/>
      <c r="C182" s="2" t="s">
        <v>13</v>
      </c>
      <c r="D182" s="2" t="s">
        <v>15</v>
      </c>
      <c r="E182" s="2" t="s">
        <v>680</v>
      </c>
      <c r="F182" s="2"/>
      <c r="G182" s="17">
        <f>SUM(G183+G185)</f>
        <v>128499.69999999998</v>
      </c>
      <c r="H182" s="17">
        <f>SUM(H183+H185)</f>
        <v>49504.4</v>
      </c>
      <c r="I182" s="17">
        <f>SUM(I183+I185)</f>
        <v>126592</v>
      </c>
    </row>
    <row r="183" spans="1:9" x14ac:dyDescent="0.25">
      <c r="A183" s="18" t="s">
        <v>20</v>
      </c>
      <c r="B183" s="2"/>
      <c r="C183" s="2" t="s">
        <v>13</v>
      </c>
      <c r="D183" s="2" t="s">
        <v>15</v>
      </c>
      <c r="E183" s="2" t="s">
        <v>681</v>
      </c>
      <c r="F183" s="2"/>
      <c r="G183" s="17">
        <f>SUM(G184)</f>
        <v>58785.9</v>
      </c>
      <c r="H183" s="17">
        <f>SUM(H184)</f>
        <v>20492</v>
      </c>
      <c r="I183" s="17">
        <f>SUM(I184)</f>
        <v>55792</v>
      </c>
    </row>
    <row r="184" spans="1:9" x14ac:dyDescent="0.25">
      <c r="A184" s="18" t="s">
        <v>22</v>
      </c>
      <c r="B184" s="2"/>
      <c r="C184" s="2" t="s">
        <v>13</v>
      </c>
      <c r="D184" s="2" t="s">
        <v>15</v>
      </c>
      <c r="E184" s="2" t="s">
        <v>681</v>
      </c>
      <c r="F184" s="2" t="s">
        <v>96</v>
      </c>
      <c r="G184" s="17">
        <f>56484.9+2301</f>
        <v>58785.9</v>
      </c>
      <c r="H184" s="17">
        <v>20492</v>
      </c>
      <c r="I184" s="17">
        <v>55792</v>
      </c>
    </row>
    <row r="185" spans="1:9" ht="18.75" customHeight="1" x14ac:dyDescent="0.25">
      <c r="A185" s="18" t="s">
        <v>268</v>
      </c>
      <c r="B185" s="2"/>
      <c r="C185" s="2" t="s">
        <v>13</v>
      </c>
      <c r="D185" s="2" t="s">
        <v>15</v>
      </c>
      <c r="E185" s="2" t="s">
        <v>682</v>
      </c>
      <c r="F185" s="2"/>
      <c r="G185" s="17">
        <f>SUM(G186)</f>
        <v>69713.799999999988</v>
      </c>
      <c r="H185" s="17">
        <f>SUM(H186)</f>
        <v>29012.400000000001</v>
      </c>
      <c r="I185" s="17">
        <f>SUM(I186)</f>
        <v>70800</v>
      </c>
    </row>
    <row r="186" spans="1:9" ht="21" customHeight="1" x14ac:dyDescent="0.25">
      <c r="A186" s="18" t="s">
        <v>22</v>
      </c>
      <c r="B186" s="2"/>
      <c r="C186" s="2" t="s">
        <v>13</v>
      </c>
      <c r="D186" s="2" t="s">
        <v>15</v>
      </c>
      <c r="E186" s="2" t="s">
        <v>682</v>
      </c>
      <c r="F186" s="2" t="s">
        <v>96</v>
      </c>
      <c r="G186" s="17">
        <f>65575.9+4137.9</f>
        <v>69713.799999999988</v>
      </c>
      <c r="H186" s="17">
        <v>29012.400000000001</v>
      </c>
      <c r="I186" s="17">
        <v>70800</v>
      </c>
    </row>
    <row r="187" spans="1:9" ht="30" customHeight="1" x14ac:dyDescent="0.25">
      <c r="A187" s="81" t="s">
        <v>629</v>
      </c>
      <c r="B187" s="2"/>
      <c r="C187" s="2" t="s">
        <v>13</v>
      </c>
      <c r="D187" s="2" t="s">
        <v>15</v>
      </c>
      <c r="E187" s="22" t="s">
        <v>220</v>
      </c>
      <c r="F187" s="22"/>
      <c r="G187" s="17">
        <f>SUM(G188)</f>
        <v>33615.300000000003</v>
      </c>
      <c r="H187" s="17">
        <f t="shared" ref="H187:I187" si="20">SUM(H188)</f>
        <v>15300</v>
      </c>
      <c r="I187" s="17">
        <f t="shared" si="20"/>
        <v>0</v>
      </c>
    </row>
    <row r="188" spans="1:9" ht="54" customHeight="1" x14ac:dyDescent="0.25">
      <c r="A188" s="81" t="s">
        <v>630</v>
      </c>
      <c r="B188" s="2"/>
      <c r="C188" s="2" t="s">
        <v>13</v>
      </c>
      <c r="D188" s="2" t="s">
        <v>15</v>
      </c>
      <c r="E188" s="22" t="s">
        <v>221</v>
      </c>
      <c r="F188" s="22"/>
      <c r="G188" s="17">
        <f>SUM(G191)+G189+G193</f>
        <v>33615.300000000003</v>
      </c>
      <c r="H188" s="17">
        <f t="shared" ref="H188:I188" si="21">SUM(H191)+H189+H193</f>
        <v>15300</v>
      </c>
      <c r="I188" s="17">
        <f t="shared" si="21"/>
        <v>0</v>
      </c>
    </row>
    <row r="189" spans="1:9" ht="31.5" x14ac:dyDescent="0.25">
      <c r="A189" s="81" t="s">
        <v>950</v>
      </c>
      <c r="B189" s="2"/>
      <c r="C189" s="2" t="s">
        <v>13</v>
      </c>
      <c r="D189" s="2" t="s">
        <v>15</v>
      </c>
      <c r="E189" s="22" t="s">
        <v>951</v>
      </c>
      <c r="F189" s="22"/>
      <c r="G189" s="17">
        <f>SUM(G190)</f>
        <v>15300</v>
      </c>
      <c r="H189" s="17">
        <f t="shared" ref="H189:I189" si="22">SUM(H190)</f>
        <v>0</v>
      </c>
      <c r="I189" s="17">
        <f t="shared" si="22"/>
        <v>0</v>
      </c>
    </row>
    <row r="190" spans="1:9" ht="31.5" x14ac:dyDescent="0.25">
      <c r="A190" s="81" t="s">
        <v>52</v>
      </c>
      <c r="B190" s="2"/>
      <c r="C190" s="2" t="s">
        <v>13</v>
      </c>
      <c r="D190" s="2" t="s">
        <v>15</v>
      </c>
      <c r="E190" s="22" t="s">
        <v>951</v>
      </c>
      <c r="F190" s="22">
        <v>200</v>
      </c>
      <c r="G190" s="17">
        <v>15300</v>
      </c>
      <c r="H190" s="17"/>
      <c r="I190" s="17"/>
    </row>
    <row r="191" spans="1:9" ht="41.25" customHeight="1" x14ac:dyDescent="0.25">
      <c r="A191" s="81" t="s">
        <v>490</v>
      </c>
      <c r="B191" s="2"/>
      <c r="C191" s="2" t="s">
        <v>13</v>
      </c>
      <c r="D191" s="2" t="s">
        <v>15</v>
      </c>
      <c r="E191" s="22" t="s">
        <v>223</v>
      </c>
      <c r="F191" s="22"/>
      <c r="G191" s="17">
        <f>SUM(G192)</f>
        <v>18300</v>
      </c>
      <c r="H191" s="17">
        <f t="shared" ref="H191:I191" si="23">SUM(H192)</f>
        <v>15300</v>
      </c>
      <c r="I191" s="17">
        <f t="shared" si="23"/>
        <v>0</v>
      </c>
    </row>
    <row r="192" spans="1:9" ht="31.5" customHeight="1" x14ac:dyDescent="0.25">
      <c r="A192" s="81" t="s">
        <v>52</v>
      </c>
      <c r="B192" s="2"/>
      <c r="C192" s="2" t="s">
        <v>13</v>
      </c>
      <c r="D192" s="2" t="s">
        <v>15</v>
      </c>
      <c r="E192" s="22" t="s">
        <v>223</v>
      </c>
      <c r="F192" s="22">
        <v>200</v>
      </c>
      <c r="G192" s="17">
        <f>15300+3000</f>
        <v>18300</v>
      </c>
      <c r="H192" s="17">
        <v>15300</v>
      </c>
      <c r="I192" s="17"/>
    </row>
    <row r="193" spans="1:9" ht="31.5" customHeight="1" x14ac:dyDescent="0.25">
      <c r="A193" s="81" t="s">
        <v>952</v>
      </c>
      <c r="B193" s="2"/>
      <c r="C193" s="2" t="s">
        <v>13</v>
      </c>
      <c r="D193" s="2" t="s">
        <v>15</v>
      </c>
      <c r="E193" s="22" t="s">
        <v>953</v>
      </c>
      <c r="F193" s="22"/>
      <c r="G193" s="17">
        <f>SUM(G194)</f>
        <v>15.3</v>
      </c>
      <c r="H193" s="17"/>
      <c r="I193" s="17"/>
    </row>
    <row r="194" spans="1:9" ht="31.5" customHeight="1" x14ac:dyDescent="0.25">
      <c r="A194" s="81" t="s">
        <v>52</v>
      </c>
      <c r="B194" s="2"/>
      <c r="C194" s="2" t="s">
        <v>13</v>
      </c>
      <c r="D194" s="2" t="s">
        <v>15</v>
      </c>
      <c r="E194" s="22" t="s">
        <v>953</v>
      </c>
      <c r="F194" s="22">
        <v>200</v>
      </c>
      <c r="G194" s="17">
        <v>15.3</v>
      </c>
      <c r="H194" s="17"/>
      <c r="I194" s="17"/>
    </row>
    <row r="195" spans="1:9" ht="17.25" customHeight="1" x14ac:dyDescent="0.25">
      <c r="A195" s="18" t="s">
        <v>269</v>
      </c>
      <c r="B195" s="2"/>
      <c r="C195" s="2" t="s">
        <v>13</v>
      </c>
      <c r="D195" s="2" t="s">
        <v>173</v>
      </c>
      <c r="E195" s="2"/>
      <c r="F195" s="2"/>
      <c r="G195" s="17">
        <f>SUM(G199+G209)+G196+G206</f>
        <v>280888.7</v>
      </c>
      <c r="H195" s="17">
        <f t="shared" ref="H195:I195" si="24">SUM(H199+H209)+H196+H206</f>
        <v>273513</v>
      </c>
      <c r="I195" s="17">
        <f t="shared" si="24"/>
        <v>190731.6</v>
      </c>
    </row>
    <row r="196" spans="1:9" ht="30.75" customHeight="1" x14ac:dyDescent="0.25">
      <c r="A196" s="25" t="s">
        <v>658</v>
      </c>
      <c r="B196" s="2"/>
      <c r="C196" s="2" t="s">
        <v>13</v>
      </c>
      <c r="D196" s="2" t="s">
        <v>173</v>
      </c>
      <c r="E196" s="2" t="s">
        <v>307</v>
      </c>
      <c r="F196" s="2"/>
      <c r="G196" s="17">
        <f>SUM(G197)</f>
        <v>10094.6</v>
      </c>
      <c r="H196" s="17"/>
      <c r="I196" s="17"/>
    </row>
    <row r="197" spans="1:9" ht="17.25" customHeight="1" x14ac:dyDescent="0.25">
      <c r="A197" s="18" t="s">
        <v>35</v>
      </c>
      <c r="B197" s="2"/>
      <c r="C197" s="2" t="s">
        <v>13</v>
      </c>
      <c r="D197" s="2" t="s">
        <v>173</v>
      </c>
      <c r="E197" s="2" t="s">
        <v>308</v>
      </c>
      <c r="F197" s="2"/>
      <c r="G197" s="17">
        <f>SUM(G198)</f>
        <v>10094.6</v>
      </c>
      <c r="H197" s="17"/>
      <c r="I197" s="17"/>
    </row>
    <row r="198" spans="1:9" ht="30" customHeight="1" x14ac:dyDescent="0.25">
      <c r="A198" s="18" t="s">
        <v>52</v>
      </c>
      <c r="B198" s="2"/>
      <c r="C198" s="2" t="s">
        <v>13</v>
      </c>
      <c r="D198" s="2" t="s">
        <v>173</v>
      </c>
      <c r="E198" s="2" t="s">
        <v>308</v>
      </c>
      <c r="F198" s="2" t="s">
        <v>91</v>
      </c>
      <c r="G198" s="17">
        <v>10094.6</v>
      </c>
      <c r="H198" s="17"/>
      <c r="I198" s="17"/>
    </row>
    <row r="199" spans="1:9" ht="31.5" x14ac:dyDescent="0.25">
      <c r="A199" s="1" t="s">
        <v>637</v>
      </c>
      <c r="B199" s="2"/>
      <c r="C199" s="2" t="s">
        <v>13</v>
      </c>
      <c r="D199" s="2" t="s">
        <v>173</v>
      </c>
      <c r="E199" s="2" t="s">
        <v>293</v>
      </c>
      <c r="F199" s="2"/>
      <c r="G199" s="17">
        <f>SUM(G200)+G204+G202</f>
        <v>30985.7</v>
      </c>
      <c r="H199" s="17">
        <f>SUM(H200)+H204+H202</f>
        <v>10460.9</v>
      </c>
      <c r="I199" s="17">
        <f>SUM(I200)+I204+I202</f>
        <v>10460.9</v>
      </c>
    </row>
    <row r="200" spans="1:9" ht="20.25" customHeight="1" x14ac:dyDescent="0.25">
      <c r="A200" s="1" t="s">
        <v>35</v>
      </c>
      <c r="B200" s="2"/>
      <c r="C200" s="2" t="s">
        <v>13</v>
      </c>
      <c r="D200" s="2" t="s">
        <v>173</v>
      </c>
      <c r="E200" s="2" t="s">
        <v>294</v>
      </c>
      <c r="F200" s="2"/>
      <c r="G200" s="17">
        <f>SUM(G201)</f>
        <v>8030.7</v>
      </c>
      <c r="H200" s="17">
        <f>SUM(H201)</f>
        <v>10460.9</v>
      </c>
      <c r="I200" s="17">
        <f>SUM(I201)</f>
        <v>10460.9</v>
      </c>
    </row>
    <row r="201" spans="1:9" ht="30" customHeight="1" x14ac:dyDescent="0.25">
      <c r="A201" s="1" t="s">
        <v>52</v>
      </c>
      <c r="B201" s="2"/>
      <c r="C201" s="2" t="s">
        <v>13</v>
      </c>
      <c r="D201" s="2" t="s">
        <v>173</v>
      </c>
      <c r="E201" s="2" t="s">
        <v>294</v>
      </c>
      <c r="F201" s="2" t="s">
        <v>91</v>
      </c>
      <c r="G201" s="17">
        <f>7939.7+91</f>
        <v>8030.7</v>
      </c>
      <c r="H201" s="17">
        <v>10460.9</v>
      </c>
      <c r="I201" s="17">
        <v>10460.9</v>
      </c>
    </row>
    <row r="202" spans="1:9" ht="30" customHeight="1" x14ac:dyDescent="0.25">
      <c r="A202" s="1" t="s">
        <v>722</v>
      </c>
      <c r="B202" s="2"/>
      <c r="C202" s="2" t="s">
        <v>13</v>
      </c>
      <c r="D202" s="2" t="s">
        <v>173</v>
      </c>
      <c r="E202" s="24" t="s">
        <v>723</v>
      </c>
      <c r="F202" s="2"/>
      <c r="G202" s="17">
        <f>SUM(G203)</f>
        <v>2955</v>
      </c>
      <c r="H202" s="17">
        <f>SUM(H203)</f>
        <v>0</v>
      </c>
      <c r="I202" s="17">
        <f>SUM(I203)</f>
        <v>0</v>
      </c>
    </row>
    <row r="203" spans="1:9" ht="30" customHeight="1" x14ac:dyDescent="0.25">
      <c r="A203" s="1" t="s">
        <v>52</v>
      </c>
      <c r="B203" s="2"/>
      <c r="C203" s="2" t="s">
        <v>13</v>
      </c>
      <c r="D203" s="2" t="s">
        <v>173</v>
      </c>
      <c r="E203" s="24" t="s">
        <v>723</v>
      </c>
      <c r="F203" s="2" t="s">
        <v>91</v>
      </c>
      <c r="G203" s="17">
        <v>2955</v>
      </c>
      <c r="H203" s="17"/>
      <c r="I203" s="17"/>
    </row>
    <row r="204" spans="1:9" ht="30" customHeight="1" x14ac:dyDescent="0.25">
      <c r="A204" s="1" t="s">
        <v>721</v>
      </c>
      <c r="B204" s="2"/>
      <c r="C204" s="2" t="s">
        <v>13</v>
      </c>
      <c r="D204" s="2" t="s">
        <v>173</v>
      </c>
      <c r="E204" s="24" t="s">
        <v>969</v>
      </c>
      <c r="F204" s="2"/>
      <c r="G204" s="17">
        <f>SUM(G205)</f>
        <v>20000</v>
      </c>
      <c r="H204" s="17">
        <f>SUM(H205)</f>
        <v>0</v>
      </c>
      <c r="I204" s="17">
        <f>SUM(I205)</f>
        <v>0</v>
      </c>
    </row>
    <row r="205" spans="1:9" ht="30" customHeight="1" x14ac:dyDescent="0.25">
      <c r="A205" s="1" t="s">
        <v>52</v>
      </c>
      <c r="B205" s="2"/>
      <c r="C205" s="2" t="s">
        <v>13</v>
      </c>
      <c r="D205" s="2" t="s">
        <v>173</v>
      </c>
      <c r="E205" s="24" t="s">
        <v>969</v>
      </c>
      <c r="F205" s="2" t="s">
        <v>91</v>
      </c>
      <c r="G205" s="17">
        <v>20000</v>
      </c>
      <c r="H205" s="17"/>
      <c r="I205" s="17"/>
    </row>
    <row r="206" spans="1:9" ht="30" customHeight="1" x14ac:dyDescent="0.25">
      <c r="A206" s="1" t="s">
        <v>616</v>
      </c>
      <c r="B206" s="2"/>
      <c r="C206" s="2" t="s">
        <v>13</v>
      </c>
      <c r="D206" s="2" t="s">
        <v>173</v>
      </c>
      <c r="E206" s="24" t="s">
        <v>483</v>
      </c>
      <c r="F206" s="2"/>
      <c r="G206" s="17">
        <f>SUM(G207)</f>
        <v>14210.3</v>
      </c>
      <c r="H206" s="17"/>
      <c r="I206" s="17"/>
    </row>
    <row r="207" spans="1:9" ht="30" customHeight="1" x14ac:dyDescent="0.25">
      <c r="A207" s="1" t="s">
        <v>35</v>
      </c>
      <c r="B207" s="2"/>
      <c r="C207" s="2" t="s">
        <v>13</v>
      </c>
      <c r="D207" s="2" t="s">
        <v>173</v>
      </c>
      <c r="E207" s="24" t="s">
        <v>754</v>
      </c>
      <c r="F207" s="2"/>
      <c r="G207" s="17">
        <f>SUM(G208)</f>
        <v>14210.3</v>
      </c>
      <c r="H207" s="17"/>
      <c r="I207" s="17"/>
    </row>
    <row r="208" spans="1:9" ht="30" customHeight="1" x14ac:dyDescent="0.25">
      <c r="A208" s="1" t="s">
        <v>52</v>
      </c>
      <c r="B208" s="2"/>
      <c r="C208" s="2" t="s">
        <v>13</v>
      </c>
      <c r="D208" s="2" t="s">
        <v>173</v>
      </c>
      <c r="E208" s="24" t="s">
        <v>754</v>
      </c>
      <c r="F208" s="2" t="s">
        <v>91</v>
      </c>
      <c r="G208" s="17">
        <v>14210.3</v>
      </c>
      <c r="H208" s="17"/>
      <c r="I208" s="17"/>
    </row>
    <row r="209" spans="1:9" ht="31.5" x14ac:dyDescent="0.25">
      <c r="A209" s="1" t="s">
        <v>902</v>
      </c>
      <c r="B209" s="2"/>
      <c r="C209" s="2" t="s">
        <v>13</v>
      </c>
      <c r="D209" s="2" t="s">
        <v>173</v>
      </c>
      <c r="E209" s="2" t="s">
        <v>683</v>
      </c>
      <c r="F209" s="2"/>
      <c r="G209" s="17">
        <f>SUM(G210)+G214</f>
        <v>225598.10000000003</v>
      </c>
      <c r="H209" s="17">
        <f>SUM(H210)+H214</f>
        <v>263052.09999999998</v>
      </c>
      <c r="I209" s="17">
        <f>SUM(I210)+I214</f>
        <v>180270.7</v>
      </c>
    </row>
    <row r="210" spans="1:9" x14ac:dyDescent="0.25">
      <c r="A210" s="1" t="s">
        <v>35</v>
      </c>
      <c r="B210" s="2"/>
      <c r="C210" s="2" t="s">
        <v>13</v>
      </c>
      <c r="D210" s="2" t="s">
        <v>173</v>
      </c>
      <c r="E210" s="2" t="s">
        <v>684</v>
      </c>
      <c r="F210" s="2"/>
      <c r="G210" s="17">
        <f>SUM(G211)+G212</f>
        <v>216003.90000000002</v>
      </c>
      <c r="H210" s="17">
        <f t="shared" ref="H210:I210" si="25">SUM(H211)+H212</f>
        <v>259652.1</v>
      </c>
      <c r="I210" s="17">
        <f t="shared" si="25"/>
        <v>180270.7</v>
      </c>
    </row>
    <row r="211" spans="1:9" ht="31.5" x14ac:dyDescent="0.25">
      <c r="A211" s="1" t="s">
        <v>52</v>
      </c>
      <c r="B211" s="2"/>
      <c r="C211" s="2" t="s">
        <v>13</v>
      </c>
      <c r="D211" s="2" t="s">
        <v>173</v>
      </c>
      <c r="E211" s="2" t="s">
        <v>684</v>
      </c>
      <c r="F211" s="2" t="s">
        <v>91</v>
      </c>
      <c r="G211" s="17">
        <f>88280.1+4017.7+5013.3</f>
        <v>97311.1</v>
      </c>
      <c r="H211" s="17">
        <v>151387.6</v>
      </c>
      <c r="I211" s="17">
        <v>89600</v>
      </c>
    </row>
    <row r="212" spans="1:9" ht="31.5" x14ac:dyDescent="0.25">
      <c r="A212" s="1" t="s">
        <v>721</v>
      </c>
      <c r="B212" s="2"/>
      <c r="C212" s="2" t="s">
        <v>13</v>
      </c>
      <c r="D212" s="2" t="s">
        <v>173</v>
      </c>
      <c r="E212" s="24" t="s">
        <v>970</v>
      </c>
      <c r="F212" s="2"/>
      <c r="G212" s="17">
        <f>SUM(G213)</f>
        <v>118692.8</v>
      </c>
      <c r="H212" s="17">
        <f>SUM(H213)</f>
        <v>108264.5</v>
      </c>
      <c r="I212" s="17">
        <f>SUM(I213)</f>
        <v>90670.7</v>
      </c>
    </row>
    <row r="213" spans="1:9" ht="31.5" x14ac:dyDescent="0.25">
      <c r="A213" s="1" t="s">
        <v>52</v>
      </c>
      <c r="B213" s="2"/>
      <c r="C213" s="2" t="s">
        <v>13</v>
      </c>
      <c r="D213" s="2" t="s">
        <v>173</v>
      </c>
      <c r="E213" s="24" t="s">
        <v>970</v>
      </c>
      <c r="F213" s="2" t="s">
        <v>91</v>
      </c>
      <c r="G213" s="17">
        <v>118692.8</v>
      </c>
      <c r="H213" s="17">
        <v>108264.5</v>
      </c>
      <c r="I213" s="17">
        <v>90670.7</v>
      </c>
    </row>
    <row r="214" spans="1:9" ht="31.5" x14ac:dyDescent="0.25">
      <c r="A214" s="18" t="s">
        <v>271</v>
      </c>
      <c r="B214" s="2"/>
      <c r="C214" s="2" t="s">
        <v>13</v>
      </c>
      <c r="D214" s="2" t="s">
        <v>173</v>
      </c>
      <c r="E214" s="2" t="s">
        <v>704</v>
      </c>
      <c r="F214" s="2"/>
      <c r="G214" s="17">
        <f>SUM(G215)+G216+G218</f>
        <v>9594.2000000000007</v>
      </c>
      <c r="H214" s="17">
        <f>SUM(H215)+H216</f>
        <v>3400</v>
      </c>
      <c r="I214" s="17">
        <f>SUM(I215)+I216</f>
        <v>0</v>
      </c>
    </row>
    <row r="215" spans="1:9" ht="31.5" x14ac:dyDescent="0.25">
      <c r="A215" s="18" t="s">
        <v>272</v>
      </c>
      <c r="B215" s="2"/>
      <c r="C215" s="2" t="s">
        <v>13</v>
      </c>
      <c r="D215" s="2" t="s">
        <v>173</v>
      </c>
      <c r="E215" s="2" t="s">
        <v>704</v>
      </c>
      <c r="F215" s="2" t="s">
        <v>249</v>
      </c>
      <c r="G215" s="17">
        <v>9594.2000000000007</v>
      </c>
      <c r="H215" s="17">
        <f>3400</f>
        <v>3400</v>
      </c>
      <c r="I215" s="17"/>
    </row>
    <row r="216" spans="1:9" ht="31.5" hidden="1" x14ac:dyDescent="0.25">
      <c r="A216" s="1" t="s">
        <v>703</v>
      </c>
      <c r="B216" s="2"/>
      <c r="C216" s="2" t="s">
        <v>13</v>
      </c>
      <c r="D216" s="2" t="s">
        <v>173</v>
      </c>
      <c r="E216" s="24" t="s">
        <v>738</v>
      </c>
      <c r="F216" s="2"/>
      <c r="G216" s="17">
        <f>SUM(G217)</f>
        <v>0</v>
      </c>
      <c r="H216" s="17">
        <f>SUM(H217)</f>
        <v>0</v>
      </c>
      <c r="I216" s="17">
        <f>SUM(I217)</f>
        <v>0</v>
      </c>
    </row>
    <row r="217" spans="1:9" ht="31.5" hidden="1" x14ac:dyDescent="0.25">
      <c r="A217" s="1" t="s">
        <v>272</v>
      </c>
      <c r="B217" s="2"/>
      <c r="C217" s="2" t="s">
        <v>13</v>
      </c>
      <c r="D217" s="2" t="s">
        <v>173</v>
      </c>
      <c r="E217" s="24" t="s">
        <v>738</v>
      </c>
      <c r="F217" s="2" t="s">
        <v>249</v>
      </c>
      <c r="G217" s="17"/>
      <c r="H217" s="17"/>
      <c r="I217" s="17"/>
    </row>
    <row r="218" spans="1:9" ht="31.5" hidden="1" x14ac:dyDescent="0.25">
      <c r="A218" s="1" t="s">
        <v>938</v>
      </c>
      <c r="B218" s="2"/>
      <c r="C218" s="2" t="s">
        <v>13</v>
      </c>
      <c r="D218" s="2" t="s">
        <v>173</v>
      </c>
      <c r="E218" s="24" t="s">
        <v>937</v>
      </c>
      <c r="F218" s="2"/>
      <c r="G218" s="17">
        <f>SUM(G219)</f>
        <v>0</v>
      </c>
      <c r="H218" s="17"/>
      <c r="I218" s="17"/>
    </row>
    <row r="219" spans="1:9" ht="31.5" hidden="1" x14ac:dyDescent="0.25">
      <c r="A219" s="1" t="s">
        <v>272</v>
      </c>
      <c r="B219" s="2"/>
      <c r="C219" s="2" t="s">
        <v>13</v>
      </c>
      <c r="D219" s="2" t="s">
        <v>173</v>
      </c>
      <c r="E219" s="24" t="s">
        <v>937</v>
      </c>
      <c r="F219" s="2" t="s">
        <v>249</v>
      </c>
      <c r="G219" s="17"/>
      <c r="H219" s="17"/>
      <c r="I219" s="17"/>
    </row>
    <row r="220" spans="1:9" ht="22.5" customHeight="1" x14ac:dyDescent="0.25">
      <c r="A220" s="81" t="s">
        <v>23</v>
      </c>
      <c r="B220" s="13"/>
      <c r="C220" s="82" t="s">
        <v>13</v>
      </c>
      <c r="D220" s="82" t="s">
        <v>24</v>
      </c>
      <c r="E220" s="22"/>
      <c r="F220" s="22"/>
      <c r="G220" s="73">
        <f>SUM(G221+G228+G237+G243+G254+G266)+G261</f>
        <v>31546.799999999996</v>
      </c>
      <c r="H220" s="73">
        <f>SUM(H221+H228+H237+H243+H254+H266)+H261</f>
        <v>21827.800000000003</v>
      </c>
      <c r="I220" s="73">
        <f>SUM(I221+I228+I237+I243+I254+I266)+I261</f>
        <v>13027.800000000001</v>
      </c>
    </row>
    <row r="221" spans="1:9" ht="47.25" x14ac:dyDescent="0.25">
      <c r="A221" s="81" t="s">
        <v>638</v>
      </c>
      <c r="B221" s="13"/>
      <c r="C221" s="82" t="s">
        <v>13</v>
      </c>
      <c r="D221" s="82" t="s">
        <v>24</v>
      </c>
      <c r="E221" s="22" t="s">
        <v>639</v>
      </c>
      <c r="F221" s="22"/>
      <c r="G221" s="73">
        <f>SUM(G225)+G222</f>
        <v>850</v>
      </c>
      <c r="H221" s="73">
        <f t="shared" ref="H221:I221" si="26">SUM(H225)+H222</f>
        <v>1500</v>
      </c>
      <c r="I221" s="73">
        <f t="shared" si="26"/>
        <v>1500</v>
      </c>
    </row>
    <row r="222" spans="1:9" x14ac:dyDescent="0.25">
      <c r="A222" s="18" t="s">
        <v>35</v>
      </c>
      <c r="B222" s="13"/>
      <c r="C222" s="82" t="s">
        <v>13</v>
      </c>
      <c r="D222" s="82" t="s">
        <v>24</v>
      </c>
      <c r="E222" s="22" t="s">
        <v>918</v>
      </c>
      <c r="F222" s="22"/>
      <c r="G222" s="73">
        <f t="shared" ref="G222:I223" si="27">SUM(G223)</f>
        <v>850</v>
      </c>
      <c r="H222" s="73">
        <f t="shared" si="27"/>
        <v>0</v>
      </c>
      <c r="I222" s="73">
        <f t="shared" si="27"/>
        <v>0</v>
      </c>
    </row>
    <row r="223" spans="1:9" ht="31.5" x14ac:dyDescent="0.25">
      <c r="A223" s="81" t="s">
        <v>234</v>
      </c>
      <c r="B223" s="13"/>
      <c r="C223" s="82" t="s">
        <v>13</v>
      </c>
      <c r="D223" s="82" t="s">
        <v>24</v>
      </c>
      <c r="E223" s="22" t="s">
        <v>919</v>
      </c>
      <c r="F223" s="22"/>
      <c r="G223" s="73">
        <f t="shared" si="27"/>
        <v>850</v>
      </c>
      <c r="H223" s="73">
        <f t="shared" si="27"/>
        <v>0</v>
      </c>
      <c r="I223" s="73">
        <f t="shared" si="27"/>
        <v>0</v>
      </c>
    </row>
    <row r="224" spans="1:9" ht="31.5" x14ac:dyDescent="0.25">
      <c r="A224" s="1" t="s">
        <v>52</v>
      </c>
      <c r="B224" s="13"/>
      <c r="C224" s="82" t="s">
        <v>13</v>
      </c>
      <c r="D224" s="82" t="s">
        <v>24</v>
      </c>
      <c r="E224" s="22" t="s">
        <v>639</v>
      </c>
      <c r="F224" s="22">
        <v>200</v>
      </c>
      <c r="G224" s="73">
        <v>850</v>
      </c>
      <c r="H224" s="73"/>
      <c r="I224" s="73"/>
    </row>
    <row r="225" spans="1:9" ht="47.25" x14ac:dyDescent="0.25">
      <c r="A225" s="81" t="s">
        <v>18</v>
      </c>
      <c r="B225" s="13"/>
      <c r="C225" s="82" t="s">
        <v>13</v>
      </c>
      <c r="D225" s="82" t="s">
        <v>24</v>
      </c>
      <c r="E225" s="82" t="s">
        <v>878</v>
      </c>
      <c r="F225" s="22"/>
      <c r="G225" s="73">
        <f t="shared" ref="G225:I226" si="28">SUM(G226)</f>
        <v>0</v>
      </c>
      <c r="H225" s="73">
        <f t="shared" si="28"/>
        <v>1500</v>
      </c>
      <c r="I225" s="73">
        <f t="shared" si="28"/>
        <v>1500</v>
      </c>
    </row>
    <row r="226" spans="1:9" ht="31.5" x14ac:dyDescent="0.25">
      <c r="A226" s="81" t="s">
        <v>234</v>
      </c>
      <c r="B226" s="13"/>
      <c r="C226" s="82" t="s">
        <v>13</v>
      </c>
      <c r="D226" s="82" t="s">
        <v>24</v>
      </c>
      <c r="E226" s="82" t="s">
        <v>879</v>
      </c>
      <c r="F226" s="82"/>
      <c r="G226" s="73">
        <f t="shared" si="28"/>
        <v>0</v>
      </c>
      <c r="H226" s="73">
        <f t="shared" si="28"/>
        <v>1500</v>
      </c>
      <c r="I226" s="73">
        <f t="shared" si="28"/>
        <v>1500</v>
      </c>
    </row>
    <row r="227" spans="1:9" x14ac:dyDescent="0.25">
      <c r="A227" s="81" t="s">
        <v>22</v>
      </c>
      <c r="B227" s="13"/>
      <c r="C227" s="82" t="s">
        <v>13</v>
      </c>
      <c r="D227" s="82" t="s">
        <v>24</v>
      </c>
      <c r="E227" s="82" t="s">
        <v>879</v>
      </c>
      <c r="F227" s="82" t="s">
        <v>96</v>
      </c>
      <c r="G227" s="73">
        <v>0</v>
      </c>
      <c r="H227" s="73">
        <v>1500</v>
      </c>
      <c r="I227" s="73">
        <v>1500</v>
      </c>
    </row>
    <row r="228" spans="1:9" ht="31.5" x14ac:dyDescent="0.25">
      <c r="A228" s="81" t="s">
        <v>643</v>
      </c>
      <c r="B228" s="13"/>
      <c r="C228" s="82" t="s">
        <v>13</v>
      </c>
      <c r="D228" s="82" t="s">
        <v>24</v>
      </c>
      <c r="E228" s="82" t="s">
        <v>232</v>
      </c>
      <c r="F228" s="22"/>
      <c r="G228" s="73">
        <f>SUM(G229)+G231</f>
        <v>4500</v>
      </c>
      <c r="H228" s="73">
        <f>SUM(H229)+H231</f>
        <v>4100</v>
      </c>
      <c r="I228" s="73">
        <f>SUM(I229)+I231</f>
        <v>4100</v>
      </c>
    </row>
    <row r="229" spans="1:9" ht="31.5" x14ac:dyDescent="0.25">
      <c r="A229" s="81" t="s">
        <v>98</v>
      </c>
      <c r="B229" s="13"/>
      <c r="C229" s="82" t="s">
        <v>13</v>
      </c>
      <c r="D229" s="82" t="s">
        <v>24</v>
      </c>
      <c r="E229" s="82" t="s">
        <v>710</v>
      </c>
      <c r="F229" s="22"/>
      <c r="G229" s="73">
        <f>SUM(G230)</f>
        <v>150</v>
      </c>
      <c r="H229" s="73">
        <f>SUM(H230)</f>
        <v>0</v>
      </c>
      <c r="I229" s="73">
        <f>SUM(I230)</f>
        <v>0</v>
      </c>
    </row>
    <row r="230" spans="1:9" ht="31.5" x14ac:dyDescent="0.25">
      <c r="A230" s="1" t="s">
        <v>52</v>
      </c>
      <c r="B230" s="13"/>
      <c r="C230" s="82" t="s">
        <v>13</v>
      </c>
      <c r="D230" s="82" t="s">
        <v>24</v>
      </c>
      <c r="E230" s="82" t="s">
        <v>710</v>
      </c>
      <c r="F230" s="22">
        <v>200</v>
      </c>
      <c r="G230" s="73">
        <f>400-250</f>
        <v>150</v>
      </c>
      <c r="H230" s="73"/>
      <c r="I230" s="73"/>
    </row>
    <row r="231" spans="1:9" ht="31.5" x14ac:dyDescent="0.25">
      <c r="A231" s="81" t="s">
        <v>69</v>
      </c>
      <c r="B231" s="13"/>
      <c r="C231" s="82" t="s">
        <v>13</v>
      </c>
      <c r="D231" s="82" t="s">
        <v>24</v>
      </c>
      <c r="E231" s="82" t="s">
        <v>641</v>
      </c>
      <c r="F231" s="22"/>
      <c r="G231" s="73">
        <f>SUM(G232)+G234</f>
        <v>4350</v>
      </c>
      <c r="H231" s="73">
        <f>SUM(H232)+H234</f>
        <v>4100</v>
      </c>
      <c r="I231" s="73">
        <f>SUM(I232)+I234</f>
        <v>4100</v>
      </c>
    </row>
    <row r="232" spans="1:9" ht="31.5" x14ac:dyDescent="0.25">
      <c r="A232" s="81" t="s">
        <v>410</v>
      </c>
      <c r="B232" s="13"/>
      <c r="C232" s="82" t="s">
        <v>13</v>
      </c>
      <c r="D232" s="82" t="s">
        <v>24</v>
      </c>
      <c r="E232" s="82" t="s">
        <v>642</v>
      </c>
      <c r="F232" s="82"/>
      <c r="G232" s="73">
        <f>SUM(G233)</f>
        <v>4330</v>
      </c>
      <c r="H232" s="73">
        <f>SUM(H233)</f>
        <v>3800</v>
      </c>
      <c r="I232" s="73">
        <f>SUM(I233)</f>
        <v>3800</v>
      </c>
    </row>
    <row r="233" spans="1:9" ht="31.5" x14ac:dyDescent="0.25">
      <c r="A233" s="81" t="s">
        <v>229</v>
      </c>
      <c r="B233" s="13"/>
      <c r="C233" s="82" t="s">
        <v>13</v>
      </c>
      <c r="D233" s="82" t="s">
        <v>24</v>
      </c>
      <c r="E233" s="82" t="s">
        <v>642</v>
      </c>
      <c r="F233" s="82" t="s">
        <v>122</v>
      </c>
      <c r="G233" s="73">
        <f>4080+250</f>
        <v>4330</v>
      </c>
      <c r="H233" s="73">
        <v>3800</v>
      </c>
      <c r="I233" s="73">
        <v>3800</v>
      </c>
    </row>
    <row r="234" spans="1:9" x14ac:dyDescent="0.25">
      <c r="A234" s="81" t="s">
        <v>644</v>
      </c>
      <c r="B234" s="13"/>
      <c r="C234" s="82" t="s">
        <v>13</v>
      </c>
      <c r="D234" s="82" t="s">
        <v>24</v>
      </c>
      <c r="E234" s="82" t="s">
        <v>233</v>
      </c>
      <c r="F234" s="82"/>
      <c r="G234" s="73">
        <f>G236</f>
        <v>20</v>
      </c>
      <c r="H234" s="73">
        <f>H236</f>
        <v>300</v>
      </c>
      <c r="I234" s="73">
        <f>I236</f>
        <v>300</v>
      </c>
    </row>
    <row r="235" spans="1:9" x14ac:dyDescent="0.25">
      <c r="A235" s="18" t="s">
        <v>35</v>
      </c>
      <c r="B235" s="13"/>
      <c r="C235" s="82" t="s">
        <v>13</v>
      </c>
      <c r="D235" s="82" t="s">
        <v>24</v>
      </c>
      <c r="E235" s="82" t="s">
        <v>645</v>
      </c>
      <c r="F235" s="82"/>
      <c r="G235" s="73">
        <f>SUM(G236)</f>
        <v>20</v>
      </c>
      <c r="H235" s="73">
        <f>SUM(H236)</f>
        <v>300</v>
      </c>
      <c r="I235" s="73">
        <f>SUM(I236)</f>
        <v>300</v>
      </c>
    </row>
    <row r="236" spans="1:9" ht="31.5" x14ac:dyDescent="0.25">
      <c r="A236" s="18" t="s">
        <v>52</v>
      </c>
      <c r="B236" s="13"/>
      <c r="C236" s="82" t="s">
        <v>13</v>
      </c>
      <c r="D236" s="82" t="s">
        <v>24</v>
      </c>
      <c r="E236" s="82" t="s">
        <v>645</v>
      </c>
      <c r="F236" s="82" t="s">
        <v>91</v>
      </c>
      <c r="G236" s="73">
        <v>20</v>
      </c>
      <c r="H236" s="73">
        <v>300</v>
      </c>
      <c r="I236" s="73">
        <v>300</v>
      </c>
    </row>
    <row r="237" spans="1:9" ht="31.5" x14ac:dyDescent="0.25">
      <c r="A237" s="18" t="s">
        <v>646</v>
      </c>
      <c r="B237" s="2"/>
      <c r="C237" s="2" t="s">
        <v>13</v>
      </c>
      <c r="D237" s="2" t="s">
        <v>24</v>
      </c>
      <c r="E237" s="2" t="s">
        <v>295</v>
      </c>
      <c r="F237" s="2"/>
      <c r="G237" s="17">
        <f t="shared" ref="G237:I238" si="29">SUM(G238)</f>
        <v>6564.4</v>
      </c>
      <c r="H237" s="17">
        <f t="shared" si="29"/>
        <v>5949.1</v>
      </c>
      <c r="I237" s="17">
        <f t="shared" si="29"/>
        <v>5949.1</v>
      </c>
    </row>
    <row r="238" spans="1:9" ht="31.5" x14ac:dyDescent="0.25">
      <c r="A238" s="18" t="s">
        <v>647</v>
      </c>
      <c r="B238" s="2"/>
      <c r="C238" s="2" t="s">
        <v>13</v>
      </c>
      <c r="D238" s="2" t="s">
        <v>24</v>
      </c>
      <c r="E238" s="2" t="s">
        <v>296</v>
      </c>
      <c r="F238" s="2"/>
      <c r="G238" s="17">
        <f t="shared" si="29"/>
        <v>6564.4</v>
      </c>
      <c r="H238" s="17">
        <f t="shared" si="29"/>
        <v>5949.1</v>
      </c>
      <c r="I238" s="17">
        <f t="shared" si="29"/>
        <v>5949.1</v>
      </c>
    </row>
    <row r="239" spans="1:9" ht="31.5" x14ac:dyDescent="0.25">
      <c r="A239" s="18" t="s">
        <v>45</v>
      </c>
      <c r="B239" s="2"/>
      <c r="C239" s="2" t="s">
        <v>13</v>
      </c>
      <c r="D239" s="2" t="s">
        <v>24</v>
      </c>
      <c r="E239" s="2" t="s">
        <v>297</v>
      </c>
      <c r="F239" s="2"/>
      <c r="G239" s="17">
        <f>SUM(G240:G242)</f>
        <v>6564.4</v>
      </c>
      <c r="H239" s="17">
        <f>SUM(H240:H242)</f>
        <v>5949.1</v>
      </c>
      <c r="I239" s="17">
        <f>SUM(I240:I242)</f>
        <v>5949.1</v>
      </c>
    </row>
    <row r="240" spans="1:9" ht="47.25" x14ac:dyDescent="0.25">
      <c r="A240" s="18" t="s">
        <v>51</v>
      </c>
      <c r="B240" s="2"/>
      <c r="C240" s="2" t="s">
        <v>13</v>
      </c>
      <c r="D240" s="2" t="s">
        <v>24</v>
      </c>
      <c r="E240" s="2" t="s">
        <v>297</v>
      </c>
      <c r="F240" s="2" t="s">
        <v>89</v>
      </c>
      <c r="G240" s="17">
        <v>5489.4</v>
      </c>
      <c r="H240" s="17">
        <v>4993.8</v>
      </c>
      <c r="I240" s="17">
        <v>4993.8</v>
      </c>
    </row>
    <row r="241" spans="1:12" ht="31.5" x14ac:dyDescent="0.25">
      <c r="A241" s="18" t="s">
        <v>52</v>
      </c>
      <c r="B241" s="2"/>
      <c r="C241" s="2" t="s">
        <v>13</v>
      </c>
      <c r="D241" s="2" t="s">
        <v>24</v>
      </c>
      <c r="E241" s="2" t="s">
        <v>297</v>
      </c>
      <c r="F241" s="2" t="s">
        <v>91</v>
      </c>
      <c r="G241" s="17">
        <v>1053.9000000000001</v>
      </c>
      <c r="H241" s="17">
        <v>934.2</v>
      </c>
      <c r="I241" s="17">
        <v>934.2</v>
      </c>
    </row>
    <row r="242" spans="1:12" x14ac:dyDescent="0.25">
      <c r="A242" s="18" t="s">
        <v>22</v>
      </c>
      <c r="B242" s="2"/>
      <c r="C242" s="2" t="s">
        <v>13</v>
      </c>
      <c r="D242" s="2" t="s">
        <v>24</v>
      </c>
      <c r="E242" s="2" t="s">
        <v>297</v>
      </c>
      <c r="F242" s="2" t="s">
        <v>96</v>
      </c>
      <c r="G242" s="17">
        <v>21.1</v>
      </c>
      <c r="H242" s="17">
        <v>21.1</v>
      </c>
      <c r="I242" s="17">
        <v>21.1</v>
      </c>
    </row>
    <row r="243" spans="1:12" ht="47.25" x14ac:dyDescent="0.25">
      <c r="A243" s="78" t="s">
        <v>651</v>
      </c>
      <c r="B243" s="13"/>
      <c r="C243" s="82" t="s">
        <v>13</v>
      </c>
      <c r="D243" s="82" t="s">
        <v>24</v>
      </c>
      <c r="E243" s="22" t="s">
        <v>652</v>
      </c>
      <c r="F243" s="82"/>
      <c r="G243" s="73">
        <f>SUM(G248)+G244+G246</f>
        <v>17746.399999999998</v>
      </c>
      <c r="H243" s="73">
        <f t="shared" ref="H243:L243" si="30">SUM(H248)+H244+H246</f>
        <v>10078.700000000001</v>
      </c>
      <c r="I243" s="73">
        <f t="shared" si="30"/>
        <v>1278.7</v>
      </c>
      <c r="J243" s="73">
        <f t="shared" si="30"/>
        <v>0</v>
      </c>
      <c r="K243" s="73">
        <f t="shared" si="30"/>
        <v>0</v>
      </c>
      <c r="L243" s="73">
        <f t="shared" si="30"/>
        <v>0</v>
      </c>
    </row>
    <row r="244" spans="1:12" x14ac:dyDescent="0.25">
      <c r="A244" s="78" t="s">
        <v>955</v>
      </c>
      <c r="B244" s="13"/>
      <c r="C244" s="82" t="s">
        <v>13</v>
      </c>
      <c r="D244" s="82" t="s">
        <v>24</v>
      </c>
      <c r="E244" s="22" t="s">
        <v>957</v>
      </c>
      <c r="F244" s="82"/>
      <c r="G244" s="73">
        <f>SUM(G245)</f>
        <v>1770</v>
      </c>
      <c r="H244" s="73">
        <f t="shared" ref="H244:I244" si="31">SUM(H245)</f>
        <v>0</v>
      </c>
      <c r="I244" s="73">
        <f t="shared" si="31"/>
        <v>0</v>
      </c>
    </row>
    <row r="245" spans="1:12" ht="31.5" x14ac:dyDescent="0.25">
      <c r="A245" s="78" t="s">
        <v>52</v>
      </c>
      <c r="B245" s="13"/>
      <c r="C245" s="82" t="s">
        <v>13</v>
      </c>
      <c r="D245" s="82" t="s">
        <v>24</v>
      </c>
      <c r="E245" s="22" t="s">
        <v>957</v>
      </c>
      <c r="F245" s="82" t="s">
        <v>91</v>
      </c>
      <c r="G245" s="73">
        <v>1770</v>
      </c>
      <c r="H245" s="73"/>
      <c r="I245" s="73"/>
    </row>
    <row r="246" spans="1:12" ht="31.5" x14ac:dyDescent="0.25">
      <c r="A246" s="78" t="s">
        <v>956</v>
      </c>
      <c r="B246" s="13"/>
      <c r="C246" s="82" t="s">
        <v>13</v>
      </c>
      <c r="D246" s="82" t="s">
        <v>24</v>
      </c>
      <c r="E246" s="22" t="s">
        <v>958</v>
      </c>
      <c r="F246" s="82"/>
      <c r="G246" s="73">
        <f>SUM(G247)</f>
        <v>2.2999999999999998</v>
      </c>
      <c r="H246" s="73">
        <f t="shared" ref="H246:I246" si="32">SUM(H247)</f>
        <v>0</v>
      </c>
      <c r="I246" s="73">
        <f t="shared" si="32"/>
        <v>0</v>
      </c>
    </row>
    <row r="247" spans="1:12" ht="31.5" x14ac:dyDescent="0.25">
      <c r="A247" s="78" t="s">
        <v>52</v>
      </c>
      <c r="B247" s="13"/>
      <c r="C247" s="82" t="s">
        <v>13</v>
      </c>
      <c r="D247" s="82" t="s">
        <v>24</v>
      </c>
      <c r="E247" s="22" t="s">
        <v>958</v>
      </c>
      <c r="F247" s="82" t="s">
        <v>91</v>
      </c>
      <c r="G247" s="73">
        <v>2.2999999999999998</v>
      </c>
      <c r="H247" s="73"/>
      <c r="I247" s="73"/>
    </row>
    <row r="248" spans="1:12" x14ac:dyDescent="0.25">
      <c r="A248" s="18" t="s">
        <v>35</v>
      </c>
      <c r="B248" s="13"/>
      <c r="C248" s="82" t="s">
        <v>13</v>
      </c>
      <c r="D248" s="82" t="s">
        <v>24</v>
      </c>
      <c r="E248" s="22" t="s">
        <v>653</v>
      </c>
      <c r="F248" s="82"/>
      <c r="G248" s="73">
        <f>SUM(G249+G250+G252)</f>
        <v>15974.1</v>
      </c>
      <c r="H248" s="73">
        <f>SUM(H249+H250+H252)</f>
        <v>10078.700000000001</v>
      </c>
      <c r="I248" s="73">
        <f>SUM(I249+I250+I252)</f>
        <v>1278.7</v>
      </c>
    </row>
    <row r="249" spans="1:12" ht="31.5" x14ac:dyDescent="0.25">
      <c r="A249" s="18" t="s">
        <v>52</v>
      </c>
      <c r="B249" s="13"/>
      <c r="C249" s="82" t="s">
        <v>13</v>
      </c>
      <c r="D249" s="82" t="s">
        <v>24</v>
      </c>
      <c r="E249" s="22" t="s">
        <v>653</v>
      </c>
      <c r="F249" s="82" t="s">
        <v>91</v>
      </c>
      <c r="G249" s="73">
        <v>15066.6</v>
      </c>
      <c r="H249" s="73">
        <f>1278.7+8800</f>
        <v>10078.700000000001</v>
      </c>
      <c r="I249" s="73">
        <v>1278.7</v>
      </c>
    </row>
    <row r="250" spans="1:12" ht="31.5" x14ac:dyDescent="0.25">
      <c r="A250" s="81" t="s">
        <v>504</v>
      </c>
      <c r="B250" s="13"/>
      <c r="C250" s="82" t="s">
        <v>13</v>
      </c>
      <c r="D250" s="82" t="s">
        <v>24</v>
      </c>
      <c r="E250" s="22" t="s">
        <v>705</v>
      </c>
      <c r="F250" s="22"/>
      <c r="G250" s="73">
        <f>SUM(G251)</f>
        <v>870.1</v>
      </c>
      <c r="H250" s="73">
        <f>SUM(H251)</f>
        <v>0</v>
      </c>
      <c r="I250" s="73">
        <f>SUM(I251)</f>
        <v>0</v>
      </c>
    </row>
    <row r="251" spans="1:12" ht="31.5" x14ac:dyDescent="0.25">
      <c r="A251" s="81" t="s">
        <v>52</v>
      </c>
      <c r="B251" s="13"/>
      <c r="C251" s="82" t="s">
        <v>13</v>
      </c>
      <c r="D251" s="82" t="s">
        <v>24</v>
      </c>
      <c r="E251" s="22" t="s">
        <v>705</v>
      </c>
      <c r="F251" s="22">
        <v>200</v>
      </c>
      <c r="G251" s="73">
        <v>870.1</v>
      </c>
      <c r="H251" s="73"/>
      <c r="I251" s="73"/>
    </row>
    <row r="252" spans="1:12" ht="31.5" x14ac:dyDescent="0.25">
      <c r="A252" s="81" t="s">
        <v>559</v>
      </c>
      <c r="B252" s="13"/>
      <c r="C252" s="82" t="s">
        <v>13</v>
      </c>
      <c r="D252" s="82" t="s">
        <v>24</v>
      </c>
      <c r="E252" s="22" t="s">
        <v>706</v>
      </c>
      <c r="F252" s="22"/>
      <c r="G252" s="73">
        <f>SUM(G253)</f>
        <v>37.4</v>
      </c>
      <c r="H252" s="73">
        <f>SUM(H253)</f>
        <v>0</v>
      </c>
      <c r="I252" s="73">
        <f>SUM(I253)</f>
        <v>0</v>
      </c>
    </row>
    <row r="253" spans="1:12" ht="31.5" x14ac:dyDescent="0.25">
      <c r="A253" s="81" t="s">
        <v>52</v>
      </c>
      <c r="B253" s="13"/>
      <c r="C253" s="82" t="s">
        <v>13</v>
      </c>
      <c r="D253" s="82" t="s">
        <v>24</v>
      </c>
      <c r="E253" s="22" t="s">
        <v>706</v>
      </c>
      <c r="F253" s="22">
        <v>200</v>
      </c>
      <c r="G253" s="73">
        <v>37.4</v>
      </c>
      <c r="H253" s="73"/>
      <c r="I253" s="73"/>
    </row>
    <row r="254" spans="1:12" ht="31.5" x14ac:dyDescent="0.25">
      <c r="A254" s="81" t="s">
        <v>629</v>
      </c>
      <c r="B254" s="13"/>
      <c r="C254" s="82" t="s">
        <v>13</v>
      </c>
      <c r="D254" s="82" t="s">
        <v>24</v>
      </c>
      <c r="E254" s="22" t="s">
        <v>220</v>
      </c>
      <c r="F254" s="22"/>
      <c r="G254" s="73">
        <f t="shared" ref="G254:I256" si="33">SUM(G255)</f>
        <v>550</v>
      </c>
      <c r="H254" s="73">
        <f t="shared" si="33"/>
        <v>0</v>
      </c>
      <c r="I254" s="73">
        <f t="shared" si="33"/>
        <v>0</v>
      </c>
    </row>
    <row r="255" spans="1:12" ht="47.25" x14ac:dyDescent="0.25">
      <c r="A255" s="81" t="s">
        <v>630</v>
      </c>
      <c r="B255" s="13"/>
      <c r="C255" s="82" t="s">
        <v>13</v>
      </c>
      <c r="D255" s="82" t="s">
        <v>24</v>
      </c>
      <c r="E255" s="22" t="s">
        <v>221</v>
      </c>
      <c r="F255" s="22"/>
      <c r="G255" s="73">
        <f t="shared" si="33"/>
        <v>550</v>
      </c>
      <c r="H255" s="73">
        <f t="shared" si="33"/>
        <v>0</v>
      </c>
      <c r="I255" s="73">
        <f t="shared" si="33"/>
        <v>0</v>
      </c>
    </row>
    <row r="256" spans="1:12" ht="31.5" x14ac:dyDescent="0.25">
      <c r="A256" s="81" t="s">
        <v>490</v>
      </c>
      <c r="B256" s="13"/>
      <c r="C256" s="82" t="s">
        <v>13</v>
      </c>
      <c r="D256" s="82" t="s">
        <v>24</v>
      </c>
      <c r="E256" s="22" t="s">
        <v>223</v>
      </c>
      <c r="F256" s="22"/>
      <c r="G256" s="73">
        <f t="shared" si="33"/>
        <v>550</v>
      </c>
      <c r="H256" s="73">
        <f t="shared" si="33"/>
        <v>0</v>
      </c>
      <c r="I256" s="73">
        <f t="shared" si="33"/>
        <v>0</v>
      </c>
    </row>
    <row r="257" spans="1:9" ht="31.5" x14ac:dyDescent="0.25">
      <c r="A257" s="81" t="s">
        <v>52</v>
      </c>
      <c r="B257" s="13"/>
      <c r="C257" s="82" t="s">
        <v>13</v>
      </c>
      <c r="D257" s="82" t="s">
        <v>24</v>
      </c>
      <c r="E257" s="22" t="s">
        <v>223</v>
      </c>
      <c r="F257" s="22">
        <v>200</v>
      </c>
      <c r="G257" s="73">
        <v>550</v>
      </c>
      <c r="H257" s="73"/>
      <c r="I257" s="73"/>
    </row>
    <row r="258" spans="1:9" ht="31.5" hidden="1" x14ac:dyDescent="0.25">
      <c r="A258" s="81" t="s">
        <v>69</v>
      </c>
      <c r="B258" s="13"/>
      <c r="C258" s="82" t="s">
        <v>13</v>
      </c>
      <c r="D258" s="82" t="s">
        <v>24</v>
      </c>
      <c r="E258" s="22" t="s">
        <v>505</v>
      </c>
      <c r="F258" s="82"/>
      <c r="G258" s="73">
        <f t="shared" ref="G258:I259" si="34">SUM(G259)</f>
        <v>0</v>
      </c>
      <c r="H258" s="73">
        <f t="shared" si="34"/>
        <v>0</v>
      </c>
      <c r="I258" s="73">
        <f t="shared" si="34"/>
        <v>0</v>
      </c>
    </row>
    <row r="259" spans="1:9" ht="31.5" hidden="1" x14ac:dyDescent="0.25">
      <c r="A259" s="81" t="s">
        <v>530</v>
      </c>
      <c r="B259" s="13"/>
      <c r="C259" s="82" t="s">
        <v>13</v>
      </c>
      <c r="D259" s="82" t="s">
        <v>24</v>
      </c>
      <c r="E259" s="22" t="s">
        <v>506</v>
      </c>
      <c r="F259" s="82"/>
      <c r="G259" s="73">
        <f t="shared" si="34"/>
        <v>0</v>
      </c>
      <c r="H259" s="73">
        <f t="shared" si="34"/>
        <v>0</v>
      </c>
      <c r="I259" s="73">
        <f t="shared" si="34"/>
        <v>0</v>
      </c>
    </row>
    <row r="260" spans="1:9" ht="31.5" hidden="1" x14ac:dyDescent="0.25">
      <c r="A260" s="81" t="s">
        <v>229</v>
      </c>
      <c r="B260" s="13"/>
      <c r="C260" s="82" t="s">
        <v>13</v>
      </c>
      <c r="D260" s="82" t="s">
        <v>24</v>
      </c>
      <c r="E260" s="22" t="s">
        <v>506</v>
      </c>
      <c r="F260" s="82" t="s">
        <v>122</v>
      </c>
      <c r="G260" s="73">
        <v>0</v>
      </c>
      <c r="H260" s="73">
        <v>0</v>
      </c>
      <c r="I260" s="73">
        <v>0</v>
      </c>
    </row>
    <row r="261" spans="1:9" ht="47.25" x14ac:dyDescent="0.25">
      <c r="A261" s="81" t="s">
        <v>939</v>
      </c>
      <c r="B261" s="13"/>
      <c r="C261" s="82" t="s">
        <v>13</v>
      </c>
      <c r="D261" s="82" t="s">
        <v>24</v>
      </c>
      <c r="E261" s="22" t="s">
        <v>719</v>
      </c>
      <c r="F261" s="82"/>
      <c r="G261" s="73">
        <f>SUM(G264)+G262</f>
        <v>1330</v>
      </c>
      <c r="H261" s="73">
        <f t="shared" ref="H261:I261" si="35">SUM(H264)+H262</f>
        <v>200</v>
      </c>
      <c r="I261" s="73">
        <f t="shared" si="35"/>
        <v>200</v>
      </c>
    </row>
    <row r="262" spans="1:9" ht="44.25" customHeight="1" x14ac:dyDescent="0.25">
      <c r="A262" s="81" t="s">
        <v>963</v>
      </c>
      <c r="B262" s="13"/>
      <c r="C262" s="82" t="s">
        <v>13</v>
      </c>
      <c r="D262" s="82" t="s">
        <v>24</v>
      </c>
      <c r="E262" s="22" t="s">
        <v>961</v>
      </c>
      <c r="F262" s="82"/>
      <c r="G262" s="73">
        <f>SUM(G263)</f>
        <v>1130</v>
      </c>
      <c r="H262" s="73"/>
      <c r="I262" s="73"/>
    </row>
    <row r="263" spans="1:9" ht="31.5" x14ac:dyDescent="0.25">
      <c r="A263" s="1" t="s">
        <v>229</v>
      </c>
      <c r="B263" s="13"/>
      <c r="C263" s="82" t="s">
        <v>13</v>
      </c>
      <c r="D263" s="82" t="s">
        <v>24</v>
      </c>
      <c r="E263" s="22" t="s">
        <v>961</v>
      </c>
      <c r="F263" s="82" t="s">
        <v>122</v>
      </c>
      <c r="G263" s="73">
        <v>1130</v>
      </c>
      <c r="H263" s="73"/>
      <c r="I263" s="73"/>
    </row>
    <row r="264" spans="1:9" ht="36.75" customHeight="1" x14ac:dyDescent="0.25">
      <c r="A264" s="81" t="s">
        <v>940</v>
      </c>
      <c r="B264" s="13"/>
      <c r="C264" s="82" t="s">
        <v>13</v>
      </c>
      <c r="D264" s="82" t="s">
        <v>24</v>
      </c>
      <c r="E264" s="22" t="s">
        <v>962</v>
      </c>
      <c r="F264" s="82"/>
      <c r="G264" s="73">
        <f t="shared" ref="G264:I264" si="36">SUM(G265)</f>
        <v>200</v>
      </c>
      <c r="H264" s="73">
        <f t="shared" si="36"/>
        <v>200</v>
      </c>
      <c r="I264" s="73">
        <f t="shared" si="36"/>
        <v>200</v>
      </c>
    </row>
    <row r="265" spans="1:9" ht="31.5" x14ac:dyDescent="0.25">
      <c r="A265" s="1" t="s">
        <v>229</v>
      </c>
      <c r="B265" s="13"/>
      <c r="C265" s="82" t="s">
        <v>13</v>
      </c>
      <c r="D265" s="82" t="s">
        <v>24</v>
      </c>
      <c r="E265" s="22" t="s">
        <v>962</v>
      </c>
      <c r="F265" s="82" t="s">
        <v>122</v>
      </c>
      <c r="G265" s="73">
        <v>200</v>
      </c>
      <c r="H265" s="73">
        <v>200</v>
      </c>
      <c r="I265" s="73">
        <v>200</v>
      </c>
    </row>
    <row r="266" spans="1:9" x14ac:dyDescent="0.25">
      <c r="A266" s="18" t="s">
        <v>192</v>
      </c>
      <c r="B266" s="13"/>
      <c r="C266" s="82" t="s">
        <v>13</v>
      </c>
      <c r="D266" s="82" t="s">
        <v>24</v>
      </c>
      <c r="E266" s="22" t="s">
        <v>193</v>
      </c>
      <c r="F266" s="82"/>
      <c r="G266" s="73">
        <f t="shared" ref="G266:I267" si="37">SUM(G267)</f>
        <v>6</v>
      </c>
      <c r="H266" s="73">
        <f t="shared" si="37"/>
        <v>0</v>
      </c>
      <c r="I266" s="73">
        <f t="shared" si="37"/>
        <v>0</v>
      </c>
    </row>
    <row r="267" spans="1:9" ht="31.5" x14ac:dyDescent="0.25">
      <c r="A267" s="18" t="s">
        <v>45</v>
      </c>
      <c r="B267" s="13"/>
      <c r="C267" s="82" t="s">
        <v>13</v>
      </c>
      <c r="D267" s="82" t="s">
        <v>24</v>
      </c>
      <c r="E267" s="22" t="s">
        <v>464</v>
      </c>
      <c r="F267" s="82"/>
      <c r="G267" s="73">
        <f t="shared" si="37"/>
        <v>6</v>
      </c>
      <c r="H267" s="73">
        <f t="shared" si="37"/>
        <v>0</v>
      </c>
      <c r="I267" s="73">
        <f t="shared" si="37"/>
        <v>0</v>
      </c>
    </row>
    <row r="268" spans="1:9" x14ac:dyDescent="0.25">
      <c r="A268" s="81" t="s">
        <v>22</v>
      </c>
      <c r="B268" s="13"/>
      <c r="C268" s="82" t="s">
        <v>13</v>
      </c>
      <c r="D268" s="82" t="s">
        <v>24</v>
      </c>
      <c r="E268" s="22" t="s">
        <v>464</v>
      </c>
      <c r="F268" s="82" t="s">
        <v>96</v>
      </c>
      <c r="G268" s="73">
        <v>6</v>
      </c>
      <c r="H268" s="73"/>
      <c r="I268" s="73"/>
    </row>
    <row r="269" spans="1:9" x14ac:dyDescent="0.25">
      <c r="A269" s="81" t="s">
        <v>236</v>
      </c>
      <c r="B269" s="13"/>
      <c r="C269" s="82" t="s">
        <v>169</v>
      </c>
      <c r="D269" s="82"/>
      <c r="E269" s="22"/>
      <c r="F269" s="82"/>
      <c r="G269" s="73">
        <f>SUM(G270+G280+G310+G365)</f>
        <v>435847.4</v>
      </c>
      <c r="H269" s="73">
        <f>SUM(H270+H280+H310+H365)</f>
        <v>257757.5</v>
      </c>
      <c r="I269" s="73">
        <f>SUM(I270+I280+I310+I365)</f>
        <v>267061.2</v>
      </c>
    </row>
    <row r="270" spans="1:9" x14ac:dyDescent="0.25">
      <c r="A270" s="81" t="s">
        <v>175</v>
      </c>
      <c r="B270" s="13"/>
      <c r="C270" s="82" t="s">
        <v>169</v>
      </c>
      <c r="D270" s="82" t="s">
        <v>34</v>
      </c>
      <c r="E270" s="22"/>
      <c r="F270" s="82"/>
      <c r="G270" s="73">
        <f>SUM(G271)</f>
        <v>82676.600000000006</v>
      </c>
      <c r="H270" s="73">
        <f>SUM(H271)</f>
        <v>0</v>
      </c>
      <c r="I270" s="73">
        <f>SUM(I271)</f>
        <v>8742.1</v>
      </c>
    </row>
    <row r="271" spans="1:9" ht="31.5" x14ac:dyDescent="0.25">
      <c r="A271" s="81" t="s">
        <v>660</v>
      </c>
      <c r="B271" s="13"/>
      <c r="C271" s="82" t="s">
        <v>169</v>
      </c>
      <c r="D271" s="82" t="s">
        <v>34</v>
      </c>
      <c r="E271" s="22" t="s">
        <v>237</v>
      </c>
      <c r="F271" s="82"/>
      <c r="G271" s="73">
        <f>SUM(G272)</f>
        <v>82676.600000000006</v>
      </c>
      <c r="H271" s="73">
        <f t="shared" ref="H271:I271" si="38">SUM(H272)</f>
        <v>0</v>
      </c>
      <c r="I271" s="73">
        <f t="shared" si="38"/>
        <v>8742.1</v>
      </c>
    </row>
    <row r="272" spans="1:9" ht="31.5" x14ac:dyDescent="0.25">
      <c r="A272" s="81" t="s">
        <v>238</v>
      </c>
      <c r="B272" s="13"/>
      <c r="C272" s="82" t="s">
        <v>239</v>
      </c>
      <c r="D272" s="82" t="s">
        <v>34</v>
      </c>
      <c r="E272" s="22" t="s">
        <v>240</v>
      </c>
      <c r="F272" s="82"/>
      <c r="G272" s="73">
        <f>SUM(G273)</f>
        <v>82676.600000000006</v>
      </c>
      <c r="H272" s="73">
        <f t="shared" ref="H272:I272" si="39">SUM(H273)</f>
        <v>0</v>
      </c>
      <c r="I272" s="73">
        <f t="shared" si="39"/>
        <v>8742.1</v>
      </c>
    </row>
    <row r="273" spans="1:9" ht="31.5" x14ac:dyDescent="0.25">
      <c r="A273" s="81" t="s">
        <v>886</v>
      </c>
      <c r="B273" s="13"/>
      <c r="C273" s="82" t="s">
        <v>239</v>
      </c>
      <c r="D273" s="82" t="s">
        <v>34</v>
      </c>
      <c r="E273" s="22" t="s">
        <v>887</v>
      </c>
      <c r="F273" s="82"/>
      <c r="G273" s="73">
        <f>SUM(G276)+G278+G274</f>
        <v>82676.600000000006</v>
      </c>
      <c r="H273" s="73">
        <f t="shared" ref="H273:I273" si="40">SUM(H276)+H278+H274</f>
        <v>0</v>
      </c>
      <c r="I273" s="73">
        <f t="shared" si="40"/>
        <v>8742.1</v>
      </c>
    </row>
    <row r="274" spans="1:9" ht="47.25" x14ac:dyDescent="0.25">
      <c r="A274" s="81" t="s">
        <v>899</v>
      </c>
      <c r="B274" s="13"/>
      <c r="C274" s="82" t="s">
        <v>239</v>
      </c>
      <c r="D274" s="82" t="s">
        <v>34</v>
      </c>
      <c r="E274" s="22" t="s">
        <v>898</v>
      </c>
      <c r="F274" s="82"/>
      <c r="G274" s="73">
        <f>SUM(G275)</f>
        <v>65486.5</v>
      </c>
      <c r="H274" s="73">
        <f t="shared" ref="H274:I274" si="41">SUM(H275)</f>
        <v>0</v>
      </c>
      <c r="I274" s="73">
        <f t="shared" si="41"/>
        <v>0</v>
      </c>
    </row>
    <row r="275" spans="1:9" ht="31.5" x14ac:dyDescent="0.25">
      <c r="A275" s="18" t="s">
        <v>272</v>
      </c>
      <c r="B275" s="13"/>
      <c r="C275" s="82" t="s">
        <v>239</v>
      </c>
      <c r="D275" s="82" t="s">
        <v>34</v>
      </c>
      <c r="E275" s="22" t="s">
        <v>898</v>
      </c>
      <c r="F275" s="82" t="s">
        <v>249</v>
      </c>
      <c r="G275" s="73">
        <v>65486.5</v>
      </c>
      <c r="H275" s="73"/>
      <c r="I275" s="73"/>
    </row>
    <row r="276" spans="1:9" ht="37.5" customHeight="1" x14ac:dyDescent="0.25">
      <c r="A276" s="81" t="s">
        <v>881</v>
      </c>
      <c r="B276" s="13"/>
      <c r="C276" s="82" t="s">
        <v>239</v>
      </c>
      <c r="D276" s="82" t="s">
        <v>34</v>
      </c>
      <c r="E276" s="22" t="s">
        <v>885</v>
      </c>
      <c r="F276" s="82"/>
      <c r="G276" s="73">
        <f t="shared" ref="G276:I276" si="42">SUM(G277)</f>
        <v>16371.600000000006</v>
      </c>
      <c r="H276" s="73">
        <f t="shared" si="42"/>
        <v>0</v>
      </c>
      <c r="I276" s="73">
        <f t="shared" si="42"/>
        <v>8652.5</v>
      </c>
    </row>
    <row r="277" spans="1:9" ht="31.5" x14ac:dyDescent="0.25">
      <c r="A277" s="18" t="s">
        <v>272</v>
      </c>
      <c r="B277" s="13"/>
      <c r="C277" s="82" t="s">
        <v>239</v>
      </c>
      <c r="D277" s="82" t="s">
        <v>34</v>
      </c>
      <c r="E277" s="22" t="s">
        <v>885</v>
      </c>
      <c r="F277" s="82" t="s">
        <v>249</v>
      </c>
      <c r="G277" s="73">
        <f>81858.1-65486.5</f>
        <v>16371.600000000006</v>
      </c>
      <c r="H277" s="73"/>
      <c r="I277" s="73">
        <f>8962.4-309.9</f>
        <v>8652.5</v>
      </c>
    </row>
    <row r="278" spans="1:9" ht="31.5" x14ac:dyDescent="0.25">
      <c r="A278" s="81" t="s">
        <v>943</v>
      </c>
      <c r="B278" s="13"/>
      <c r="C278" s="82" t="s">
        <v>239</v>
      </c>
      <c r="D278" s="82" t="s">
        <v>34</v>
      </c>
      <c r="E278" s="22" t="s">
        <v>944</v>
      </c>
      <c r="F278" s="82"/>
      <c r="G278" s="73">
        <f>SUM(G279)</f>
        <v>818.5</v>
      </c>
      <c r="H278" s="73">
        <f>SUM(H279)</f>
        <v>0</v>
      </c>
      <c r="I278" s="73">
        <f>SUM(I279)</f>
        <v>89.6</v>
      </c>
    </row>
    <row r="279" spans="1:9" ht="31.5" x14ac:dyDescent="0.25">
      <c r="A279" s="18" t="s">
        <v>272</v>
      </c>
      <c r="B279" s="13"/>
      <c r="C279" s="82" t="s">
        <v>239</v>
      </c>
      <c r="D279" s="82" t="s">
        <v>34</v>
      </c>
      <c r="E279" s="22" t="s">
        <v>944</v>
      </c>
      <c r="F279" s="82" t="s">
        <v>249</v>
      </c>
      <c r="G279" s="73">
        <v>818.5</v>
      </c>
      <c r="H279" s="73"/>
      <c r="I279" s="73">
        <v>89.6</v>
      </c>
    </row>
    <row r="280" spans="1:9" x14ac:dyDescent="0.25">
      <c r="A280" s="18" t="s">
        <v>176</v>
      </c>
      <c r="B280" s="2"/>
      <c r="C280" s="2" t="s">
        <v>169</v>
      </c>
      <c r="D280" s="2" t="s">
        <v>44</v>
      </c>
      <c r="E280" s="2"/>
      <c r="F280" s="2"/>
      <c r="G280" s="17">
        <f>SUM(G281+G285+G288+G296+G304+G307)</f>
        <v>91601.4</v>
      </c>
      <c r="H280" s="17">
        <f>SUM(H281+H285+H288+H296+H304+H307)</f>
        <v>30332.600000000002</v>
      </c>
      <c r="I280" s="17">
        <f>SUM(I281+I285+I288+I296+I304+I307)</f>
        <v>30332.600000000002</v>
      </c>
    </row>
    <row r="281" spans="1:9" ht="31.5" x14ac:dyDescent="0.25">
      <c r="A281" s="18" t="s">
        <v>655</v>
      </c>
      <c r="B281" s="2"/>
      <c r="C281" s="2" t="s">
        <v>169</v>
      </c>
      <c r="D281" s="2" t="s">
        <v>44</v>
      </c>
      <c r="E281" s="2" t="s">
        <v>298</v>
      </c>
      <c r="F281" s="2"/>
      <c r="G281" s="17">
        <f t="shared" ref="G281:I282" si="43">SUM(G282)</f>
        <v>27517</v>
      </c>
      <c r="H281" s="17">
        <f t="shared" si="43"/>
        <v>0</v>
      </c>
      <c r="I281" s="17">
        <f t="shared" si="43"/>
        <v>0</v>
      </c>
    </row>
    <row r="282" spans="1:9" x14ac:dyDescent="0.25">
      <c r="A282" s="18" t="s">
        <v>35</v>
      </c>
      <c r="B282" s="2"/>
      <c r="C282" s="2" t="s">
        <v>169</v>
      </c>
      <c r="D282" s="2" t="s">
        <v>44</v>
      </c>
      <c r="E282" s="2" t="s">
        <v>299</v>
      </c>
      <c r="F282" s="2"/>
      <c r="G282" s="17">
        <f t="shared" si="43"/>
        <v>27517</v>
      </c>
      <c r="H282" s="17">
        <f t="shared" si="43"/>
        <v>0</v>
      </c>
      <c r="I282" s="17">
        <f t="shared" si="43"/>
        <v>0</v>
      </c>
    </row>
    <row r="283" spans="1:9" ht="27.75" customHeight="1" x14ac:dyDescent="0.25">
      <c r="A283" s="18" t="s">
        <v>52</v>
      </c>
      <c r="B283" s="2"/>
      <c r="C283" s="2" t="s">
        <v>169</v>
      </c>
      <c r="D283" s="2" t="s">
        <v>44</v>
      </c>
      <c r="E283" s="2" t="s">
        <v>299</v>
      </c>
      <c r="F283" s="2" t="s">
        <v>91</v>
      </c>
      <c r="G283" s="17">
        <v>27517</v>
      </c>
      <c r="H283" s="17"/>
      <c r="I283" s="17"/>
    </row>
    <row r="284" spans="1:9" hidden="1" x14ac:dyDescent="0.25">
      <c r="A284" s="18" t="s">
        <v>22</v>
      </c>
      <c r="B284" s="2"/>
      <c r="C284" s="2" t="s">
        <v>169</v>
      </c>
      <c r="D284" s="2" t="s">
        <v>44</v>
      </c>
      <c r="E284" s="2" t="s">
        <v>300</v>
      </c>
      <c r="F284" s="2" t="s">
        <v>96</v>
      </c>
      <c r="G284" s="17"/>
      <c r="H284" s="17"/>
      <c r="I284" s="17"/>
    </row>
    <row r="285" spans="1:9" ht="31.5" x14ac:dyDescent="0.25">
      <c r="A285" s="18" t="s">
        <v>657</v>
      </c>
      <c r="B285" s="2"/>
      <c r="C285" s="2" t="s">
        <v>169</v>
      </c>
      <c r="D285" s="2" t="s">
        <v>44</v>
      </c>
      <c r="E285" s="2" t="s">
        <v>301</v>
      </c>
      <c r="F285" s="2"/>
      <c r="G285" s="17">
        <f t="shared" ref="G285:I286" si="44">SUM(G286)</f>
        <v>1462.5</v>
      </c>
      <c r="H285" s="17">
        <f t="shared" si="44"/>
        <v>1200</v>
      </c>
      <c r="I285" s="17">
        <f t="shared" si="44"/>
        <v>1200</v>
      </c>
    </row>
    <row r="286" spans="1:9" x14ac:dyDescent="0.25">
      <c r="A286" s="18" t="s">
        <v>35</v>
      </c>
      <c r="B286" s="2"/>
      <c r="C286" s="2" t="s">
        <v>169</v>
      </c>
      <c r="D286" s="2" t="s">
        <v>44</v>
      </c>
      <c r="E286" s="2" t="s">
        <v>302</v>
      </c>
      <c r="F286" s="2"/>
      <c r="G286" s="17">
        <f t="shared" si="44"/>
        <v>1462.5</v>
      </c>
      <c r="H286" s="17">
        <f t="shared" si="44"/>
        <v>1200</v>
      </c>
      <c r="I286" s="17">
        <f t="shared" si="44"/>
        <v>1200</v>
      </c>
    </row>
    <row r="287" spans="1:9" ht="31.5" x14ac:dyDescent="0.25">
      <c r="A287" s="18" t="s">
        <v>52</v>
      </c>
      <c r="B287" s="2"/>
      <c r="C287" s="2" t="s">
        <v>169</v>
      </c>
      <c r="D287" s="2" t="s">
        <v>44</v>
      </c>
      <c r="E287" s="2" t="s">
        <v>302</v>
      </c>
      <c r="F287" s="2" t="s">
        <v>91</v>
      </c>
      <c r="G287" s="17">
        <v>1462.5</v>
      </c>
      <c r="H287" s="17">
        <v>1200</v>
      </c>
      <c r="I287" s="17">
        <v>1200</v>
      </c>
    </row>
    <row r="288" spans="1:9" ht="31.5" x14ac:dyDescent="0.25">
      <c r="A288" s="18" t="s">
        <v>865</v>
      </c>
      <c r="B288" s="2"/>
      <c r="C288" s="2" t="s">
        <v>169</v>
      </c>
      <c r="D288" s="2" t="s">
        <v>44</v>
      </c>
      <c r="E288" s="2" t="s">
        <v>245</v>
      </c>
      <c r="F288" s="2"/>
      <c r="G288" s="17">
        <f>SUM(G289)</f>
        <v>15250</v>
      </c>
      <c r="H288" s="17">
        <f>SUM(H289)</f>
        <v>23355.800000000003</v>
      </c>
      <c r="I288" s="17">
        <f>SUM(I289)</f>
        <v>23355.800000000003</v>
      </c>
    </row>
    <row r="289" spans="1:12" x14ac:dyDescent="0.25">
      <c r="A289" s="18" t="s">
        <v>273</v>
      </c>
      <c r="B289" s="2"/>
      <c r="C289" s="2" t="s">
        <v>169</v>
      </c>
      <c r="D289" s="2" t="s">
        <v>44</v>
      </c>
      <c r="E289" s="2" t="s">
        <v>305</v>
      </c>
      <c r="F289" s="2"/>
      <c r="G289" s="17">
        <f>SUM(G294)+G290</f>
        <v>15250</v>
      </c>
      <c r="H289" s="17">
        <f>SUM(H294)+H290</f>
        <v>23355.800000000003</v>
      </c>
      <c r="I289" s="17">
        <f>SUM(I294)+I290</f>
        <v>23355.800000000003</v>
      </c>
    </row>
    <row r="290" spans="1:12" x14ac:dyDescent="0.25">
      <c r="A290" s="18" t="s">
        <v>35</v>
      </c>
      <c r="B290" s="2"/>
      <c r="C290" s="2" t="s">
        <v>169</v>
      </c>
      <c r="D290" s="2" t="s">
        <v>44</v>
      </c>
      <c r="E290" s="2" t="s">
        <v>482</v>
      </c>
      <c r="F290" s="2"/>
      <c r="G290" s="17">
        <f>SUM(G292)+G291</f>
        <v>15200</v>
      </c>
      <c r="H290" s="17">
        <f t="shared" ref="H290:I290" si="45">SUM(H292)+H291</f>
        <v>23355.800000000003</v>
      </c>
      <c r="I290" s="17">
        <f t="shared" si="45"/>
        <v>23355.800000000003</v>
      </c>
    </row>
    <row r="291" spans="1:12" ht="31.5" x14ac:dyDescent="0.25">
      <c r="A291" s="18" t="s">
        <v>52</v>
      </c>
      <c r="B291" s="2"/>
      <c r="C291" s="2" t="s">
        <v>169</v>
      </c>
      <c r="D291" s="2" t="s">
        <v>44</v>
      </c>
      <c r="E291" s="2" t="s">
        <v>482</v>
      </c>
      <c r="F291" s="2" t="s">
        <v>91</v>
      </c>
      <c r="G291" s="17">
        <v>100.3</v>
      </c>
      <c r="H291" s="17">
        <v>1.9</v>
      </c>
      <c r="I291" s="17">
        <v>1.9</v>
      </c>
    </row>
    <row r="292" spans="1:12" ht="63" x14ac:dyDescent="0.25">
      <c r="A292" s="18" t="s">
        <v>724</v>
      </c>
      <c r="B292" s="2"/>
      <c r="C292" s="2" t="s">
        <v>169</v>
      </c>
      <c r="D292" s="2" t="s">
        <v>44</v>
      </c>
      <c r="E292" s="2" t="s">
        <v>971</v>
      </c>
      <c r="F292" s="2"/>
      <c r="G292" s="17">
        <f>SUM(G293)</f>
        <v>15099.7</v>
      </c>
      <c r="H292" s="17">
        <f>SUM(H293)</f>
        <v>23353.9</v>
      </c>
      <c r="I292" s="17">
        <f>SUM(I293)</f>
        <v>23353.9</v>
      </c>
    </row>
    <row r="293" spans="1:12" ht="31.5" x14ac:dyDescent="0.25">
      <c r="A293" s="18" t="s">
        <v>52</v>
      </c>
      <c r="B293" s="2"/>
      <c r="C293" s="2" t="s">
        <v>169</v>
      </c>
      <c r="D293" s="2" t="s">
        <v>44</v>
      </c>
      <c r="E293" s="2" t="s">
        <v>971</v>
      </c>
      <c r="F293" s="2" t="s">
        <v>91</v>
      </c>
      <c r="G293" s="17">
        <v>15099.7</v>
      </c>
      <c r="H293" s="17">
        <v>23353.9</v>
      </c>
      <c r="I293" s="17">
        <v>23353.9</v>
      </c>
    </row>
    <row r="294" spans="1:12" ht="31.5" x14ac:dyDescent="0.25">
      <c r="A294" s="18" t="s">
        <v>271</v>
      </c>
      <c r="B294" s="2"/>
      <c r="C294" s="2" t="s">
        <v>169</v>
      </c>
      <c r="D294" s="2" t="s">
        <v>44</v>
      </c>
      <c r="E294" s="2" t="s">
        <v>306</v>
      </c>
      <c r="F294" s="2"/>
      <c r="G294" s="17">
        <f>SUM(G295)</f>
        <v>50</v>
      </c>
      <c r="H294" s="17">
        <f>SUM(H295)</f>
        <v>0</v>
      </c>
      <c r="I294" s="17">
        <f>SUM(I295)</f>
        <v>0</v>
      </c>
    </row>
    <row r="295" spans="1:12" ht="31.5" x14ac:dyDescent="0.25">
      <c r="A295" s="18" t="s">
        <v>272</v>
      </c>
      <c r="B295" s="2"/>
      <c r="C295" s="2" t="s">
        <v>169</v>
      </c>
      <c r="D295" s="2" t="s">
        <v>44</v>
      </c>
      <c r="E295" s="2" t="s">
        <v>306</v>
      </c>
      <c r="F295" s="2" t="s">
        <v>249</v>
      </c>
      <c r="G295" s="17">
        <v>50</v>
      </c>
      <c r="H295" s="17"/>
      <c r="I295" s="17"/>
    </row>
    <row r="296" spans="1:12" ht="31.5" customHeight="1" x14ac:dyDescent="0.25">
      <c r="A296" s="81" t="s">
        <v>629</v>
      </c>
      <c r="B296" s="2"/>
      <c r="C296" s="2" t="s">
        <v>169</v>
      </c>
      <c r="D296" s="2" t="s">
        <v>44</v>
      </c>
      <c r="E296" s="2" t="s">
        <v>220</v>
      </c>
      <c r="F296" s="2"/>
      <c r="G296" s="17">
        <f>SUM(G297)+G301</f>
        <v>40566.199999999997</v>
      </c>
      <c r="H296" s="17">
        <f t="shared" ref="H296:I296" si="46">SUM(H297)+H301</f>
        <v>0</v>
      </c>
      <c r="I296" s="17">
        <f t="shared" si="46"/>
        <v>0</v>
      </c>
    </row>
    <row r="297" spans="1:12" ht="47.25" x14ac:dyDescent="0.25">
      <c r="A297" s="81" t="s">
        <v>630</v>
      </c>
      <c r="B297" s="2"/>
      <c r="C297" s="2" t="s">
        <v>169</v>
      </c>
      <c r="D297" s="2" t="s">
        <v>44</v>
      </c>
      <c r="E297" s="2" t="s">
        <v>221</v>
      </c>
      <c r="F297" s="2"/>
      <c r="G297" s="17">
        <f t="shared" ref="G297:I297" si="47">SUM(G298)</f>
        <v>566.20000000000005</v>
      </c>
      <c r="H297" s="17">
        <f t="shared" si="47"/>
        <v>0</v>
      </c>
      <c r="I297" s="17">
        <f t="shared" si="47"/>
        <v>0</v>
      </c>
    </row>
    <row r="298" spans="1:12" ht="31.5" x14ac:dyDescent="0.25">
      <c r="A298" s="81" t="s">
        <v>490</v>
      </c>
      <c r="B298" s="2"/>
      <c r="C298" s="2" t="s">
        <v>169</v>
      </c>
      <c r="D298" s="2" t="s">
        <v>44</v>
      </c>
      <c r="E298" s="2" t="s">
        <v>223</v>
      </c>
      <c r="F298" s="2"/>
      <c r="G298" s="17">
        <f>SUM(G299:G300)</f>
        <v>566.20000000000005</v>
      </c>
      <c r="H298" s="17">
        <f>SUM(H299:H300)</f>
        <v>0</v>
      </c>
      <c r="I298" s="17">
        <f>SUM(I299:I300)</f>
        <v>0</v>
      </c>
    </row>
    <row r="299" spans="1:12" ht="31.5" hidden="1" x14ac:dyDescent="0.25">
      <c r="A299" s="18" t="s">
        <v>52</v>
      </c>
      <c r="B299" s="2"/>
      <c r="C299" s="2" t="s">
        <v>169</v>
      </c>
      <c r="D299" s="2" t="s">
        <v>44</v>
      </c>
      <c r="E299" s="2" t="s">
        <v>223</v>
      </c>
      <c r="F299" s="2" t="s">
        <v>91</v>
      </c>
      <c r="G299" s="17"/>
      <c r="H299" s="17"/>
      <c r="I299" s="17"/>
    </row>
    <row r="300" spans="1:12" ht="31.5" x14ac:dyDescent="0.25">
      <c r="A300" s="18" t="s">
        <v>52</v>
      </c>
      <c r="B300" s="2"/>
      <c r="C300" s="2" t="s">
        <v>169</v>
      </c>
      <c r="D300" s="2" t="s">
        <v>44</v>
      </c>
      <c r="E300" s="2" t="s">
        <v>223</v>
      </c>
      <c r="F300" s="2" t="s">
        <v>91</v>
      </c>
      <c r="G300" s="17">
        <v>566.20000000000005</v>
      </c>
      <c r="H300" s="17"/>
      <c r="I300" s="17"/>
    </row>
    <row r="301" spans="1:12" ht="31.5" x14ac:dyDescent="0.25">
      <c r="A301" s="18" t="s">
        <v>631</v>
      </c>
      <c r="B301" s="2"/>
      <c r="C301" s="2" t="s">
        <v>169</v>
      </c>
      <c r="D301" s="2" t="s">
        <v>44</v>
      </c>
      <c r="E301" s="2" t="s">
        <v>235</v>
      </c>
      <c r="F301" s="2"/>
      <c r="G301" s="17">
        <f>SUM(G302)</f>
        <v>40000</v>
      </c>
      <c r="H301" s="17">
        <f t="shared" ref="H301:L301" si="48">SUM(H302)</f>
        <v>0</v>
      </c>
      <c r="I301" s="17">
        <f t="shared" si="48"/>
        <v>0</v>
      </c>
      <c r="J301" s="17">
        <f t="shared" si="48"/>
        <v>0</v>
      </c>
      <c r="K301" s="17">
        <f t="shared" si="48"/>
        <v>0</v>
      </c>
      <c r="L301" s="17">
        <f t="shared" si="48"/>
        <v>0</v>
      </c>
    </row>
    <row r="302" spans="1:12" ht="31.5" x14ac:dyDescent="0.25">
      <c r="A302" s="18" t="s">
        <v>490</v>
      </c>
      <c r="B302" s="2"/>
      <c r="C302" s="2" t="s">
        <v>169</v>
      </c>
      <c r="D302" s="2" t="s">
        <v>44</v>
      </c>
      <c r="E302" s="2" t="s">
        <v>954</v>
      </c>
      <c r="F302" s="2"/>
      <c r="G302" s="17">
        <f>SUM(G303)</f>
        <v>40000</v>
      </c>
      <c r="H302" s="17"/>
      <c r="I302" s="17"/>
    </row>
    <row r="303" spans="1:12" x14ac:dyDescent="0.25">
      <c r="A303" s="18" t="s">
        <v>22</v>
      </c>
      <c r="B303" s="2"/>
      <c r="C303" s="2" t="s">
        <v>169</v>
      </c>
      <c r="D303" s="2" t="s">
        <v>44</v>
      </c>
      <c r="E303" s="2" t="s">
        <v>954</v>
      </c>
      <c r="F303" s="2" t="s">
        <v>96</v>
      </c>
      <c r="G303" s="17">
        <v>40000</v>
      </c>
      <c r="H303" s="17"/>
      <c r="I303" s="17"/>
    </row>
    <row r="304" spans="1:12" ht="31.5" x14ac:dyDescent="0.25">
      <c r="A304" s="1" t="s">
        <v>689</v>
      </c>
      <c r="B304" s="2"/>
      <c r="C304" s="2" t="s">
        <v>169</v>
      </c>
      <c r="D304" s="2" t="s">
        <v>44</v>
      </c>
      <c r="E304" s="24" t="s">
        <v>685</v>
      </c>
      <c r="F304" s="24"/>
      <c r="G304" s="17">
        <f t="shared" ref="G304:I305" si="49">SUM(G305)</f>
        <v>3074.7</v>
      </c>
      <c r="H304" s="17">
        <f t="shared" si="49"/>
        <v>2500</v>
      </c>
      <c r="I304" s="17">
        <f t="shared" si="49"/>
        <v>2500</v>
      </c>
    </row>
    <row r="305" spans="1:9" x14ac:dyDescent="0.25">
      <c r="A305" s="1" t="s">
        <v>35</v>
      </c>
      <c r="B305" s="2"/>
      <c r="C305" s="2" t="s">
        <v>169</v>
      </c>
      <c r="D305" s="2" t="s">
        <v>44</v>
      </c>
      <c r="E305" s="24" t="s">
        <v>686</v>
      </c>
      <c r="F305" s="24"/>
      <c r="G305" s="17">
        <f t="shared" si="49"/>
        <v>3074.7</v>
      </c>
      <c r="H305" s="17">
        <f t="shared" si="49"/>
        <v>2500</v>
      </c>
      <c r="I305" s="17">
        <f t="shared" si="49"/>
        <v>2500</v>
      </c>
    </row>
    <row r="306" spans="1:9" ht="31.5" x14ac:dyDescent="0.25">
      <c r="A306" s="1" t="s">
        <v>52</v>
      </c>
      <c r="B306" s="2"/>
      <c r="C306" s="2" t="s">
        <v>169</v>
      </c>
      <c r="D306" s="2" t="s">
        <v>44</v>
      </c>
      <c r="E306" s="24" t="s">
        <v>686</v>
      </c>
      <c r="F306" s="24" t="s">
        <v>91</v>
      </c>
      <c r="G306" s="17">
        <v>3074.7</v>
      </c>
      <c r="H306" s="17">
        <v>2500</v>
      </c>
      <c r="I306" s="17">
        <v>2500</v>
      </c>
    </row>
    <row r="307" spans="1:9" ht="31.5" x14ac:dyDescent="0.25">
      <c r="A307" s="1" t="s">
        <v>690</v>
      </c>
      <c r="B307" s="2"/>
      <c r="C307" s="2" t="s">
        <v>169</v>
      </c>
      <c r="D307" s="2" t="s">
        <v>44</v>
      </c>
      <c r="E307" s="24" t="s">
        <v>687</v>
      </c>
      <c r="F307" s="24"/>
      <c r="G307" s="17">
        <f t="shared" ref="G307:I308" si="50">SUM(G308)</f>
        <v>3731</v>
      </c>
      <c r="H307" s="17">
        <f t="shared" si="50"/>
        <v>3276.8</v>
      </c>
      <c r="I307" s="17">
        <f t="shared" si="50"/>
        <v>3276.8</v>
      </c>
    </row>
    <row r="308" spans="1:9" x14ac:dyDescent="0.25">
      <c r="A308" s="1" t="s">
        <v>35</v>
      </c>
      <c r="B308" s="2"/>
      <c r="C308" s="2" t="s">
        <v>169</v>
      </c>
      <c r="D308" s="2" t="s">
        <v>44</v>
      </c>
      <c r="E308" s="24" t="s">
        <v>688</v>
      </c>
      <c r="F308" s="24"/>
      <c r="G308" s="17">
        <f t="shared" si="50"/>
        <v>3731</v>
      </c>
      <c r="H308" s="17">
        <f t="shared" si="50"/>
        <v>3276.8</v>
      </c>
      <c r="I308" s="17">
        <f t="shared" si="50"/>
        <v>3276.8</v>
      </c>
    </row>
    <row r="309" spans="1:9" ht="31.5" x14ac:dyDescent="0.25">
      <c r="A309" s="1" t="s">
        <v>52</v>
      </c>
      <c r="B309" s="2"/>
      <c r="C309" s="2" t="s">
        <v>169</v>
      </c>
      <c r="D309" s="2" t="s">
        <v>44</v>
      </c>
      <c r="E309" s="24" t="s">
        <v>688</v>
      </c>
      <c r="F309" s="24" t="s">
        <v>91</v>
      </c>
      <c r="G309" s="17">
        <v>3731</v>
      </c>
      <c r="H309" s="17">
        <v>3276.8</v>
      </c>
      <c r="I309" s="17">
        <v>3276.8</v>
      </c>
    </row>
    <row r="310" spans="1:9" x14ac:dyDescent="0.25">
      <c r="A310" s="18" t="s">
        <v>177</v>
      </c>
      <c r="B310" s="2"/>
      <c r="C310" s="2" t="s">
        <v>169</v>
      </c>
      <c r="D310" s="2" t="s">
        <v>54</v>
      </c>
      <c r="E310" s="2"/>
      <c r="F310" s="2"/>
      <c r="G310" s="17">
        <f>SUM(G316+G324+G326+G336+G343+G352+G362)</f>
        <v>216665.2</v>
      </c>
      <c r="H310" s="17">
        <f>SUM(H316+H324+H326+H336+H343+H352+H362)</f>
        <v>179675.5</v>
      </c>
      <c r="I310" s="17">
        <f>SUM(I316+I324+I326+I336+I343+I352+I362)</f>
        <v>184736.8</v>
      </c>
    </row>
    <row r="311" spans="1:9" ht="47.25" hidden="1" x14ac:dyDescent="0.25">
      <c r="A311" s="1" t="s">
        <v>450</v>
      </c>
      <c r="B311" s="2"/>
      <c r="C311" s="2" t="s">
        <v>169</v>
      </c>
      <c r="D311" s="2" t="s">
        <v>54</v>
      </c>
      <c r="E311" s="2" t="s">
        <v>453</v>
      </c>
      <c r="F311" s="2"/>
      <c r="G311" s="17">
        <f t="shared" ref="G311:I314" si="51">SUM(G312)</f>
        <v>0</v>
      </c>
      <c r="H311" s="17">
        <f t="shared" si="51"/>
        <v>0</v>
      </c>
      <c r="I311" s="17">
        <f t="shared" si="51"/>
        <v>0</v>
      </c>
    </row>
    <row r="312" spans="1:9" hidden="1" x14ac:dyDescent="0.25">
      <c r="A312" s="18" t="s">
        <v>456</v>
      </c>
      <c r="B312" s="2"/>
      <c r="C312" s="2" t="s">
        <v>169</v>
      </c>
      <c r="D312" s="2" t="s">
        <v>54</v>
      </c>
      <c r="E312" s="2" t="s">
        <v>455</v>
      </c>
      <c r="F312" s="2"/>
      <c r="G312" s="17">
        <f t="shared" si="51"/>
        <v>0</v>
      </c>
      <c r="H312" s="17">
        <f t="shared" si="51"/>
        <v>0</v>
      </c>
      <c r="I312" s="17">
        <f t="shared" si="51"/>
        <v>0</v>
      </c>
    </row>
    <row r="313" spans="1:9" ht="47.25" hidden="1" x14ac:dyDescent="0.25">
      <c r="A313" s="81" t="s">
        <v>397</v>
      </c>
      <c r="B313" s="2"/>
      <c r="C313" s="2" t="s">
        <v>169</v>
      </c>
      <c r="D313" s="2" t="s">
        <v>54</v>
      </c>
      <c r="E313" s="2" t="s">
        <v>457</v>
      </c>
      <c r="F313" s="2"/>
      <c r="G313" s="17">
        <f t="shared" si="51"/>
        <v>0</v>
      </c>
      <c r="H313" s="17">
        <f t="shared" si="51"/>
        <v>0</v>
      </c>
      <c r="I313" s="17">
        <f t="shared" si="51"/>
        <v>0</v>
      </c>
    </row>
    <row r="314" spans="1:9" ht="31.5" hidden="1" x14ac:dyDescent="0.25">
      <c r="A314" s="18" t="s">
        <v>463</v>
      </c>
      <c r="B314" s="2"/>
      <c r="C314" s="2" t="s">
        <v>169</v>
      </c>
      <c r="D314" s="2" t="s">
        <v>54</v>
      </c>
      <c r="E314" s="2" t="s">
        <v>458</v>
      </c>
      <c r="F314" s="2"/>
      <c r="G314" s="17">
        <f t="shared" si="51"/>
        <v>0</v>
      </c>
      <c r="H314" s="17">
        <f t="shared" si="51"/>
        <v>0</v>
      </c>
      <c r="I314" s="17">
        <f t="shared" si="51"/>
        <v>0</v>
      </c>
    </row>
    <row r="315" spans="1:9" ht="31.5" hidden="1" x14ac:dyDescent="0.25">
      <c r="A315" s="18" t="s">
        <v>52</v>
      </c>
      <c r="B315" s="2"/>
      <c r="C315" s="2" t="s">
        <v>169</v>
      </c>
      <c r="D315" s="2" t="s">
        <v>54</v>
      </c>
      <c r="E315" s="2" t="s">
        <v>458</v>
      </c>
      <c r="F315" s="2" t="s">
        <v>91</v>
      </c>
      <c r="G315" s="17"/>
      <c r="H315" s="17"/>
      <c r="I315" s="17"/>
    </row>
    <row r="316" spans="1:9" ht="31.5" x14ac:dyDescent="0.25">
      <c r="A316" s="25" t="s">
        <v>658</v>
      </c>
      <c r="B316" s="26"/>
      <c r="C316" s="2" t="s">
        <v>169</v>
      </c>
      <c r="D316" s="2" t="s">
        <v>54</v>
      </c>
      <c r="E316" s="2" t="s">
        <v>307</v>
      </c>
      <c r="F316" s="2"/>
      <c r="G316" s="17">
        <f>SUM(G317)</f>
        <v>18050.2</v>
      </c>
      <c r="H316" s="17">
        <f>SUM(H317)</f>
        <v>20895.100000000002</v>
      </c>
      <c r="I316" s="17">
        <f>SUM(I317)</f>
        <v>24165.8</v>
      </c>
    </row>
    <row r="317" spans="1:9" x14ac:dyDescent="0.25">
      <c r="A317" s="18" t="s">
        <v>35</v>
      </c>
      <c r="B317" s="2"/>
      <c r="C317" s="2" t="s">
        <v>169</v>
      </c>
      <c r="D317" s="2" t="s">
        <v>54</v>
      </c>
      <c r="E317" s="2" t="s">
        <v>308</v>
      </c>
      <c r="F317" s="2"/>
      <c r="G317" s="17">
        <f>SUM(G318)+G319+G321</f>
        <v>18050.2</v>
      </c>
      <c r="H317" s="17">
        <f>SUM(H318)+H319+H321</f>
        <v>20895.100000000002</v>
      </c>
      <c r="I317" s="17">
        <f>SUM(I318)+I319+I321</f>
        <v>24165.8</v>
      </c>
    </row>
    <row r="318" spans="1:9" ht="31.5" x14ac:dyDescent="0.25">
      <c r="A318" s="18" t="s">
        <v>52</v>
      </c>
      <c r="B318" s="2"/>
      <c r="C318" s="2" t="s">
        <v>169</v>
      </c>
      <c r="D318" s="2" t="s">
        <v>54</v>
      </c>
      <c r="E318" s="2" t="s">
        <v>308</v>
      </c>
      <c r="F318" s="2" t="s">
        <v>91</v>
      </c>
      <c r="G318" s="17">
        <f>17246.5</f>
        <v>17246.5</v>
      </c>
      <c r="H318" s="17">
        <v>20091.400000000001</v>
      </c>
      <c r="I318" s="17">
        <v>23362.1</v>
      </c>
    </row>
    <row r="319" spans="1:9" ht="35.25" customHeight="1" x14ac:dyDescent="0.25">
      <c r="A319" s="1" t="s">
        <v>907</v>
      </c>
      <c r="B319" s="2"/>
      <c r="C319" s="2" t="s">
        <v>169</v>
      </c>
      <c r="D319" s="2" t="s">
        <v>54</v>
      </c>
      <c r="E319" s="24" t="s">
        <v>906</v>
      </c>
      <c r="F319" s="2"/>
      <c r="G319" s="17">
        <f>SUM(G320)</f>
        <v>401.2</v>
      </c>
      <c r="H319" s="17">
        <f>SUM(H320)</f>
        <v>401.2</v>
      </c>
      <c r="I319" s="17">
        <f>SUM(I320)</f>
        <v>401.2</v>
      </c>
    </row>
    <row r="320" spans="1:9" ht="31.5" x14ac:dyDescent="0.25">
      <c r="A320" s="18" t="s">
        <v>52</v>
      </c>
      <c r="B320" s="2"/>
      <c r="C320" s="2" t="s">
        <v>169</v>
      </c>
      <c r="D320" s="2" t="s">
        <v>54</v>
      </c>
      <c r="E320" s="24" t="s">
        <v>906</v>
      </c>
      <c r="F320" s="2" t="s">
        <v>91</v>
      </c>
      <c r="G320" s="17">
        <v>401.2</v>
      </c>
      <c r="H320" s="17">
        <v>401.2</v>
      </c>
      <c r="I320" s="17">
        <v>401.2</v>
      </c>
    </row>
    <row r="321" spans="1:9" x14ac:dyDescent="0.25">
      <c r="A321" s="1" t="s">
        <v>909</v>
      </c>
      <c r="B321" s="2"/>
      <c r="C321" s="2" t="s">
        <v>169</v>
      </c>
      <c r="D321" s="2" t="s">
        <v>54</v>
      </c>
      <c r="E321" s="24" t="s">
        <v>908</v>
      </c>
      <c r="F321" s="2"/>
      <c r="G321" s="17">
        <f>SUM(G322)</f>
        <v>402.5</v>
      </c>
      <c r="H321" s="17">
        <f>SUM(H322)</f>
        <v>402.5</v>
      </c>
      <c r="I321" s="17">
        <f>SUM(I322)</f>
        <v>402.5</v>
      </c>
    </row>
    <row r="322" spans="1:9" ht="31.5" x14ac:dyDescent="0.25">
      <c r="A322" s="18" t="s">
        <v>52</v>
      </c>
      <c r="B322" s="2"/>
      <c r="C322" s="2" t="s">
        <v>169</v>
      </c>
      <c r="D322" s="2" t="s">
        <v>54</v>
      </c>
      <c r="E322" s="24" t="s">
        <v>908</v>
      </c>
      <c r="F322" s="2" t="s">
        <v>91</v>
      </c>
      <c r="G322" s="17">
        <v>402.5</v>
      </c>
      <c r="H322" s="17">
        <v>402.5</v>
      </c>
      <c r="I322" s="17">
        <v>402.5</v>
      </c>
    </row>
    <row r="323" spans="1:9" ht="31.5" x14ac:dyDescent="0.25">
      <c r="A323" s="18" t="s">
        <v>657</v>
      </c>
      <c r="B323" s="2"/>
      <c r="C323" s="2" t="s">
        <v>169</v>
      </c>
      <c r="D323" s="2" t="s">
        <v>54</v>
      </c>
      <c r="E323" s="2" t="s">
        <v>301</v>
      </c>
      <c r="F323" s="2"/>
      <c r="G323" s="17">
        <f t="shared" ref="G323:I324" si="52">SUM(G324)</f>
        <v>1480.8</v>
      </c>
      <c r="H323" s="17">
        <f t="shared" si="52"/>
        <v>500</v>
      </c>
      <c r="I323" s="17">
        <f t="shared" si="52"/>
        <v>500</v>
      </c>
    </row>
    <row r="324" spans="1:9" x14ac:dyDescent="0.25">
      <c r="A324" s="18" t="s">
        <v>35</v>
      </c>
      <c r="B324" s="2"/>
      <c r="C324" s="2" t="s">
        <v>169</v>
      </c>
      <c r="D324" s="2" t="s">
        <v>54</v>
      </c>
      <c r="E324" s="2" t="s">
        <v>302</v>
      </c>
      <c r="F324" s="2"/>
      <c r="G324" s="17">
        <f t="shared" si="52"/>
        <v>1480.8</v>
      </c>
      <c r="H324" s="17">
        <f t="shared" si="52"/>
        <v>500</v>
      </c>
      <c r="I324" s="17">
        <f t="shared" si="52"/>
        <v>500</v>
      </c>
    </row>
    <row r="325" spans="1:9" ht="27" customHeight="1" x14ac:dyDescent="0.25">
      <c r="A325" s="18" t="s">
        <v>52</v>
      </c>
      <c r="B325" s="2"/>
      <c r="C325" s="2" t="s">
        <v>169</v>
      </c>
      <c r="D325" s="2" t="s">
        <v>54</v>
      </c>
      <c r="E325" s="2" t="s">
        <v>302</v>
      </c>
      <c r="F325" s="2" t="s">
        <v>91</v>
      </c>
      <c r="G325" s="17">
        <v>1480.8</v>
      </c>
      <c r="H325" s="17">
        <v>500</v>
      </c>
      <c r="I325" s="17">
        <v>500</v>
      </c>
    </row>
    <row r="326" spans="1:9" ht="31.5" x14ac:dyDescent="0.25">
      <c r="A326" s="18" t="s">
        <v>616</v>
      </c>
      <c r="B326" s="2"/>
      <c r="C326" s="2" t="s">
        <v>169</v>
      </c>
      <c r="D326" s="2" t="s">
        <v>54</v>
      </c>
      <c r="E326" s="2" t="s">
        <v>483</v>
      </c>
      <c r="F326" s="2"/>
      <c r="G326" s="17">
        <f>SUM(G331)+G327</f>
        <v>93180.6</v>
      </c>
      <c r="H326" s="17">
        <f t="shared" ref="H326:I326" si="53">SUM(H331)+H327</f>
        <v>68215.100000000006</v>
      </c>
      <c r="I326" s="17">
        <f t="shared" si="53"/>
        <v>66706</v>
      </c>
    </row>
    <row r="327" spans="1:9" x14ac:dyDescent="0.25">
      <c r="A327" s="18" t="s">
        <v>35</v>
      </c>
      <c r="B327" s="2"/>
      <c r="C327" s="2" t="s">
        <v>169</v>
      </c>
      <c r="D327" s="2" t="s">
        <v>54</v>
      </c>
      <c r="E327" s="2" t="s">
        <v>754</v>
      </c>
      <c r="F327" s="2"/>
      <c r="G327" s="17">
        <f>SUM(G328+G329)</f>
        <v>36063.800000000003</v>
      </c>
      <c r="H327" s="17">
        <f t="shared" ref="H327:I327" si="54">SUM(H328+H329)</f>
        <v>4468.3</v>
      </c>
      <c r="I327" s="17">
        <f t="shared" si="54"/>
        <v>0</v>
      </c>
    </row>
    <row r="328" spans="1:9" ht="31.5" x14ac:dyDescent="0.25">
      <c r="A328" s="18" t="s">
        <v>52</v>
      </c>
      <c r="B328" s="2"/>
      <c r="C328" s="2" t="s">
        <v>169</v>
      </c>
      <c r="D328" s="2" t="s">
        <v>54</v>
      </c>
      <c r="E328" s="2" t="s">
        <v>754</v>
      </c>
      <c r="F328" s="2" t="s">
        <v>91</v>
      </c>
      <c r="G328" s="17">
        <v>36063.800000000003</v>
      </c>
      <c r="H328" s="17"/>
      <c r="I328" s="17"/>
    </row>
    <row r="329" spans="1:9" x14ac:dyDescent="0.25">
      <c r="A329" s="18" t="s">
        <v>756</v>
      </c>
      <c r="B329" s="2"/>
      <c r="C329" s="2" t="s">
        <v>169</v>
      </c>
      <c r="D329" s="2" t="s">
        <v>54</v>
      </c>
      <c r="E329" s="2" t="s">
        <v>755</v>
      </c>
      <c r="F329" s="2"/>
      <c r="G329" s="17"/>
      <c r="H329" s="17">
        <f>SUM(H330)</f>
        <v>4468.3</v>
      </c>
      <c r="I329" s="17"/>
    </row>
    <row r="330" spans="1:9" ht="31.5" x14ac:dyDescent="0.25">
      <c r="A330" s="18" t="s">
        <v>52</v>
      </c>
      <c r="B330" s="2"/>
      <c r="C330" s="2" t="s">
        <v>169</v>
      </c>
      <c r="D330" s="2" t="s">
        <v>54</v>
      </c>
      <c r="E330" s="2" t="s">
        <v>755</v>
      </c>
      <c r="F330" s="2" t="s">
        <v>91</v>
      </c>
      <c r="G330" s="17"/>
      <c r="H330" s="17">
        <v>4468.3</v>
      </c>
      <c r="I330" s="17"/>
    </row>
    <row r="331" spans="1:9" x14ac:dyDescent="0.25">
      <c r="A331" s="1" t="s">
        <v>925</v>
      </c>
      <c r="B331" s="2"/>
      <c r="C331" s="2" t="s">
        <v>169</v>
      </c>
      <c r="D331" s="2" t="s">
        <v>54</v>
      </c>
      <c r="E331" s="2" t="s">
        <v>726</v>
      </c>
      <c r="F331" s="2"/>
      <c r="G331" s="17">
        <f>SUM(G333)+G334</f>
        <v>57116.799999999996</v>
      </c>
      <c r="H331" s="17">
        <f>SUM(H333)+H334</f>
        <v>63746.8</v>
      </c>
      <c r="I331" s="17">
        <f>SUM(I333)+I334</f>
        <v>66706</v>
      </c>
    </row>
    <row r="332" spans="1:9" x14ac:dyDescent="0.25">
      <c r="A332" s="18" t="s">
        <v>561</v>
      </c>
      <c r="B332" s="2"/>
      <c r="C332" s="2" t="s">
        <v>169</v>
      </c>
      <c r="D332" s="2" t="s">
        <v>54</v>
      </c>
      <c r="E332" s="2" t="s">
        <v>727</v>
      </c>
      <c r="F332" s="2"/>
      <c r="G332" s="17">
        <f>SUM(G333)</f>
        <v>57116.799999999996</v>
      </c>
      <c r="H332" s="17">
        <f>SUM(H333)</f>
        <v>63746.8</v>
      </c>
      <c r="I332" s="17">
        <f>SUM(I333)</f>
        <v>66706</v>
      </c>
    </row>
    <row r="333" spans="1:9" ht="31.5" x14ac:dyDescent="0.25">
      <c r="A333" s="18" t="s">
        <v>52</v>
      </c>
      <c r="B333" s="2"/>
      <c r="C333" s="2" t="s">
        <v>169</v>
      </c>
      <c r="D333" s="2" t="s">
        <v>54</v>
      </c>
      <c r="E333" s="2" t="s">
        <v>727</v>
      </c>
      <c r="F333" s="2" t="s">
        <v>91</v>
      </c>
      <c r="G333" s="17">
        <f>56545.6+571.2</f>
        <v>57116.799999999996</v>
      </c>
      <c r="H333" s="17">
        <f>63109.3+637.5</f>
        <v>63746.8</v>
      </c>
      <c r="I333" s="17">
        <f>66038.9+667.1</f>
        <v>66706</v>
      </c>
    </row>
    <row r="334" spans="1:9" ht="31.5" hidden="1" x14ac:dyDescent="0.25">
      <c r="A334" s="18" t="s">
        <v>729</v>
      </c>
      <c r="B334" s="2"/>
      <c r="C334" s="2" t="s">
        <v>169</v>
      </c>
      <c r="D334" s="2" t="s">
        <v>54</v>
      </c>
      <c r="E334" s="2" t="s">
        <v>728</v>
      </c>
      <c r="F334" s="2"/>
      <c r="G334" s="17">
        <f>SUM(G335)</f>
        <v>0</v>
      </c>
      <c r="H334" s="17">
        <f>SUM(H335)</f>
        <v>0</v>
      </c>
      <c r="I334" s="17">
        <f>SUM(I335)</f>
        <v>0</v>
      </c>
    </row>
    <row r="335" spans="1:9" ht="31.5" hidden="1" x14ac:dyDescent="0.25">
      <c r="A335" s="18" t="s">
        <v>52</v>
      </c>
      <c r="B335" s="2"/>
      <c r="C335" s="2" t="s">
        <v>169</v>
      </c>
      <c r="D335" s="2" t="s">
        <v>54</v>
      </c>
      <c r="E335" s="2" t="s">
        <v>728</v>
      </c>
      <c r="F335" s="2" t="s">
        <v>91</v>
      </c>
      <c r="G335" s="17"/>
      <c r="H335" s="17"/>
      <c r="I335" s="17"/>
    </row>
    <row r="336" spans="1:9" ht="31.5" x14ac:dyDescent="0.25">
      <c r="A336" s="81" t="s">
        <v>629</v>
      </c>
      <c r="B336" s="2"/>
      <c r="C336" s="2" t="s">
        <v>169</v>
      </c>
      <c r="D336" s="2" t="s">
        <v>54</v>
      </c>
      <c r="E336" s="22" t="s">
        <v>220</v>
      </c>
      <c r="F336" s="2"/>
      <c r="G336" s="17">
        <f t="shared" ref="G336:I337" si="55">SUM(G337)</f>
        <v>5047.2</v>
      </c>
      <c r="H336" s="17">
        <f t="shared" si="55"/>
        <v>394.2</v>
      </c>
      <c r="I336" s="17">
        <f t="shared" si="55"/>
        <v>394.2</v>
      </c>
    </row>
    <row r="337" spans="1:9" ht="47.25" x14ac:dyDescent="0.25">
      <c r="A337" s="81" t="s">
        <v>630</v>
      </c>
      <c r="B337" s="2"/>
      <c r="C337" s="2" t="s">
        <v>169</v>
      </c>
      <c r="D337" s="2" t="s">
        <v>54</v>
      </c>
      <c r="E337" s="22" t="s">
        <v>221</v>
      </c>
      <c r="F337" s="2"/>
      <c r="G337" s="17">
        <f>SUM(G338)+G341</f>
        <v>5047.2</v>
      </c>
      <c r="H337" s="17">
        <f t="shared" si="55"/>
        <v>394.2</v>
      </c>
      <c r="I337" s="17">
        <f t="shared" si="55"/>
        <v>394.2</v>
      </c>
    </row>
    <row r="338" spans="1:9" ht="31.5" x14ac:dyDescent="0.25">
      <c r="A338" s="81" t="s">
        <v>490</v>
      </c>
      <c r="B338" s="2"/>
      <c r="C338" s="2" t="s">
        <v>169</v>
      </c>
      <c r="D338" s="2" t="s">
        <v>54</v>
      </c>
      <c r="E338" s="22" t="s">
        <v>223</v>
      </c>
      <c r="F338" s="2"/>
      <c r="G338" s="17">
        <f>SUM(G339:G340)</f>
        <v>4247.2</v>
      </c>
      <c r="H338" s="17">
        <f>SUM(H339:H340)</f>
        <v>394.2</v>
      </c>
      <c r="I338" s="17">
        <f>SUM(I339:I340)</f>
        <v>394.2</v>
      </c>
    </row>
    <row r="339" spans="1:9" ht="31.5" x14ac:dyDescent="0.25">
      <c r="A339" s="81" t="s">
        <v>52</v>
      </c>
      <c r="B339" s="2"/>
      <c r="C339" s="2" t="s">
        <v>169</v>
      </c>
      <c r="D339" s="2" t="s">
        <v>54</v>
      </c>
      <c r="E339" s="22" t="s">
        <v>223</v>
      </c>
      <c r="F339" s="2" t="s">
        <v>91</v>
      </c>
      <c r="G339" s="17">
        <v>1644.6</v>
      </c>
      <c r="H339" s="17">
        <v>394.2</v>
      </c>
      <c r="I339" s="17">
        <v>394.2</v>
      </c>
    </row>
    <row r="340" spans="1:9" ht="31.5" x14ac:dyDescent="0.25">
      <c r="A340" s="18" t="s">
        <v>272</v>
      </c>
      <c r="B340" s="2"/>
      <c r="C340" s="2" t="s">
        <v>169</v>
      </c>
      <c r="D340" s="2" t="s">
        <v>54</v>
      </c>
      <c r="E340" s="22" t="s">
        <v>223</v>
      </c>
      <c r="F340" s="2" t="s">
        <v>249</v>
      </c>
      <c r="G340" s="17">
        <f>3230-3000+2372.6</f>
        <v>2602.6</v>
      </c>
      <c r="H340" s="17"/>
      <c r="I340" s="17"/>
    </row>
    <row r="341" spans="1:9" ht="47.25" x14ac:dyDescent="0.25">
      <c r="A341" s="18" t="s">
        <v>1001</v>
      </c>
      <c r="B341" s="2"/>
      <c r="C341" s="2" t="s">
        <v>169</v>
      </c>
      <c r="D341" s="2" t="s">
        <v>54</v>
      </c>
      <c r="E341" s="22" t="s">
        <v>1000</v>
      </c>
      <c r="F341" s="2"/>
      <c r="G341" s="17">
        <f>SUM(G342)</f>
        <v>800</v>
      </c>
      <c r="H341" s="17"/>
      <c r="I341" s="17"/>
    </row>
    <row r="342" spans="1:9" ht="31.5" x14ac:dyDescent="0.25">
      <c r="A342" s="81" t="s">
        <v>52</v>
      </c>
      <c r="B342" s="2"/>
      <c r="C342" s="2" t="s">
        <v>169</v>
      </c>
      <c r="D342" s="2" t="s">
        <v>54</v>
      </c>
      <c r="E342" s="22" t="s">
        <v>1000</v>
      </c>
      <c r="F342" s="2" t="s">
        <v>91</v>
      </c>
      <c r="G342" s="17">
        <v>800</v>
      </c>
      <c r="H342" s="17"/>
      <c r="I342" s="17"/>
    </row>
    <row r="343" spans="1:9" x14ac:dyDescent="0.25">
      <c r="A343" s="1" t="s">
        <v>693</v>
      </c>
      <c r="B343" s="2"/>
      <c r="C343" s="2" t="s">
        <v>169</v>
      </c>
      <c r="D343" s="2" t="s">
        <v>54</v>
      </c>
      <c r="E343" s="24" t="s">
        <v>691</v>
      </c>
      <c r="F343" s="24"/>
      <c r="G343" s="17">
        <f>SUM(G344)+G346+G348+G350</f>
        <v>5343.7</v>
      </c>
      <c r="H343" s="17">
        <f t="shared" ref="H343:I343" si="56">SUM(H344)+H346+H348+H350</f>
        <v>6340.4</v>
      </c>
      <c r="I343" s="17">
        <f t="shared" si="56"/>
        <v>6340.1</v>
      </c>
    </row>
    <row r="344" spans="1:9" x14ac:dyDescent="0.25">
      <c r="A344" s="1" t="s">
        <v>35</v>
      </c>
      <c r="B344" s="2"/>
      <c r="C344" s="2" t="s">
        <v>169</v>
      </c>
      <c r="D344" s="2" t="s">
        <v>54</v>
      </c>
      <c r="E344" s="24" t="s">
        <v>692</v>
      </c>
      <c r="F344" s="24"/>
      <c r="G344" s="17">
        <f>SUM(G345)</f>
        <v>1072.0999999999999</v>
      </c>
      <c r="H344" s="17">
        <f>SUM(H345)</f>
        <v>1000</v>
      </c>
      <c r="I344" s="17">
        <f>SUM(I345)</f>
        <v>1000</v>
      </c>
    </row>
    <row r="345" spans="1:9" ht="31.5" x14ac:dyDescent="0.25">
      <c r="A345" s="1" t="s">
        <v>52</v>
      </c>
      <c r="B345" s="2"/>
      <c r="C345" s="2" t="s">
        <v>169</v>
      </c>
      <c r="D345" s="2" t="s">
        <v>54</v>
      </c>
      <c r="E345" s="24" t="s">
        <v>692</v>
      </c>
      <c r="F345" s="24" t="s">
        <v>91</v>
      </c>
      <c r="G345" s="17">
        <v>1072.0999999999999</v>
      </c>
      <c r="H345" s="17">
        <v>1000</v>
      </c>
      <c r="I345" s="17">
        <v>1000</v>
      </c>
    </row>
    <row r="346" spans="1:9" ht="47.25" x14ac:dyDescent="0.25">
      <c r="A346" s="1" t="s">
        <v>26</v>
      </c>
      <c r="B346" s="2"/>
      <c r="C346" s="2" t="s">
        <v>169</v>
      </c>
      <c r="D346" s="2" t="s">
        <v>54</v>
      </c>
      <c r="E346" s="24" t="s">
        <v>700</v>
      </c>
      <c r="F346" s="24"/>
      <c r="G346" s="17">
        <f>SUM(G347)</f>
        <v>4153.8</v>
      </c>
      <c r="H346" s="17">
        <f>SUM(H347)</f>
        <v>5340.4</v>
      </c>
      <c r="I346" s="17">
        <f>SUM(I347)</f>
        <v>5340.1</v>
      </c>
    </row>
    <row r="347" spans="1:9" ht="31.5" x14ac:dyDescent="0.25">
      <c r="A347" s="1" t="s">
        <v>229</v>
      </c>
      <c r="B347" s="2"/>
      <c r="C347" s="2" t="s">
        <v>169</v>
      </c>
      <c r="D347" s="2" t="s">
        <v>54</v>
      </c>
      <c r="E347" s="24" t="s">
        <v>700</v>
      </c>
      <c r="F347" s="24" t="s">
        <v>122</v>
      </c>
      <c r="G347" s="17">
        <f>4141.1+12.7</f>
        <v>4153.8</v>
      </c>
      <c r="H347" s="17">
        <v>5340.4</v>
      </c>
      <c r="I347" s="17">
        <v>5340.1</v>
      </c>
    </row>
    <row r="348" spans="1:9" ht="31.5" x14ac:dyDescent="0.25">
      <c r="A348" s="1" t="s">
        <v>264</v>
      </c>
      <c r="B348" s="2"/>
      <c r="C348" s="2" t="s">
        <v>169</v>
      </c>
      <c r="D348" s="2" t="s">
        <v>54</v>
      </c>
      <c r="E348" s="24" t="s">
        <v>712</v>
      </c>
      <c r="F348" s="24"/>
      <c r="G348" s="17">
        <f>SUM(G349)</f>
        <v>84.1</v>
      </c>
      <c r="H348" s="17">
        <f>SUM(H349)</f>
        <v>0</v>
      </c>
      <c r="I348" s="17">
        <f>SUM(I349)</f>
        <v>0</v>
      </c>
    </row>
    <row r="349" spans="1:9" ht="31.5" x14ac:dyDescent="0.25">
      <c r="A349" s="1" t="s">
        <v>229</v>
      </c>
      <c r="B349" s="2"/>
      <c r="C349" s="2" t="s">
        <v>169</v>
      </c>
      <c r="D349" s="2" t="s">
        <v>54</v>
      </c>
      <c r="E349" s="24" t="s">
        <v>712</v>
      </c>
      <c r="F349" s="24" t="s">
        <v>122</v>
      </c>
      <c r="G349" s="17">
        <v>84.1</v>
      </c>
      <c r="H349" s="17"/>
      <c r="I349" s="17"/>
    </row>
    <row r="350" spans="1:9" x14ac:dyDescent="0.25">
      <c r="A350" s="81" t="s">
        <v>265</v>
      </c>
      <c r="B350" s="2"/>
      <c r="C350" s="2" t="s">
        <v>169</v>
      </c>
      <c r="D350" s="2" t="s">
        <v>54</v>
      </c>
      <c r="E350" s="24" t="s">
        <v>972</v>
      </c>
      <c r="F350" s="24"/>
      <c r="G350" s="17">
        <f>SUM(G351)</f>
        <v>33.700000000000003</v>
      </c>
      <c r="H350" s="17"/>
      <c r="I350" s="17"/>
    </row>
    <row r="351" spans="1:9" ht="31.5" x14ac:dyDescent="0.25">
      <c r="A351" s="1" t="s">
        <v>229</v>
      </c>
      <c r="B351" s="2"/>
      <c r="C351" s="2" t="s">
        <v>169</v>
      </c>
      <c r="D351" s="2" t="s">
        <v>54</v>
      </c>
      <c r="E351" s="24" t="s">
        <v>972</v>
      </c>
      <c r="F351" s="24" t="s">
        <v>122</v>
      </c>
      <c r="G351" s="17">
        <v>33.700000000000003</v>
      </c>
      <c r="H351" s="17"/>
      <c r="I351" s="17"/>
    </row>
    <row r="352" spans="1:9" x14ac:dyDescent="0.25">
      <c r="A352" s="1" t="s">
        <v>694</v>
      </c>
      <c r="B352" s="2"/>
      <c r="C352" s="2" t="s">
        <v>169</v>
      </c>
      <c r="D352" s="2" t="s">
        <v>54</v>
      </c>
      <c r="E352" s="24" t="s">
        <v>698</v>
      </c>
      <c r="F352" s="24"/>
      <c r="G352" s="17">
        <f>SUM(G353)+G355+G357+G359</f>
        <v>30763.499999999996</v>
      </c>
      <c r="H352" s="17">
        <f t="shared" ref="H352:I352" si="57">SUM(H353)+H355+H357+H359</f>
        <v>22940.5</v>
      </c>
      <c r="I352" s="17">
        <f t="shared" si="57"/>
        <v>26240.5</v>
      </c>
    </row>
    <row r="353" spans="1:9" x14ac:dyDescent="0.25">
      <c r="A353" s="1" t="s">
        <v>35</v>
      </c>
      <c r="B353" s="2"/>
      <c r="C353" s="2" t="s">
        <v>169</v>
      </c>
      <c r="D353" s="2" t="s">
        <v>54</v>
      </c>
      <c r="E353" s="24" t="s">
        <v>699</v>
      </c>
      <c r="F353" s="24"/>
      <c r="G353" s="17">
        <f>SUM(G354)</f>
        <v>7122.3</v>
      </c>
      <c r="H353" s="17">
        <f>SUM(H354)</f>
        <v>6700</v>
      </c>
      <c r="I353" s="17">
        <f>SUM(I354)</f>
        <v>6700</v>
      </c>
    </row>
    <row r="354" spans="1:9" ht="31.5" x14ac:dyDescent="0.25">
      <c r="A354" s="1" t="s">
        <v>52</v>
      </c>
      <c r="B354" s="2"/>
      <c r="C354" s="2" t="s">
        <v>169</v>
      </c>
      <c r="D354" s="2" t="s">
        <v>54</v>
      </c>
      <c r="E354" s="24" t="s">
        <v>699</v>
      </c>
      <c r="F354" s="24" t="s">
        <v>91</v>
      </c>
      <c r="G354" s="17">
        <v>7122.3</v>
      </c>
      <c r="H354" s="17">
        <v>6700</v>
      </c>
      <c r="I354" s="17">
        <v>6700</v>
      </c>
    </row>
    <row r="355" spans="1:9" ht="47.25" x14ac:dyDescent="0.25">
      <c r="A355" s="1" t="s">
        <v>26</v>
      </c>
      <c r="B355" s="2"/>
      <c r="C355" s="2" t="s">
        <v>169</v>
      </c>
      <c r="D355" s="2" t="s">
        <v>54</v>
      </c>
      <c r="E355" s="24" t="s">
        <v>711</v>
      </c>
      <c r="F355" s="24"/>
      <c r="G355" s="17">
        <f>SUM(G356)</f>
        <v>20001.599999999999</v>
      </c>
      <c r="H355" s="17">
        <f>SUM(H356)</f>
        <v>16240.5</v>
      </c>
      <c r="I355" s="17">
        <f>SUM(I356)</f>
        <v>19540.5</v>
      </c>
    </row>
    <row r="356" spans="1:9" ht="31.5" x14ac:dyDescent="0.25">
      <c r="A356" s="1" t="s">
        <v>229</v>
      </c>
      <c r="B356" s="2"/>
      <c r="C356" s="2" t="s">
        <v>169</v>
      </c>
      <c r="D356" s="2" t="s">
        <v>54</v>
      </c>
      <c r="E356" s="24" t="s">
        <v>711</v>
      </c>
      <c r="F356" s="24" t="s">
        <v>122</v>
      </c>
      <c r="G356" s="17">
        <v>20001.599999999999</v>
      </c>
      <c r="H356" s="17">
        <v>16240.5</v>
      </c>
      <c r="I356" s="17">
        <v>19540.5</v>
      </c>
    </row>
    <row r="357" spans="1:9" ht="31.5" x14ac:dyDescent="0.25">
      <c r="A357" s="1" t="s">
        <v>264</v>
      </c>
      <c r="B357" s="2"/>
      <c r="C357" s="2" t="s">
        <v>169</v>
      </c>
      <c r="D357" s="2" t="s">
        <v>54</v>
      </c>
      <c r="E357" s="24" t="s">
        <v>910</v>
      </c>
      <c r="F357" s="24"/>
      <c r="G357" s="17">
        <f>SUM(G358)</f>
        <v>88</v>
      </c>
      <c r="H357" s="17">
        <f t="shared" ref="H357:I357" si="58">SUM(H358)</f>
        <v>0</v>
      </c>
      <c r="I357" s="17">
        <f t="shared" si="58"/>
        <v>0</v>
      </c>
    </row>
    <row r="358" spans="1:9" ht="31.5" x14ac:dyDescent="0.25">
      <c r="A358" s="1" t="s">
        <v>229</v>
      </c>
      <c r="B358" s="2"/>
      <c r="C358" s="2" t="s">
        <v>169</v>
      </c>
      <c r="D358" s="2" t="s">
        <v>54</v>
      </c>
      <c r="E358" s="24" t="s">
        <v>910</v>
      </c>
      <c r="F358" s="24" t="s">
        <v>122</v>
      </c>
      <c r="G358" s="17">
        <v>88</v>
      </c>
      <c r="H358" s="17"/>
      <c r="I358" s="17"/>
    </row>
    <row r="359" spans="1:9" ht="31.5" x14ac:dyDescent="0.25">
      <c r="A359" s="1" t="s">
        <v>975</v>
      </c>
      <c r="B359" s="2"/>
      <c r="C359" s="2" t="s">
        <v>169</v>
      </c>
      <c r="D359" s="2" t="s">
        <v>54</v>
      </c>
      <c r="E359" s="24" t="s">
        <v>974</v>
      </c>
      <c r="F359" s="24"/>
      <c r="G359" s="17">
        <f>SUM(G360)</f>
        <v>3551.6</v>
      </c>
      <c r="H359" s="17">
        <f t="shared" ref="H359:I359" si="59">SUM(H360)</f>
        <v>0</v>
      </c>
      <c r="I359" s="17">
        <f t="shared" si="59"/>
        <v>0</v>
      </c>
    </row>
    <row r="360" spans="1:9" ht="31.5" x14ac:dyDescent="0.25">
      <c r="A360" s="1" t="s">
        <v>976</v>
      </c>
      <c r="B360" s="2"/>
      <c r="C360" s="2" t="s">
        <v>169</v>
      </c>
      <c r="D360" s="2" t="s">
        <v>54</v>
      </c>
      <c r="E360" s="24" t="s">
        <v>973</v>
      </c>
      <c r="F360" s="24"/>
      <c r="G360" s="17">
        <f>SUM(G361)</f>
        <v>3551.6</v>
      </c>
      <c r="H360" s="17"/>
      <c r="I360" s="17"/>
    </row>
    <row r="361" spans="1:9" ht="31.5" x14ac:dyDescent="0.25">
      <c r="A361" s="1" t="s">
        <v>52</v>
      </c>
      <c r="B361" s="2"/>
      <c r="C361" s="2" t="s">
        <v>169</v>
      </c>
      <c r="D361" s="2" t="s">
        <v>54</v>
      </c>
      <c r="E361" s="24" t="s">
        <v>973</v>
      </c>
      <c r="F361" s="24" t="s">
        <v>91</v>
      </c>
      <c r="G361" s="17">
        <v>3551.6</v>
      </c>
      <c r="H361" s="17"/>
      <c r="I361" s="17"/>
    </row>
    <row r="362" spans="1:9" x14ac:dyDescent="0.25">
      <c r="A362" s="1" t="s">
        <v>695</v>
      </c>
      <c r="B362" s="2"/>
      <c r="C362" s="2" t="s">
        <v>169</v>
      </c>
      <c r="D362" s="2" t="s">
        <v>54</v>
      </c>
      <c r="E362" s="24" t="s">
        <v>696</v>
      </c>
      <c r="F362" s="24"/>
      <c r="G362" s="17">
        <f t="shared" ref="G362:I363" si="60">SUM(G363)</f>
        <v>62799.199999999997</v>
      </c>
      <c r="H362" s="17">
        <f t="shared" si="60"/>
        <v>60390.2</v>
      </c>
      <c r="I362" s="17">
        <f t="shared" si="60"/>
        <v>60390.2</v>
      </c>
    </row>
    <row r="363" spans="1:9" x14ac:dyDescent="0.25">
      <c r="A363" s="1" t="s">
        <v>35</v>
      </c>
      <c r="B363" s="2"/>
      <c r="C363" s="2" t="s">
        <v>169</v>
      </c>
      <c r="D363" s="2" t="s">
        <v>54</v>
      </c>
      <c r="E363" s="24" t="s">
        <v>697</v>
      </c>
      <c r="F363" s="24"/>
      <c r="G363" s="17">
        <f t="shared" si="60"/>
        <v>62799.199999999997</v>
      </c>
      <c r="H363" s="17">
        <f t="shared" si="60"/>
        <v>60390.2</v>
      </c>
      <c r="I363" s="17">
        <f t="shared" si="60"/>
        <v>60390.2</v>
      </c>
    </row>
    <row r="364" spans="1:9" ht="31.5" x14ac:dyDescent="0.25">
      <c r="A364" s="1" t="s">
        <v>52</v>
      </c>
      <c r="B364" s="2"/>
      <c r="C364" s="2" t="s">
        <v>169</v>
      </c>
      <c r="D364" s="2" t="s">
        <v>54</v>
      </c>
      <c r="E364" s="24" t="s">
        <v>697</v>
      </c>
      <c r="F364" s="24" t="s">
        <v>91</v>
      </c>
      <c r="G364" s="17">
        <f>60390.2+2409</f>
        <v>62799.199999999997</v>
      </c>
      <c r="H364" s="17">
        <v>60390.2</v>
      </c>
      <c r="I364" s="17">
        <v>60390.2</v>
      </c>
    </row>
    <row r="365" spans="1:9" ht="18.75" customHeight="1" x14ac:dyDescent="0.25">
      <c r="A365" s="18" t="s">
        <v>178</v>
      </c>
      <c r="B365" s="2"/>
      <c r="C365" s="82" t="s">
        <v>169</v>
      </c>
      <c r="D365" s="82" t="s">
        <v>169</v>
      </c>
      <c r="E365" s="82"/>
      <c r="F365" s="82"/>
      <c r="G365" s="73">
        <f>SUM(G377)+G380+G366+G385</f>
        <v>44904.2</v>
      </c>
      <c r="H365" s="73">
        <f>SUM(H377)+H380+H366+H385</f>
        <v>47749.4</v>
      </c>
      <c r="I365" s="73">
        <f>SUM(I377)+I380+I366+I385</f>
        <v>43249.7</v>
      </c>
    </row>
    <row r="366" spans="1:9" ht="31.5" x14ac:dyDescent="0.25">
      <c r="A366" s="18" t="s">
        <v>865</v>
      </c>
      <c r="B366" s="2"/>
      <c r="C366" s="82" t="s">
        <v>169</v>
      </c>
      <c r="D366" s="82" t="s">
        <v>169</v>
      </c>
      <c r="E366" s="2" t="s">
        <v>245</v>
      </c>
      <c r="F366" s="2"/>
      <c r="G366" s="17">
        <f>SUM(G367)+G370</f>
        <v>43765</v>
      </c>
      <c r="H366" s="17">
        <f>SUM(H367)+H370</f>
        <v>47600</v>
      </c>
      <c r="I366" s="17">
        <f>SUM(I367)+I370</f>
        <v>43100</v>
      </c>
    </row>
    <row r="367" spans="1:9" ht="31.5" hidden="1" x14ac:dyDescent="0.25">
      <c r="A367" s="18" t="s">
        <v>270</v>
      </c>
      <c r="B367" s="2"/>
      <c r="C367" s="82" t="s">
        <v>169</v>
      </c>
      <c r="D367" s="82" t="s">
        <v>169</v>
      </c>
      <c r="E367" s="2" t="s">
        <v>303</v>
      </c>
      <c r="F367" s="2"/>
      <c r="G367" s="17">
        <f t="shared" ref="G367:I368" si="61">SUM(G368)</f>
        <v>0</v>
      </c>
      <c r="H367" s="17">
        <f t="shared" si="61"/>
        <v>0</v>
      </c>
      <c r="I367" s="17">
        <f t="shared" si="61"/>
        <v>0</v>
      </c>
    </row>
    <row r="368" spans="1:9" ht="31.5" hidden="1" x14ac:dyDescent="0.25">
      <c r="A368" s="18" t="s">
        <v>271</v>
      </c>
      <c r="B368" s="2"/>
      <c r="C368" s="82" t="s">
        <v>169</v>
      </c>
      <c r="D368" s="82" t="s">
        <v>169</v>
      </c>
      <c r="E368" s="2" t="s">
        <v>304</v>
      </c>
      <c r="F368" s="2"/>
      <c r="G368" s="17">
        <f t="shared" si="61"/>
        <v>0</v>
      </c>
      <c r="H368" s="17">
        <f t="shared" si="61"/>
        <v>0</v>
      </c>
      <c r="I368" s="17">
        <f t="shared" si="61"/>
        <v>0</v>
      </c>
    </row>
    <row r="369" spans="1:9" ht="31.5" hidden="1" x14ac:dyDescent="0.25">
      <c r="A369" s="18" t="s">
        <v>272</v>
      </c>
      <c r="B369" s="2"/>
      <c r="C369" s="82" t="s">
        <v>169</v>
      </c>
      <c r="D369" s="82" t="s">
        <v>169</v>
      </c>
      <c r="E369" s="2" t="s">
        <v>304</v>
      </c>
      <c r="F369" s="2" t="s">
        <v>249</v>
      </c>
      <c r="G369" s="17"/>
      <c r="H369" s="17"/>
      <c r="I369" s="17"/>
    </row>
    <row r="370" spans="1:9" x14ac:dyDescent="0.25">
      <c r="A370" s="18" t="s">
        <v>273</v>
      </c>
      <c r="B370" s="2"/>
      <c r="C370" s="82" t="s">
        <v>169</v>
      </c>
      <c r="D370" s="82" t="s">
        <v>169</v>
      </c>
      <c r="E370" s="2" t="s">
        <v>305</v>
      </c>
      <c r="F370" s="2"/>
      <c r="G370" s="17">
        <f>SUM(G371)</f>
        <v>43765</v>
      </c>
      <c r="H370" s="17">
        <f>SUM(H371)</f>
        <v>47600</v>
      </c>
      <c r="I370" s="17">
        <f>SUM(I371)</f>
        <v>43100</v>
      </c>
    </row>
    <row r="371" spans="1:9" ht="31.5" x14ac:dyDescent="0.25">
      <c r="A371" s="18" t="s">
        <v>271</v>
      </c>
      <c r="B371" s="2"/>
      <c r="C371" s="82" t="s">
        <v>169</v>
      </c>
      <c r="D371" s="82" t="s">
        <v>169</v>
      </c>
      <c r="E371" s="2" t="s">
        <v>306</v>
      </c>
      <c r="F371" s="2"/>
      <c r="G371" s="17">
        <f>SUM(G372)+G373+G375</f>
        <v>43765</v>
      </c>
      <c r="H371" s="17">
        <f>SUM(H372)+H373+H375</f>
        <v>47600</v>
      </c>
      <c r="I371" s="17">
        <f>SUM(I372)+I373+I375</f>
        <v>43100</v>
      </c>
    </row>
    <row r="372" spans="1:9" ht="31.5" x14ac:dyDescent="0.25">
      <c r="A372" s="18" t="s">
        <v>272</v>
      </c>
      <c r="B372" s="2"/>
      <c r="C372" s="82" t="s">
        <v>169</v>
      </c>
      <c r="D372" s="82" t="s">
        <v>169</v>
      </c>
      <c r="E372" s="2" t="s">
        <v>306</v>
      </c>
      <c r="F372" s="2" t="s">
        <v>249</v>
      </c>
      <c r="G372" s="17">
        <v>713.3</v>
      </c>
      <c r="H372" s="17">
        <v>42.9</v>
      </c>
      <c r="I372" s="17">
        <v>48.3</v>
      </c>
    </row>
    <row r="373" spans="1:9" x14ac:dyDescent="0.25">
      <c r="A373" s="18" t="s">
        <v>454</v>
      </c>
      <c r="B373" s="2"/>
      <c r="C373" s="82" t="s">
        <v>169</v>
      </c>
      <c r="D373" s="82" t="s">
        <v>169</v>
      </c>
      <c r="E373" s="2" t="s">
        <v>739</v>
      </c>
      <c r="F373" s="2"/>
      <c r="G373" s="17">
        <f>SUM(G374)</f>
        <v>43000</v>
      </c>
      <c r="H373" s="17">
        <f>SUM(H374)</f>
        <v>47500</v>
      </c>
      <c r="I373" s="17">
        <f>SUM(I374)</f>
        <v>43000</v>
      </c>
    </row>
    <row r="374" spans="1:9" ht="31.5" x14ac:dyDescent="0.25">
      <c r="A374" s="18" t="s">
        <v>272</v>
      </c>
      <c r="B374" s="2"/>
      <c r="C374" s="82" t="s">
        <v>169</v>
      </c>
      <c r="D374" s="82" t="s">
        <v>169</v>
      </c>
      <c r="E374" s="2" t="s">
        <v>739</v>
      </c>
      <c r="F374" s="2" t="s">
        <v>249</v>
      </c>
      <c r="G374" s="17">
        <v>43000</v>
      </c>
      <c r="H374" s="17">
        <v>47500</v>
      </c>
      <c r="I374" s="17">
        <v>43000</v>
      </c>
    </row>
    <row r="375" spans="1:9" x14ac:dyDescent="0.25">
      <c r="A375" s="18" t="s">
        <v>741</v>
      </c>
      <c r="B375" s="2"/>
      <c r="C375" s="82" t="s">
        <v>169</v>
      </c>
      <c r="D375" s="82" t="s">
        <v>169</v>
      </c>
      <c r="E375" s="2" t="s">
        <v>740</v>
      </c>
      <c r="F375" s="2"/>
      <c r="G375" s="17">
        <f>SUM(G376)</f>
        <v>51.7</v>
      </c>
      <c r="H375" s="17">
        <f>SUM(H376)</f>
        <v>57.1</v>
      </c>
      <c r="I375" s="17">
        <f>SUM(I376)</f>
        <v>51.7</v>
      </c>
    </row>
    <row r="376" spans="1:9" ht="31.5" x14ac:dyDescent="0.25">
      <c r="A376" s="18" t="s">
        <v>272</v>
      </c>
      <c r="B376" s="2"/>
      <c r="C376" s="82" t="s">
        <v>169</v>
      </c>
      <c r="D376" s="82" t="s">
        <v>169</v>
      </c>
      <c r="E376" s="2" t="s">
        <v>740</v>
      </c>
      <c r="F376" s="2" t="s">
        <v>249</v>
      </c>
      <c r="G376" s="17">
        <v>51.7</v>
      </c>
      <c r="H376" s="17">
        <v>57.1</v>
      </c>
      <c r="I376" s="17">
        <v>51.7</v>
      </c>
    </row>
    <row r="377" spans="1:9" ht="31.5" x14ac:dyDescent="0.25">
      <c r="A377" s="18" t="s">
        <v>648</v>
      </c>
      <c r="B377" s="2"/>
      <c r="C377" s="82" t="s">
        <v>169</v>
      </c>
      <c r="D377" s="82" t="s">
        <v>169</v>
      </c>
      <c r="E377" s="82" t="s">
        <v>295</v>
      </c>
      <c r="F377" s="82"/>
      <c r="G377" s="73">
        <f t="shared" ref="G377:I378" si="62">SUM(G378)</f>
        <v>740</v>
      </c>
      <c r="H377" s="73">
        <f t="shared" si="62"/>
        <v>0</v>
      </c>
      <c r="I377" s="73">
        <f t="shared" si="62"/>
        <v>0</v>
      </c>
    </row>
    <row r="378" spans="1:9" ht="31.5" x14ac:dyDescent="0.25">
      <c r="A378" s="18" t="s">
        <v>271</v>
      </c>
      <c r="B378" s="2"/>
      <c r="C378" s="82" t="s">
        <v>169</v>
      </c>
      <c r="D378" s="82" t="s">
        <v>169</v>
      </c>
      <c r="E378" s="82" t="s">
        <v>309</v>
      </c>
      <c r="F378" s="82"/>
      <c r="G378" s="73">
        <f t="shared" si="62"/>
        <v>740</v>
      </c>
      <c r="H378" s="73">
        <f t="shared" si="62"/>
        <v>0</v>
      </c>
      <c r="I378" s="73">
        <f t="shared" si="62"/>
        <v>0</v>
      </c>
    </row>
    <row r="379" spans="1:9" ht="27.75" customHeight="1" x14ac:dyDescent="0.25">
      <c r="A379" s="18" t="s">
        <v>272</v>
      </c>
      <c r="B379" s="2"/>
      <c r="C379" s="82" t="s">
        <v>169</v>
      </c>
      <c r="D379" s="82" t="s">
        <v>169</v>
      </c>
      <c r="E379" s="82" t="s">
        <v>309</v>
      </c>
      <c r="F379" s="82" t="s">
        <v>249</v>
      </c>
      <c r="G379" s="73">
        <v>740</v>
      </c>
      <c r="H379" s="73"/>
      <c r="I379" s="73"/>
    </row>
    <row r="380" spans="1:9" ht="31.5" x14ac:dyDescent="0.25">
      <c r="A380" s="18" t="s">
        <v>659</v>
      </c>
      <c r="B380" s="2"/>
      <c r="C380" s="82" t="s">
        <v>169</v>
      </c>
      <c r="D380" s="82" t="s">
        <v>169</v>
      </c>
      <c r="E380" s="82" t="s">
        <v>237</v>
      </c>
      <c r="F380" s="82"/>
      <c r="G380" s="73">
        <f t="shared" ref="G380:I382" si="63">SUM(G381)</f>
        <v>250</v>
      </c>
      <c r="H380" s="73">
        <f t="shared" si="63"/>
        <v>0</v>
      </c>
      <c r="I380" s="73">
        <f t="shared" si="63"/>
        <v>0</v>
      </c>
    </row>
    <row r="381" spans="1:9" ht="31.5" x14ac:dyDescent="0.25">
      <c r="A381" s="18" t="s">
        <v>367</v>
      </c>
      <c r="B381" s="2"/>
      <c r="C381" s="82" t="s">
        <v>169</v>
      </c>
      <c r="D381" s="82" t="s">
        <v>169</v>
      </c>
      <c r="E381" s="82" t="s">
        <v>240</v>
      </c>
      <c r="F381" s="82"/>
      <c r="G381" s="73">
        <f t="shared" si="63"/>
        <v>250</v>
      </c>
      <c r="H381" s="73">
        <f t="shared" si="63"/>
        <v>0</v>
      </c>
      <c r="I381" s="73">
        <f t="shared" si="63"/>
        <v>0</v>
      </c>
    </row>
    <row r="382" spans="1:9" x14ac:dyDescent="0.25">
      <c r="A382" s="1" t="s">
        <v>35</v>
      </c>
      <c r="B382" s="2"/>
      <c r="C382" s="82" t="s">
        <v>169</v>
      </c>
      <c r="D382" s="82" t="s">
        <v>169</v>
      </c>
      <c r="E382" s="82" t="s">
        <v>714</v>
      </c>
      <c r="F382" s="82"/>
      <c r="G382" s="73">
        <f t="shared" si="63"/>
        <v>250</v>
      </c>
      <c r="H382" s="73">
        <f t="shared" si="63"/>
        <v>0</v>
      </c>
      <c r="I382" s="73">
        <f t="shared" si="63"/>
        <v>0</v>
      </c>
    </row>
    <row r="383" spans="1:9" ht="31.5" x14ac:dyDescent="0.25">
      <c r="A383" s="18" t="s">
        <v>52</v>
      </c>
      <c r="B383" s="2"/>
      <c r="C383" s="82" t="s">
        <v>169</v>
      </c>
      <c r="D383" s="82" t="s">
        <v>169</v>
      </c>
      <c r="E383" s="82" t="s">
        <v>714</v>
      </c>
      <c r="F383" s="82" t="s">
        <v>91</v>
      </c>
      <c r="G383" s="73">
        <v>250</v>
      </c>
      <c r="H383" s="73"/>
      <c r="I383" s="73"/>
    </row>
    <row r="384" spans="1:9" x14ac:dyDescent="0.25">
      <c r="A384" s="18" t="s">
        <v>192</v>
      </c>
      <c r="B384" s="2"/>
      <c r="C384" s="82" t="s">
        <v>169</v>
      </c>
      <c r="D384" s="82" t="s">
        <v>169</v>
      </c>
      <c r="E384" s="82" t="s">
        <v>193</v>
      </c>
      <c r="F384" s="82"/>
      <c r="G384" s="73">
        <f>SUM(G385)</f>
        <v>149.20000000000002</v>
      </c>
      <c r="H384" s="73">
        <f>SUM(H385)</f>
        <v>149.4</v>
      </c>
      <c r="I384" s="73">
        <f>SUM(I385)</f>
        <v>149.70000000000002</v>
      </c>
    </row>
    <row r="385" spans="1:9" ht="47.25" x14ac:dyDescent="0.25">
      <c r="A385" s="81" t="s">
        <v>360</v>
      </c>
      <c r="B385" s="82"/>
      <c r="C385" s="82" t="s">
        <v>169</v>
      </c>
      <c r="D385" s="82" t="s">
        <v>169</v>
      </c>
      <c r="E385" s="82" t="s">
        <v>557</v>
      </c>
      <c r="F385" s="22"/>
      <c r="G385" s="73">
        <f>SUM(G386:G387)</f>
        <v>149.20000000000002</v>
      </c>
      <c r="H385" s="73">
        <f>SUM(H386:H387)</f>
        <v>149.4</v>
      </c>
      <c r="I385" s="73">
        <f>SUM(I386:I387)</f>
        <v>149.70000000000002</v>
      </c>
    </row>
    <row r="386" spans="1:9" ht="47.25" x14ac:dyDescent="0.25">
      <c r="A386" s="18" t="s">
        <v>51</v>
      </c>
      <c r="B386" s="82"/>
      <c r="C386" s="82" t="s">
        <v>169</v>
      </c>
      <c r="D386" s="82" t="s">
        <v>169</v>
      </c>
      <c r="E386" s="82" t="s">
        <v>557</v>
      </c>
      <c r="F386" s="82" t="s">
        <v>89</v>
      </c>
      <c r="G386" s="73">
        <v>140.4</v>
      </c>
      <c r="H386" s="73">
        <v>140.6</v>
      </c>
      <c r="I386" s="73">
        <v>140.9</v>
      </c>
    </row>
    <row r="387" spans="1:9" ht="30.75" customHeight="1" x14ac:dyDescent="0.25">
      <c r="A387" s="81" t="s">
        <v>52</v>
      </c>
      <c r="B387" s="82"/>
      <c r="C387" s="82" t="s">
        <v>169</v>
      </c>
      <c r="D387" s="82" t="s">
        <v>169</v>
      </c>
      <c r="E387" s="82" t="s">
        <v>891</v>
      </c>
      <c r="F387" s="82" t="s">
        <v>91</v>
      </c>
      <c r="G387" s="73">
        <v>8.8000000000000007</v>
      </c>
      <c r="H387" s="73">
        <v>8.8000000000000007</v>
      </c>
      <c r="I387" s="73">
        <v>8.8000000000000007</v>
      </c>
    </row>
    <row r="388" spans="1:9" x14ac:dyDescent="0.25">
      <c r="A388" s="81" t="s">
        <v>241</v>
      </c>
      <c r="B388" s="13"/>
      <c r="C388" s="82" t="s">
        <v>78</v>
      </c>
      <c r="D388" s="22"/>
      <c r="E388" s="22"/>
      <c r="F388" s="22"/>
      <c r="G388" s="73">
        <f>SUM(G389+G395)</f>
        <v>11487.5</v>
      </c>
      <c r="H388" s="73">
        <f>SUM(H389+H395)</f>
        <v>18665</v>
      </c>
      <c r="I388" s="73">
        <f>SUM(I389+I395)</f>
        <v>10447.5</v>
      </c>
    </row>
    <row r="389" spans="1:9" x14ac:dyDescent="0.25">
      <c r="A389" s="81" t="s">
        <v>242</v>
      </c>
      <c r="B389" s="13"/>
      <c r="C389" s="82" t="s">
        <v>78</v>
      </c>
      <c r="D389" s="82" t="s">
        <v>54</v>
      </c>
      <c r="E389" s="22"/>
      <c r="F389" s="22"/>
      <c r="G389" s="73">
        <f t="shared" ref="G389:I390" si="64">SUM(G390)</f>
        <v>7342.9000000000005</v>
      </c>
      <c r="H389" s="73">
        <f t="shared" si="64"/>
        <v>6964.5</v>
      </c>
      <c r="I389" s="73">
        <f t="shared" si="64"/>
        <v>6964.5</v>
      </c>
    </row>
    <row r="390" spans="1:9" x14ac:dyDescent="0.25">
      <c r="A390" s="81" t="s">
        <v>649</v>
      </c>
      <c r="B390" s="13"/>
      <c r="C390" s="82" t="s">
        <v>78</v>
      </c>
      <c r="D390" s="82" t="s">
        <v>54</v>
      </c>
      <c r="E390" s="22" t="s">
        <v>243</v>
      </c>
      <c r="F390" s="22"/>
      <c r="G390" s="73">
        <f t="shared" si="64"/>
        <v>7342.9000000000005</v>
      </c>
      <c r="H390" s="73">
        <f t="shared" si="64"/>
        <v>6964.5</v>
      </c>
      <c r="I390" s="73">
        <f t="shared" si="64"/>
        <v>6964.5</v>
      </c>
    </row>
    <row r="391" spans="1:9" ht="31.5" x14ac:dyDescent="0.25">
      <c r="A391" s="81" t="s">
        <v>45</v>
      </c>
      <c r="B391" s="13"/>
      <c r="C391" s="82" t="s">
        <v>78</v>
      </c>
      <c r="D391" s="82" t="s">
        <v>54</v>
      </c>
      <c r="E391" s="22" t="s">
        <v>244</v>
      </c>
      <c r="F391" s="22"/>
      <c r="G391" s="73">
        <f>SUM(G392:G394)</f>
        <v>7342.9000000000005</v>
      </c>
      <c r="H391" s="73">
        <f>SUM(H392:H394)</f>
        <v>6964.5</v>
      </c>
      <c r="I391" s="73">
        <f>SUM(I392:I394)</f>
        <v>6964.5</v>
      </c>
    </row>
    <row r="392" spans="1:9" ht="47.25" x14ac:dyDescent="0.25">
      <c r="A392" s="18" t="s">
        <v>51</v>
      </c>
      <c r="B392" s="13"/>
      <c r="C392" s="82" t="s">
        <v>78</v>
      </c>
      <c r="D392" s="82" t="s">
        <v>54</v>
      </c>
      <c r="E392" s="22" t="s">
        <v>244</v>
      </c>
      <c r="F392" s="82" t="s">
        <v>89</v>
      </c>
      <c r="G392" s="73">
        <f>5911.5-2.3+44.3</f>
        <v>5953.5</v>
      </c>
      <c r="H392" s="73">
        <v>5911.5</v>
      </c>
      <c r="I392" s="73">
        <v>5911.5</v>
      </c>
    </row>
    <row r="393" spans="1:9" ht="31.5" x14ac:dyDescent="0.25">
      <c r="A393" s="81" t="s">
        <v>52</v>
      </c>
      <c r="B393" s="13"/>
      <c r="C393" s="82" t="s">
        <v>78</v>
      </c>
      <c r="D393" s="82" t="s">
        <v>54</v>
      </c>
      <c r="E393" s="22" t="s">
        <v>244</v>
      </c>
      <c r="F393" s="82" t="s">
        <v>91</v>
      </c>
      <c r="G393" s="73">
        <f>927.4-1.6+217.5+135-14.5</f>
        <v>1263.8</v>
      </c>
      <c r="H393" s="73">
        <v>927.4</v>
      </c>
      <c r="I393" s="73">
        <v>927.4</v>
      </c>
    </row>
    <row r="394" spans="1:9" x14ac:dyDescent="0.25">
      <c r="A394" s="81" t="s">
        <v>22</v>
      </c>
      <c r="B394" s="13"/>
      <c r="C394" s="82" t="s">
        <v>78</v>
      </c>
      <c r="D394" s="82" t="s">
        <v>54</v>
      </c>
      <c r="E394" s="22" t="s">
        <v>244</v>
      </c>
      <c r="F394" s="82" t="s">
        <v>96</v>
      </c>
      <c r="G394" s="73">
        <v>125.6</v>
      </c>
      <c r="H394" s="73">
        <v>125.6</v>
      </c>
      <c r="I394" s="73">
        <v>125.6</v>
      </c>
    </row>
    <row r="395" spans="1:9" x14ac:dyDescent="0.25">
      <c r="A395" s="81" t="s">
        <v>179</v>
      </c>
      <c r="B395" s="13"/>
      <c r="C395" s="82" t="s">
        <v>78</v>
      </c>
      <c r="D395" s="82" t="s">
        <v>169</v>
      </c>
      <c r="E395" s="22"/>
      <c r="F395" s="22"/>
      <c r="G395" s="73">
        <f>SUM(G396)</f>
        <v>4144.6000000000004</v>
      </c>
      <c r="H395" s="73">
        <f>SUM(H396)</f>
        <v>11700.5</v>
      </c>
      <c r="I395" s="73">
        <f>SUM(I396)</f>
        <v>3483</v>
      </c>
    </row>
    <row r="396" spans="1:9" x14ac:dyDescent="0.25">
      <c r="A396" s="81" t="s">
        <v>649</v>
      </c>
      <c r="B396" s="13"/>
      <c r="C396" s="82" t="s">
        <v>78</v>
      </c>
      <c r="D396" s="82" t="s">
        <v>169</v>
      </c>
      <c r="E396" s="22" t="s">
        <v>243</v>
      </c>
      <c r="F396" s="22"/>
      <c r="G396" s="73">
        <f>SUM(G397)+G406+G403</f>
        <v>4144.6000000000004</v>
      </c>
      <c r="H396" s="73">
        <f>SUM(H397)+H406+H403</f>
        <v>11700.5</v>
      </c>
      <c r="I396" s="73">
        <f>SUM(I397)+I406+I403</f>
        <v>3483</v>
      </c>
    </row>
    <row r="397" spans="1:9" x14ac:dyDescent="0.25">
      <c r="A397" s="81" t="s">
        <v>35</v>
      </c>
      <c r="B397" s="13"/>
      <c r="C397" s="82" t="s">
        <v>78</v>
      </c>
      <c r="D397" s="82" t="s">
        <v>169</v>
      </c>
      <c r="E397" s="22" t="s">
        <v>251</v>
      </c>
      <c r="F397" s="22"/>
      <c r="G397" s="73">
        <f>SUM(G398)+G400</f>
        <v>4134.6000000000004</v>
      </c>
      <c r="H397" s="73">
        <f>SUM(H398)+H400</f>
        <v>3050.5</v>
      </c>
      <c r="I397" s="73">
        <f>SUM(I398)+I400</f>
        <v>3483</v>
      </c>
    </row>
    <row r="398" spans="1:9" ht="47.25" hidden="1" x14ac:dyDescent="0.25">
      <c r="A398" s="81" t="s">
        <v>274</v>
      </c>
      <c r="B398" s="13"/>
      <c r="C398" s="82" t="s">
        <v>78</v>
      </c>
      <c r="D398" s="82" t="s">
        <v>169</v>
      </c>
      <c r="E398" s="22" t="s">
        <v>275</v>
      </c>
      <c r="F398" s="22"/>
      <c r="G398" s="73">
        <f>SUM(G399)</f>
        <v>0</v>
      </c>
      <c r="H398" s="73">
        <f>SUM(H399)</f>
        <v>0</v>
      </c>
      <c r="I398" s="73">
        <f>SUM(I399)</f>
        <v>0</v>
      </c>
    </row>
    <row r="399" spans="1:9" hidden="1" x14ac:dyDescent="0.25">
      <c r="A399" s="81" t="s">
        <v>90</v>
      </c>
      <c r="B399" s="13"/>
      <c r="C399" s="82" t="s">
        <v>78</v>
      </c>
      <c r="D399" s="82" t="s">
        <v>169</v>
      </c>
      <c r="E399" s="22" t="s">
        <v>275</v>
      </c>
      <c r="F399" s="82" t="s">
        <v>91</v>
      </c>
      <c r="G399" s="73"/>
      <c r="H399" s="73"/>
      <c r="I399" s="73"/>
    </row>
    <row r="400" spans="1:9" ht="47.25" x14ac:dyDescent="0.25">
      <c r="A400" s="81" t="s">
        <v>274</v>
      </c>
      <c r="B400" s="13"/>
      <c r="C400" s="82" t="s">
        <v>78</v>
      </c>
      <c r="D400" s="82" t="s">
        <v>169</v>
      </c>
      <c r="E400" s="22" t="s">
        <v>275</v>
      </c>
      <c r="F400" s="22"/>
      <c r="G400" s="73">
        <f>SUM(G401:G402)</f>
        <v>4134.6000000000004</v>
      </c>
      <c r="H400" s="73">
        <f>SUM(H401:H402)</f>
        <v>3050.5</v>
      </c>
      <c r="I400" s="73">
        <f>SUM(I401:I402)</f>
        <v>3483</v>
      </c>
    </row>
    <row r="401" spans="1:9" ht="47.25" hidden="1" x14ac:dyDescent="0.25">
      <c r="A401" s="18" t="s">
        <v>51</v>
      </c>
      <c r="B401" s="13"/>
      <c r="C401" s="82" t="s">
        <v>78</v>
      </c>
      <c r="D401" s="82" t="s">
        <v>169</v>
      </c>
      <c r="E401" s="22" t="s">
        <v>275</v>
      </c>
      <c r="F401" s="22">
        <v>100</v>
      </c>
      <c r="G401" s="73"/>
      <c r="H401" s="73"/>
      <c r="I401" s="73"/>
    </row>
    <row r="402" spans="1:9" ht="31.5" x14ac:dyDescent="0.25">
      <c r="A402" s="81" t="s">
        <v>52</v>
      </c>
      <c r="B402" s="13"/>
      <c r="C402" s="82" t="s">
        <v>78</v>
      </c>
      <c r="D402" s="82" t="s">
        <v>169</v>
      </c>
      <c r="E402" s="22" t="s">
        <v>275</v>
      </c>
      <c r="F402" s="82" t="s">
        <v>91</v>
      </c>
      <c r="G402" s="73">
        <f>4487.1-534.8+317.3-135</f>
        <v>4134.6000000000004</v>
      </c>
      <c r="H402" s="73">
        <f>3483-432.5</f>
        <v>3050.5</v>
      </c>
      <c r="I402" s="73">
        <v>3483</v>
      </c>
    </row>
    <row r="403" spans="1:9" x14ac:dyDescent="0.25">
      <c r="A403" s="81" t="s">
        <v>903</v>
      </c>
      <c r="B403" s="13"/>
      <c r="C403" s="82" t="s">
        <v>78</v>
      </c>
      <c r="D403" s="82" t="s">
        <v>169</v>
      </c>
      <c r="E403" s="22" t="s">
        <v>701</v>
      </c>
      <c r="F403" s="82"/>
      <c r="G403" s="73">
        <f>SUM(G404)</f>
        <v>0</v>
      </c>
      <c r="H403" s="73">
        <f t="shared" ref="H403:I403" si="65">SUM(H404)</f>
        <v>8650</v>
      </c>
      <c r="I403" s="73">
        <f t="shared" si="65"/>
        <v>0</v>
      </c>
    </row>
    <row r="404" spans="1:9" ht="47.25" x14ac:dyDescent="0.25">
      <c r="A404" s="81" t="s">
        <v>676</v>
      </c>
      <c r="B404" s="13"/>
      <c r="C404" s="82" t="s">
        <v>78</v>
      </c>
      <c r="D404" s="82" t="s">
        <v>169</v>
      </c>
      <c r="E404" s="22" t="s">
        <v>904</v>
      </c>
      <c r="F404" s="82"/>
      <c r="G404" s="73">
        <f>SUM(G405)</f>
        <v>0</v>
      </c>
      <c r="H404" s="73">
        <f>SUM(H405)</f>
        <v>8650</v>
      </c>
      <c r="I404" s="73">
        <f>SUM(I405)</f>
        <v>0</v>
      </c>
    </row>
    <row r="405" spans="1:9" ht="31.5" x14ac:dyDescent="0.25">
      <c r="A405" s="81" t="s">
        <v>52</v>
      </c>
      <c r="B405" s="13"/>
      <c r="C405" s="82" t="s">
        <v>78</v>
      </c>
      <c r="D405" s="82" t="s">
        <v>169</v>
      </c>
      <c r="E405" s="22" t="s">
        <v>904</v>
      </c>
      <c r="F405" s="82" t="s">
        <v>91</v>
      </c>
      <c r="G405" s="73"/>
      <c r="H405" s="73">
        <f>8217.5+432.5</f>
        <v>8650</v>
      </c>
      <c r="I405" s="73"/>
    </row>
    <row r="406" spans="1:9" ht="31.5" x14ac:dyDescent="0.25">
      <c r="A406" s="18" t="s">
        <v>271</v>
      </c>
      <c r="B406" s="13"/>
      <c r="C406" s="82" t="s">
        <v>78</v>
      </c>
      <c r="D406" s="82" t="s">
        <v>169</v>
      </c>
      <c r="E406" s="22" t="s">
        <v>508</v>
      </c>
      <c r="F406" s="82"/>
      <c r="G406" s="73">
        <f>SUM(G407)</f>
        <v>10</v>
      </c>
      <c r="H406" s="73">
        <f>SUM(H407)</f>
        <v>0</v>
      </c>
      <c r="I406" s="73">
        <f>SUM(I407)</f>
        <v>0</v>
      </c>
    </row>
    <row r="407" spans="1:9" ht="31.5" x14ac:dyDescent="0.25">
      <c r="A407" s="18" t="s">
        <v>272</v>
      </c>
      <c r="B407" s="13"/>
      <c r="C407" s="82" t="s">
        <v>78</v>
      </c>
      <c r="D407" s="82" t="s">
        <v>169</v>
      </c>
      <c r="E407" s="22" t="s">
        <v>508</v>
      </c>
      <c r="F407" s="82" t="s">
        <v>249</v>
      </c>
      <c r="G407" s="73">
        <v>10</v>
      </c>
      <c r="H407" s="73"/>
      <c r="I407" s="73"/>
    </row>
    <row r="408" spans="1:9" x14ac:dyDescent="0.25">
      <c r="A408" s="18" t="s">
        <v>112</v>
      </c>
      <c r="B408" s="13"/>
      <c r="C408" s="82" t="s">
        <v>113</v>
      </c>
      <c r="D408" s="82"/>
      <c r="E408" s="22"/>
      <c r="F408" s="82"/>
      <c r="G408" s="73">
        <f>SUM(G430)+G409+G413</f>
        <v>577.70000000000005</v>
      </c>
      <c r="H408" s="73">
        <f>SUM(H430)+H409+H413</f>
        <v>862200</v>
      </c>
      <c r="I408" s="73">
        <f>SUM(I430)+I409+I413</f>
        <v>0</v>
      </c>
    </row>
    <row r="409" spans="1:9" x14ac:dyDescent="0.25">
      <c r="A409" s="81" t="s">
        <v>181</v>
      </c>
      <c r="B409" s="13"/>
      <c r="C409" s="82" t="s">
        <v>113</v>
      </c>
      <c r="D409" s="82" t="s">
        <v>44</v>
      </c>
      <c r="E409" s="22"/>
      <c r="F409" s="82"/>
      <c r="G409" s="73">
        <f>SUM(G410)</f>
        <v>0</v>
      </c>
      <c r="H409" s="73">
        <f t="shared" ref="H409:I410" si="66">SUM(H410)</f>
        <v>859010</v>
      </c>
      <c r="I409" s="73">
        <f t="shared" si="66"/>
        <v>0</v>
      </c>
    </row>
    <row r="410" spans="1:9" ht="47.25" x14ac:dyDescent="0.25">
      <c r="A410" s="18" t="s">
        <v>672</v>
      </c>
      <c r="B410" s="13"/>
      <c r="C410" s="82" t="s">
        <v>113</v>
      </c>
      <c r="D410" s="82" t="s">
        <v>44</v>
      </c>
      <c r="E410" s="22" t="s">
        <v>489</v>
      </c>
      <c r="F410" s="82"/>
      <c r="G410" s="73">
        <f>SUM(G411)</f>
        <v>0</v>
      </c>
      <c r="H410" s="73">
        <f t="shared" si="66"/>
        <v>859010</v>
      </c>
      <c r="I410" s="73">
        <f t="shared" si="66"/>
        <v>0</v>
      </c>
    </row>
    <row r="411" spans="1:9" ht="33.75" customHeight="1" x14ac:dyDescent="0.25">
      <c r="A411" s="18" t="s">
        <v>917</v>
      </c>
      <c r="B411" s="13"/>
      <c r="C411" s="82" t="s">
        <v>113</v>
      </c>
      <c r="D411" s="82" t="s">
        <v>44</v>
      </c>
      <c r="E411" s="22" t="s">
        <v>905</v>
      </c>
      <c r="F411" s="82"/>
      <c r="G411" s="73">
        <f>SUM(G412)</f>
        <v>0</v>
      </c>
      <c r="H411" s="73">
        <f>SUM(H412)</f>
        <v>859010</v>
      </c>
      <c r="I411" s="73">
        <f>SUM(I412)</f>
        <v>0</v>
      </c>
    </row>
    <row r="412" spans="1:9" ht="31.5" x14ac:dyDescent="0.25">
      <c r="A412" s="18" t="s">
        <v>272</v>
      </c>
      <c r="B412" s="13"/>
      <c r="C412" s="82" t="s">
        <v>113</v>
      </c>
      <c r="D412" s="82" t="s">
        <v>44</v>
      </c>
      <c r="E412" s="22" t="s">
        <v>905</v>
      </c>
      <c r="F412" s="82" t="s">
        <v>249</v>
      </c>
      <c r="G412" s="73"/>
      <c r="H412" s="73">
        <f>10+859000</f>
        <v>859010</v>
      </c>
      <c r="I412" s="73"/>
    </row>
    <row r="413" spans="1:9" x14ac:dyDescent="0.25">
      <c r="A413" s="18" t="s">
        <v>968</v>
      </c>
      <c r="B413" s="13"/>
      <c r="C413" s="82" t="s">
        <v>113</v>
      </c>
      <c r="D413" s="82" t="s">
        <v>169</v>
      </c>
      <c r="E413" s="22"/>
      <c r="F413" s="82"/>
      <c r="G413" s="73">
        <f>SUM(G414+G427)+G417+G420+G424</f>
        <v>277.7</v>
      </c>
      <c r="H413" s="73">
        <f>SUM(H414+H427)+H417+H420+H424</f>
        <v>0</v>
      </c>
      <c r="I413" s="73">
        <f>SUM(I414+I427)+I417+I420+I424</f>
        <v>0</v>
      </c>
    </row>
    <row r="414" spans="1:9" ht="31.5" x14ac:dyDescent="0.25">
      <c r="A414" s="81" t="s">
        <v>867</v>
      </c>
      <c r="B414" s="13"/>
      <c r="C414" s="82" t="s">
        <v>113</v>
      </c>
      <c r="D414" s="82" t="s">
        <v>169</v>
      </c>
      <c r="E414" s="82" t="s">
        <v>216</v>
      </c>
      <c r="F414" s="22"/>
      <c r="G414" s="73">
        <f>SUM(G415)</f>
        <v>100.7</v>
      </c>
      <c r="H414" s="73">
        <f t="shared" ref="H414:I415" si="67">SUM(H415)</f>
        <v>0</v>
      </c>
      <c r="I414" s="73">
        <f t="shared" si="67"/>
        <v>0</v>
      </c>
    </row>
    <row r="415" spans="1:9" ht="31.5" x14ac:dyDescent="0.25">
      <c r="A415" s="81" t="s">
        <v>98</v>
      </c>
      <c r="B415" s="13"/>
      <c r="C415" s="82" t="s">
        <v>113</v>
      </c>
      <c r="D415" s="82" t="s">
        <v>169</v>
      </c>
      <c r="E415" s="22" t="s">
        <v>677</v>
      </c>
      <c r="F415" s="22"/>
      <c r="G415" s="73">
        <f>SUM(G416)</f>
        <v>100.7</v>
      </c>
      <c r="H415" s="73">
        <f t="shared" si="67"/>
        <v>0</v>
      </c>
      <c r="I415" s="73">
        <f t="shared" si="67"/>
        <v>0</v>
      </c>
    </row>
    <row r="416" spans="1:9" ht="31.5" x14ac:dyDescent="0.25">
      <c r="A416" s="81" t="s">
        <v>52</v>
      </c>
      <c r="B416" s="13"/>
      <c r="C416" s="82" t="s">
        <v>113</v>
      </c>
      <c r="D416" s="82" t="s">
        <v>169</v>
      </c>
      <c r="E416" s="22" t="s">
        <v>677</v>
      </c>
      <c r="F416" s="22">
        <v>200</v>
      </c>
      <c r="G416" s="73">
        <v>100.7</v>
      </c>
      <c r="H416" s="73"/>
      <c r="I416" s="73"/>
    </row>
    <row r="417" spans="1:9" ht="31.5" x14ac:dyDescent="0.25">
      <c r="A417" s="81" t="s">
        <v>625</v>
      </c>
      <c r="B417" s="13"/>
      <c r="C417" s="82" t="s">
        <v>113</v>
      </c>
      <c r="D417" s="82" t="s">
        <v>169</v>
      </c>
      <c r="E417" s="22" t="s">
        <v>207</v>
      </c>
      <c r="F417" s="22"/>
      <c r="G417" s="73">
        <f>SUM(G418)</f>
        <v>49.5</v>
      </c>
      <c r="H417" s="73"/>
      <c r="I417" s="73"/>
    </row>
    <row r="418" spans="1:9" ht="31.5" x14ac:dyDescent="0.25">
      <c r="A418" s="81" t="s">
        <v>98</v>
      </c>
      <c r="B418" s="13"/>
      <c r="C418" s="82" t="s">
        <v>113</v>
      </c>
      <c r="D418" s="82" t="s">
        <v>169</v>
      </c>
      <c r="E418" s="22" t="s">
        <v>219</v>
      </c>
      <c r="F418" s="22"/>
      <c r="G418" s="73">
        <f>SUM(G419)</f>
        <v>49.5</v>
      </c>
      <c r="H418" s="73"/>
      <c r="I418" s="73"/>
    </row>
    <row r="419" spans="1:9" ht="31.5" x14ac:dyDescent="0.25">
      <c r="A419" s="81" t="s">
        <v>52</v>
      </c>
      <c r="B419" s="13"/>
      <c r="C419" s="82" t="s">
        <v>113</v>
      </c>
      <c r="D419" s="82" t="s">
        <v>169</v>
      </c>
      <c r="E419" s="22" t="s">
        <v>219</v>
      </c>
      <c r="F419" s="22">
        <v>200</v>
      </c>
      <c r="G419" s="73">
        <v>49.5</v>
      </c>
      <c r="H419" s="73"/>
      <c r="I419" s="73"/>
    </row>
    <row r="420" spans="1:9" ht="31.5" x14ac:dyDescent="0.25">
      <c r="A420" s="18" t="s">
        <v>634</v>
      </c>
      <c r="B420" s="2"/>
      <c r="C420" s="104" t="s">
        <v>113</v>
      </c>
      <c r="D420" s="104" t="s">
        <v>169</v>
      </c>
      <c r="E420" s="2" t="s">
        <v>281</v>
      </c>
      <c r="F420" s="104"/>
      <c r="G420" s="73">
        <f>SUM(G421)</f>
        <v>33</v>
      </c>
      <c r="H420" s="73">
        <f t="shared" ref="H420:I422" si="68">SUM(H421)</f>
        <v>0</v>
      </c>
      <c r="I420" s="73">
        <f t="shared" si="68"/>
        <v>0</v>
      </c>
    </row>
    <row r="421" spans="1:9" ht="31.5" x14ac:dyDescent="0.25">
      <c r="A421" s="18" t="s">
        <v>635</v>
      </c>
      <c r="B421" s="2"/>
      <c r="C421" s="104" t="s">
        <v>113</v>
      </c>
      <c r="D421" s="104" t="s">
        <v>169</v>
      </c>
      <c r="E421" s="2" t="s">
        <v>282</v>
      </c>
      <c r="F421" s="104"/>
      <c r="G421" s="73">
        <f>SUM(G422)</f>
        <v>33</v>
      </c>
      <c r="H421" s="73">
        <f t="shared" si="68"/>
        <v>0</v>
      </c>
      <c r="I421" s="73">
        <f t="shared" si="68"/>
        <v>0</v>
      </c>
    </row>
    <row r="422" spans="1:9" ht="31.5" x14ac:dyDescent="0.25">
      <c r="A422" s="18" t="s">
        <v>45</v>
      </c>
      <c r="B422" s="2"/>
      <c r="C422" s="104" t="s">
        <v>113</v>
      </c>
      <c r="D422" s="104" t="s">
        <v>169</v>
      </c>
      <c r="E422" s="2" t="s">
        <v>286</v>
      </c>
      <c r="F422" s="104"/>
      <c r="G422" s="73">
        <f>SUM(G423)</f>
        <v>33</v>
      </c>
      <c r="H422" s="73">
        <f t="shared" si="68"/>
        <v>0</v>
      </c>
      <c r="I422" s="73">
        <f t="shared" si="68"/>
        <v>0</v>
      </c>
    </row>
    <row r="423" spans="1:9" ht="31.5" x14ac:dyDescent="0.25">
      <c r="A423" s="103" t="s">
        <v>52</v>
      </c>
      <c r="B423" s="13"/>
      <c r="C423" s="104" t="s">
        <v>113</v>
      </c>
      <c r="D423" s="104" t="s">
        <v>169</v>
      </c>
      <c r="E423" s="2" t="s">
        <v>286</v>
      </c>
      <c r="F423" s="104" t="s">
        <v>91</v>
      </c>
      <c r="G423" s="73">
        <v>33</v>
      </c>
      <c r="H423" s="73"/>
      <c r="I423" s="73"/>
    </row>
    <row r="424" spans="1:9" x14ac:dyDescent="0.25">
      <c r="A424" s="103" t="s">
        <v>649</v>
      </c>
      <c r="B424" s="13"/>
      <c r="C424" s="104" t="s">
        <v>113</v>
      </c>
      <c r="D424" s="104" t="s">
        <v>169</v>
      </c>
      <c r="E424" s="22" t="s">
        <v>243</v>
      </c>
      <c r="F424" s="104"/>
      <c r="G424" s="73">
        <f>SUM(G425)</f>
        <v>14.5</v>
      </c>
      <c r="H424" s="73">
        <f t="shared" ref="H424:I425" si="69">SUM(H425)</f>
        <v>0</v>
      </c>
      <c r="I424" s="73">
        <f t="shared" si="69"/>
        <v>0</v>
      </c>
    </row>
    <row r="425" spans="1:9" ht="31.5" x14ac:dyDescent="0.25">
      <c r="A425" s="103" t="s">
        <v>45</v>
      </c>
      <c r="B425" s="13"/>
      <c r="C425" s="104" t="s">
        <v>113</v>
      </c>
      <c r="D425" s="104" t="s">
        <v>169</v>
      </c>
      <c r="E425" s="22" t="s">
        <v>244</v>
      </c>
      <c r="F425" s="104"/>
      <c r="G425" s="73">
        <f>SUM(G426)</f>
        <v>14.5</v>
      </c>
      <c r="H425" s="73">
        <f t="shared" si="69"/>
        <v>0</v>
      </c>
      <c r="I425" s="73">
        <f t="shared" si="69"/>
        <v>0</v>
      </c>
    </row>
    <row r="426" spans="1:9" ht="31.5" x14ac:dyDescent="0.25">
      <c r="A426" s="103" t="s">
        <v>52</v>
      </c>
      <c r="B426" s="13"/>
      <c r="C426" s="104" t="s">
        <v>113</v>
      </c>
      <c r="D426" s="104" t="s">
        <v>169</v>
      </c>
      <c r="E426" s="22" t="s">
        <v>244</v>
      </c>
      <c r="F426" s="104" t="s">
        <v>91</v>
      </c>
      <c r="G426" s="73">
        <v>14.5</v>
      </c>
      <c r="H426" s="73"/>
      <c r="I426" s="73"/>
    </row>
    <row r="427" spans="1:9" ht="31.5" x14ac:dyDescent="0.25">
      <c r="A427" s="18" t="s">
        <v>709</v>
      </c>
      <c r="B427" s="13"/>
      <c r="C427" s="82" t="s">
        <v>113</v>
      </c>
      <c r="D427" s="82" t="s">
        <v>169</v>
      </c>
      <c r="E427" s="22" t="s">
        <v>707</v>
      </c>
      <c r="F427" s="22"/>
      <c r="G427" s="73">
        <f>SUM(G428)</f>
        <v>80</v>
      </c>
      <c r="H427" s="73">
        <f t="shared" ref="H427:I428" si="70">SUM(H428)</f>
        <v>0</v>
      </c>
      <c r="I427" s="73">
        <f t="shared" si="70"/>
        <v>0</v>
      </c>
    </row>
    <row r="428" spans="1:9" ht="31.5" x14ac:dyDescent="0.25">
      <c r="A428" s="81" t="s">
        <v>98</v>
      </c>
      <c r="B428" s="13"/>
      <c r="C428" s="82" t="s">
        <v>113</v>
      </c>
      <c r="D428" s="82" t="s">
        <v>169</v>
      </c>
      <c r="E428" s="22" t="s">
        <v>708</v>
      </c>
      <c r="F428" s="82"/>
      <c r="G428" s="73">
        <f>SUM(G429)</f>
        <v>80</v>
      </c>
      <c r="H428" s="73">
        <f t="shared" si="70"/>
        <v>0</v>
      </c>
      <c r="I428" s="73">
        <f t="shared" si="70"/>
        <v>0</v>
      </c>
    </row>
    <row r="429" spans="1:9" ht="31.5" x14ac:dyDescent="0.25">
      <c r="A429" s="81" t="s">
        <v>52</v>
      </c>
      <c r="B429" s="13"/>
      <c r="C429" s="82" t="s">
        <v>113</v>
      </c>
      <c r="D429" s="82" t="s">
        <v>169</v>
      </c>
      <c r="E429" s="22" t="s">
        <v>708</v>
      </c>
      <c r="F429" s="82" t="s">
        <v>91</v>
      </c>
      <c r="G429" s="73">
        <v>80</v>
      </c>
      <c r="H429" s="73"/>
      <c r="I429" s="73"/>
    </row>
    <row r="430" spans="1:9" x14ac:dyDescent="0.25">
      <c r="A430" s="81" t="s">
        <v>183</v>
      </c>
      <c r="B430" s="13"/>
      <c r="C430" s="82" t="s">
        <v>113</v>
      </c>
      <c r="D430" s="82" t="s">
        <v>173</v>
      </c>
      <c r="E430" s="22"/>
      <c r="F430" s="82"/>
      <c r="G430" s="73">
        <f t="shared" ref="G430:I432" si="71">SUM(G431)</f>
        <v>300</v>
      </c>
      <c r="H430" s="73">
        <f t="shared" si="71"/>
        <v>3190</v>
      </c>
      <c r="I430" s="73">
        <f t="shared" si="71"/>
        <v>0</v>
      </c>
    </row>
    <row r="431" spans="1:9" ht="47.25" x14ac:dyDescent="0.25">
      <c r="A431" s="18" t="s">
        <v>672</v>
      </c>
      <c r="B431" s="13"/>
      <c r="C431" s="82" t="s">
        <v>113</v>
      </c>
      <c r="D431" s="82" t="s">
        <v>173</v>
      </c>
      <c r="E431" s="22" t="s">
        <v>489</v>
      </c>
      <c r="F431" s="82"/>
      <c r="G431" s="73">
        <f>SUM(G432)</f>
        <v>300</v>
      </c>
      <c r="H431" s="73">
        <f>SUM(H432)</f>
        <v>3190</v>
      </c>
      <c r="I431" s="73">
        <f>SUM(I432)</f>
        <v>0</v>
      </c>
    </row>
    <row r="432" spans="1:9" ht="31.5" x14ac:dyDescent="0.25">
      <c r="A432" s="18" t="s">
        <v>271</v>
      </c>
      <c r="B432" s="13"/>
      <c r="C432" s="82" t="s">
        <v>113</v>
      </c>
      <c r="D432" s="82" t="s">
        <v>173</v>
      </c>
      <c r="E432" s="22" t="s">
        <v>713</v>
      </c>
      <c r="F432" s="82"/>
      <c r="G432" s="73">
        <f t="shared" si="71"/>
        <v>300</v>
      </c>
      <c r="H432" s="73">
        <f t="shared" si="71"/>
        <v>3190</v>
      </c>
      <c r="I432" s="73">
        <f t="shared" si="71"/>
        <v>0</v>
      </c>
    </row>
    <row r="433" spans="1:9" ht="31.5" x14ac:dyDescent="0.25">
      <c r="A433" s="18" t="s">
        <v>272</v>
      </c>
      <c r="B433" s="13"/>
      <c r="C433" s="82" t="s">
        <v>113</v>
      </c>
      <c r="D433" s="82" t="s">
        <v>173</v>
      </c>
      <c r="E433" s="22" t="s">
        <v>713</v>
      </c>
      <c r="F433" s="82" t="s">
        <v>249</v>
      </c>
      <c r="G433" s="73">
        <f>3800-3500</f>
        <v>300</v>
      </c>
      <c r="H433" s="73">
        <f>3190</f>
        <v>3190</v>
      </c>
      <c r="I433" s="73"/>
    </row>
    <row r="434" spans="1:9" hidden="1" x14ac:dyDescent="0.25">
      <c r="A434" s="18" t="s">
        <v>123</v>
      </c>
      <c r="B434" s="2"/>
      <c r="C434" s="82" t="s">
        <v>15</v>
      </c>
      <c r="D434" s="82"/>
      <c r="E434" s="82"/>
      <c r="F434" s="2"/>
      <c r="G434" s="17">
        <f t="shared" ref="G434:I437" si="72">SUM(G435)</f>
        <v>0</v>
      </c>
      <c r="H434" s="17">
        <f t="shared" si="72"/>
        <v>0</v>
      </c>
      <c r="I434" s="17">
        <f t="shared" si="72"/>
        <v>0</v>
      </c>
    </row>
    <row r="435" spans="1:9" hidden="1" x14ac:dyDescent="0.25">
      <c r="A435" s="18" t="s">
        <v>509</v>
      </c>
      <c r="B435" s="2"/>
      <c r="C435" s="24" t="s">
        <v>15</v>
      </c>
      <c r="D435" s="24" t="s">
        <v>13</v>
      </c>
      <c r="E435" s="24"/>
      <c r="F435" s="24"/>
      <c r="G435" s="73">
        <f t="shared" si="72"/>
        <v>0</v>
      </c>
      <c r="H435" s="73">
        <f t="shared" si="72"/>
        <v>0</v>
      </c>
      <c r="I435" s="73">
        <f t="shared" si="72"/>
        <v>0</v>
      </c>
    </row>
    <row r="436" spans="1:9" ht="31.5" hidden="1" x14ac:dyDescent="0.25">
      <c r="A436" s="18" t="s">
        <v>648</v>
      </c>
      <c r="B436" s="2"/>
      <c r="C436" s="24" t="s">
        <v>15</v>
      </c>
      <c r="D436" s="24" t="s">
        <v>13</v>
      </c>
      <c r="E436" s="82" t="s">
        <v>295</v>
      </c>
      <c r="F436" s="2"/>
      <c r="G436" s="17">
        <f t="shared" si="72"/>
        <v>0</v>
      </c>
      <c r="H436" s="17">
        <f t="shared" si="72"/>
        <v>0</v>
      </c>
      <c r="I436" s="17">
        <f t="shared" si="72"/>
        <v>0</v>
      </c>
    </row>
    <row r="437" spans="1:9" ht="31.5" hidden="1" x14ac:dyDescent="0.25">
      <c r="A437" s="18" t="s">
        <v>271</v>
      </c>
      <c r="B437" s="2"/>
      <c r="C437" s="24" t="s">
        <v>15</v>
      </c>
      <c r="D437" s="24" t="s">
        <v>13</v>
      </c>
      <c r="E437" s="82" t="s">
        <v>309</v>
      </c>
      <c r="F437" s="2"/>
      <c r="G437" s="17">
        <f t="shared" si="72"/>
        <v>0</v>
      </c>
      <c r="H437" s="17">
        <f t="shared" si="72"/>
        <v>0</v>
      </c>
      <c r="I437" s="17">
        <f t="shared" si="72"/>
        <v>0</v>
      </c>
    </row>
    <row r="438" spans="1:9" ht="31.5" hidden="1" x14ac:dyDescent="0.25">
      <c r="A438" s="18" t="s">
        <v>272</v>
      </c>
      <c r="B438" s="2"/>
      <c r="C438" s="24" t="s">
        <v>15</v>
      </c>
      <c r="D438" s="24" t="s">
        <v>13</v>
      </c>
      <c r="E438" s="82" t="s">
        <v>309</v>
      </c>
      <c r="F438" s="2" t="s">
        <v>249</v>
      </c>
      <c r="G438" s="17"/>
      <c r="H438" s="17"/>
      <c r="I438" s="17"/>
    </row>
    <row r="439" spans="1:9" x14ac:dyDescent="0.25">
      <c r="A439" s="81" t="s">
        <v>30</v>
      </c>
      <c r="B439" s="13"/>
      <c r="C439" s="82" t="s">
        <v>31</v>
      </c>
      <c r="D439" s="82"/>
      <c r="E439" s="22"/>
      <c r="F439" s="22"/>
      <c r="G439" s="73">
        <f>SUM(G440+G452)+G465</f>
        <v>71755.7</v>
      </c>
      <c r="H439" s="73">
        <f>SUM(H440+H452)+H465</f>
        <v>48686.5</v>
      </c>
      <c r="I439" s="73">
        <f>SUM(I440+I452)+I465</f>
        <v>48681.7</v>
      </c>
    </row>
    <row r="440" spans="1:9" x14ac:dyDescent="0.25">
      <c r="A440" s="81" t="s">
        <v>53</v>
      </c>
      <c r="B440" s="13"/>
      <c r="C440" s="82" t="s">
        <v>31</v>
      </c>
      <c r="D440" s="82" t="s">
        <v>54</v>
      </c>
      <c r="E440" s="22"/>
      <c r="F440" s="22"/>
      <c r="G440" s="73">
        <f>SUM(G445)+G441+G448</f>
        <v>1250</v>
      </c>
      <c r="H440" s="73">
        <f>SUM(H445)+H441+H448</f>
        <v>0</v>
      </c>
      <c r="I440" s="73">
        <f>SUM(I445)+I441+I448</f>
        <v>0</v>
      </c>
    </row>
    <row r="441" spans="1:9" ht="31.5" hidden="1" x14ac:dyDescent="0.25">
      <c r="A441" s="1" t="s">
        <v>656</v>
      </c>
      <c r="B441" s="82"/>
      <c r="C441" s="82" t="s">
        <v>31</v>
      </c>
      <c r="D441" s="82" t="s">
        <v>54</v>
      </c>
      <c r="E441" s="22" t="s">
        <v>245</v>
      </c>
      <c r="F441" s="27"/>
      <c r="G441" s="73">
        <f t="shared" ref="G441:I443" si="73">SUM(G442)</f>
        <v>0</v>
      </c>
      <c r="H441" s="73">
        <f t="shared" si="73"/>
        <v>0</v>
      </c>
      <c r="I441" s="73">
        <f t="shared" si="73"/>
        <v>0</v>
      </c>
    </row>
    <row r="442" spans="1:9" ht="31.5" hidden="1" x14ac:dyDescent="0.25">
      <c r="A442" s="81" t="s">
        <v>614</v>
      </c>
      <c r="B442" s="82"/>
      <c r="C442" s="82" t="s">
        <v>31</v>
      </c>
      <c r="D442" s="82" t="s">
        <v>54</v>
      </c>
      <c r="E442" s="22" t="s">
        <v>246</v>
      </c>
      <c r="F442" s="27"/>
      <c r="G442" s="73">
        <f t="shared" si="73"/>
        <v>0</v>
      </c>
      <c r="H442" s="73">
        <f t="shared" si="73"/>
        <v>0</v>
      </c>
      <c r="I442" s="73">
        <f t="shared" si="73"/>
        <v>0</v>
      </c>
    </row>
    <row r="443" spans="1:9" ht="37.5" hidden="1" customHeight="1" x14ac:dyDescent="0.25">
      <c r="A443" s="81" t="s">
        <v>609</v>
      </c>
      <c r="B443" s="82"/>
      <c r="C443" s="82" t="s">
        <v>31</v>
      </c>
      <c r="D443" s="82" t="s">
        <v>54</v>
      </c>
      <c r="E443" s="22" t="s">
        <v>608</v>
      </c>
      <c r="F443" s="27"/>
      <c r="G443" s="73">
        <f t="shared" si="73"/>
        <v>0</v>
      </c>
      <c r="H443" s="73">
        <f t="shared" si="73"/>
        <v>0</v>
      </c>
      <c r="I443" s="73">
        <f t="shared" si="73"/>
        <v>0</v>
      </c>
    </row>
    <row r="444" spans="1:9" hidden="1" x14ac:dyDescent="0.25">
      <c r="A444" s="81" t="s">
        <v>42</v>
      </c>
      <c r="B444" s="82"/>
      <c r="C444" s="82" t="s">
        <v>31</v>
      </c>
      <c r="D444" s="82" t="s">
        <v>54</v>
      </c>
      <c r="E444" s="22" t="s">
        <v>608</v>
      </c>
      <c r="F444" s="22">
        <v>300</v>
      </c>
      <c r="G444" s="73"/>
      <c r="H444" s="73"/>
      <c r="I444" s="73"/>
    </row>
    <row r="445" spans="1:9" ht="31.5" hidden="1" x14ac:dyDescent="0.25">
      <c r="A445" s="81" t="s">
        <v>486</v>
      </c>
      <c r="B445" s="13"/>
      <c r="C445" s="82" t="s">
        <v>31</v>
      </c>
      <c r="D445" s="82" t="s">
        <v>54</v>
      </c>
      <c r="E445" s="22" t="s">
        <v>237</v>
      </c>
      <c r="F445" s="22"/>
      <c r="G445" s="73">
        <f t="shared" ref="G445:I446" si="74">SUM(G446)</f>
        <v>0</v>
      </c>
      <c r="H445" s="73">
        <f t="shared" si="74"/>
        <v>0</v>
      </c>
      <c r="I445" s="73">
        <f t="shared" si="74"/>
        <v>0</v>
      </c>
    </row>
    <row r="446" spans="1:9" ht="78.75" hidden="1" x14ac:dyDescent="0.25">
      <c r="A446" s="81" t="s">
        <v>545</v>
      </c>
      <c r="B446" s="13"/>
      <c r="C446" s="82" t="s">
        <v>31</v>
      </c>
      <c r="D446" s="82" t="s">
        <v>54</v>
      </c>
      <c r="E446" s="22" t="s">
        <v>247</v>
      </c>
      <c r="F446" s="22"/>
      <c r="G446" s="73">
        <f t="shared" si="74"/>
        <v>0</v>
      </c>
      <c r="H446" s="73">
        <f t="shared" si="74"/>
        <v>0</v>
      </c>
      <c r="I446" s="73">
        <f t="shared" si="74"/>
        <v>0</v>
      </c>
    </row>
    <row r="447" spans="1:9" hidden="1" x14ac:dyDescent="0.25">
      <c r="A447" s="81" t="s">
        <v>90</v>
      </c>
      <c r="B447" s="13"/>
      <c r="C447" s="82" t="s">
        <v>31</v>
      </c>
      <c r="D447" s="82" t="s">
        <v>54</v>
      </c>
      <c r="E447" s="22" t="s">
        <v>247</v>
      </c>
      <c r="F447" s="22">
        <v>200</v>
      </c>
      <c r="G447" s="73"/>
      <c r="H447" s="73"/>
      <c r="I447" s="73"/>
    </row>
    <row r="448" spans="1:9" ht="31.5" x14ac:dyDescent="0.25">
      <c r="A448" s="81" t="s">
        <v>664</v>
      </c>
      <c r="B448" s="13"/>
      <c r="C448" s="82" t="s">
        <v>31</v>
      </c>
      <c r="D448" s="82" t="s">
        <v>54</v>
      </c>
      <c r="E448" s="22" t="s">
        <v>444</v>
      </c>
      <c r="F448" s="22"/>
      <c r="G448" s="73">
        <f t="shared" ref="G448:I450" si="75">SUM(G449)</f>
        <v>1250</v>
      </c>
      <c r="H448" s="73">
        <f t="shared" si="75"/>
        <v>0</v>
      </c>
      <c r="I448" s="73">
        <f t="shared" si="75"/>
        <v>0</v>
      </c>
    </row>
    <row r="449" spans="1:9" x14ac:dyDescent="0.25">
      <c r="A449" s="81" t="s">
        <v>35</v>
      </c>
      <c r="B449" s="13"/>
      <c r="C449" s="82" t="s">
        <v>31</v>
      </c>
      <c r="D449" s="82" t="s">
        <v>54</v>
      </c>
      <c r="E449" s="22" t="s">
        <v>445</v>
      </c>
      <c r="F449" s="22"/>
      <c r="G449" s="73">
        <f t="shared" si="75"/>
        <v>1250</v>
      </c>
      <c r="H449" s="73">
        <f t="shared" si="75"/>
        <v>0</v>
      </c>
      <c r="I449" s="73">
        <f t="shared" si="75"/>
        <v>0</v>
      </c>
    </row>
    <row r="450" spans="1:9" x14ac:dyDescent="0.25">
      <c r="A450" s="81" t="s">
        <v>55</v>
      </c>
      <c r="B450" s="13"/>
      <c r="C450" s="82" t="s">
        <v>31</v>
      </c>
      <c r="D450" s="82" t="s">
        <v>54</v>
      </c>
      <c r="E450" s="22" t="s">
        <v>446</v>
      </c>
      <c r="F450" s="22"/>
      <c r="G450" s="73">
        <f t="shared" si="75"/>
        <v>1250</v>
      </c>
      <c r="H450" s="73">
        <f t="shared" si="75"/>
        <v>0</v>
      </c>
      <c r="I450" s="73">
        <f t="shared" si="75"/>
        <v>0</v>
      </c>
    </row>
    <row r="451" spans="1:9" x14ac:dyDescent="0.25">
      <c r="A451" s="81" t="s">
        <v>42</v>
      </c>
      <c r="B451" s="13"/>
      <c r="C451" s="82" t="s">
        <v>31</v>
      </c>
      <c r="D451" s="82" t="s">
        <v>54</v>
      </c>
      <c r="E451" s="22" t="s">
        <v>446</v>
      </c>
      <c r="F451" s="22">
        <v>300</v>
      </c>
      <c r="G451" s="73">
        <v>1250</v>
      </c>
      <c r="H451" s="73"/>
      <c r="I451" s="73"/>
    </row>
    <row r="452" spans="1:9" x14ac:dyDescent="0.25">
      <c r="A452" s="81" t="s">
        <v>186</v>
      </c>
      <c r="B452" s="13"/>
      <c r="C452" s="82" t="s">
        <v>31</v>
      </c>
      <c r="D452" s="82" t="s">
        <v>13</v>
      </c>
      <c r="E452" s="82"/>
      <c r="F452" s="82"/>
      <c r="G452" s="73">
        <f>SUM(G459)+G453</f>
        <v>67455.7</v>
      </c>
      <c r="H452" s="73">
        <f>SUM(H459)+H453</f>
        <v>48636.5</v>
      </c>
      <c r="I452" s="73">
        <f>SUM(I459)+I453</f>
        <v>48631.7</v>
      </c>
    </row>
    <row r="453" spans="1:9" ht="31.5" x14ac:dyDescent="0.25">
      <c r="A453" s="81" t="s">
        <v>866</v>
      </c>
      <c r="B453" s="13"/>
      <c r="C453" s="82" t="s">
        <v>31</v>
      </c>
      <c r="D453" s="82" t="s">
        <v>13</v>
      </c>
      <c r="E453" s="22" t="s">
        <v>245</v>
      </c>
      <c r="F453" s="82"/>
      <c r="G453" s="73">
        <f t="shared" ref="G453:I453" si="76">SUM(G454)</f>
        <v>10461.5</v>
      </c>
      <c r="H453" s="73">
        <f t="shared" si="76"/>
        <v>1563.3</v>
      </c>
      <c r="I453" s="73">
        <f t="shared" si="76"/>
        <v>1558.5</v>
      </c>
    </row>
    <row r="454" spans="1:9" ht="31.5" x14ac:dyDescent="0.25">
      <c r="A454" s="81" t="s">
        <v>253</v>
      </c>
      <c r="B454" s="13"/>
      <c r="C454" s="82" t="s">
        <v>31</v>
      </c>
      <c r="D454" s="82" t="s">
        <v>13</v>
      </c>
      <c r="E454" s="22" t="s">
        <v>246</v>
      </c>
      <c r="F454" s="82"/>
      <c r="G454" s="73">
        <f>SUM(G455)+G457</f>
        <v>10461.5</v>
      </c>
      <c r="H454" s="73">
        <f>SUM(H455)+H457</f>
        <v>1563.3</v>
      </c>
      <c r="I454" s="73">
        <f>SUM(I455)+I457</f>
        <v>1558.5</v>
      </c>
    </row>
    <row r="455" spans="1:9" ht="63" x14ac:dyDescent="0.25">
      <c r="A455" s="81" t="s">
        <v>888</v>
      </c>
      <c r="B455" s="13"/>
      <c r="C455" s="82" t="s">
        <v>31</v>
      </c>
      <c r="D455" s="82" t="s">
        <v>13</v>
      </c>
      <c r="E455" s="22" t="s">
        <v>558</v>
      </c>
      <c r="F455" s="82"/>
      <c r="G455" s="73">
        <f>SUM(G456)</f>
        <v>1129.5999999999999</v>
      </c>
      <c r="H455" s="73">
        <f>SUM(H456)</f>
        <v>1563.3</v>
      </c>
      <c r="I455" s="73">
        <f>SUM(I456)</f>
        <v>1558.5</v>
      </c>
    </row>
    <row r="456" spans="1:9" x14ac:dyDescent="0.25">
      <c r="A456" s="81" t="s">
        <v>42</v>
      </c>
      <c r="B456" s="13"/>
      <c r="C456" s="82" t="s">
        <v>31</v>
      </c>
      <c r="D456" s="82" t="s">
        <v>13</v>
      </c>
      <c r="E456" s="22" t="s">
        <v>558</v>
      </c>
      <c r="F456" s="82" t="s">
        <v>99</v>
      </c>
      <c r="G456" s="73">
        <v>1129.5999999999999</v>
      </c>
      <c r="H456" s="73">
        <f>570+993.3</f>
        <v>1563.3</v>
      </c>
      <c r="I456" s="73">
        <f>570+988.5</f>
        <v>1558.5</v>
      </c>
    </row>
    <row r="457" spans="1:9" ht="63" x14ac:dyDescent="0.25">
      <c r="A457" s="81" t="s">
        <v>942</v>
      </c>
      <c r="B457" s="13"/>
      <c r="C457" s="82" t="s">
        <v>31</v>
      </c>
      <c r="D457" s="82" t="s">
        <v>13</v>
      </c>
      <c r="E457" s="22" t="s">
        <v>941</v>
      </c>
      <c r="F457" s="82"/>
      <c r="G457" s="73">
        <f>SUM(G458)</f>
        <v>9331.9</v>
      </c>
      <c r="H457" s="73"/>
      <c r="I457" s="73"/>
    </row>
    <row r="458" spans="1:9" x14ac:dyDescent="0.25">
      <c r="A458" s="81" t="s">
        <v>42</v>
      </c>
      <c r="B458" s="13"/>
      <c r="C458" s="82" t="s">
        <v>31</v>
      </c>
      <c r="D458" s="82" t="s">
        <v>13</v>
      </c>
      <c r="E458" s="22" t="s">
        <v>941</v>
      </c>
      <c r="F458" s="82" t="s">
        <v>99</v>
      </c>
      <c r="G458" s="73">
        <v>9331.9</v>
      </c>
      <c r="H458" s="73"/>
      <c r="I458" s="73"/>
    </row>
    <row r="459" spans="1:9" ht="31.5" x14ac:dyDescent="0.25">
      <c r="A459" s="81" t="s">
        <v>660</v>
      </c>
      <c r="B459" s="13"/>
      <c r="C459" s="82" t="s">
        <v>31</v>
      </c>
      <c r="D459" s="82" t="s">
        <v>13</v>
      </c>
      <c r="E459" s="22" t="s">
        <v>237</v>
      </c>
      <c r="F459" s="22"/>
      <c r="G459" s="73">
        <f>SUM(G460)</f>
        <v>56994.2</v>
      </c>
      <c r="H459" s="73">
        <f>SUM(H460)</f>
        <v>47073.2</v>
      </c>
      <c r="I459" s="73">
        <f>SUM(I460)</f>
        <v>47073.2</v>
      </c>
    </row>
    <row r="460" spans="1:9" ht="63" x14ac:dyDescent="0.25">
      <c r="A460" s="81" t="s">
        <v>363</v>
      </c>
      <c r="B460" s="13"/>
      <c r="C460" s="82" t="s">
        <v>31</v>
      </c>
      <c r="D460" s="82" t="s">
        <v>13</v>
      </c>
      <c r="E460" s="22" t="s">
        <v>366</v>
      </c>
      <c r="F460" s="22"/>
      <c r="G460" s="73">
        <f>SUM(G461+G463)</f>
        <v>56994.2</v>
      </c>
      <c r="H460" s="73">
        <f>SUM(H461+H463)</f>
        <v>47073.2</v>
      </c>
      <c r="I460" s="73">
        <f>SUM(I461+I463)</f>
        <v>47073.2</v>
      </c>
    </row>
    <row r="461" spans="1:9" ht="99" customHeight="1" x14ac:dyDescent="0.25">
      <c r="A461" s="18" t="s">
        <v>597</v>
      </c>
      <c r="B461" s="13"/>
      <c r="C461" s="82" t="s">
        <v>31</v>
      </c>
      <c r="D461" s="82" t="s">
        <v>13</v>
      </c>
      <c r="E461" s="22" t="s">
        <v>555</v>
      </c>
      <c r="F461" s="22"/>
      <c r="G461" s="73">
        <f>SUM(G462)</f>
        <v>42576.3</v>
      </c>
      <c r="H461" s="73">
        <f>SUM(H462)</f>
        <v>27676.2</v>
      </c>
      <c r="I461" s="73">
        <f>SUM(I462)</f>
        <v>27874.7</v>
      </c>
    </row>
    <row r="462" spans="1:9" ht="31.5" x14ac:dyDescent="0.25">
      <c r="A462" s="81" t="s">
        <v>248</v>
      </c>
      <c r="B462" s="13"/>
      <c r="C462" s="82" t="s">
        <v>31</v>
      </c>
      <c r="D462" s="82" t="s">
        <v>13</v>
      </c>
      <c r="E462" s="22" t="s">
        <v>555</v>
      </c>
      <c r="F462" s="22">
        <v>400</v>
      </c>
      <c r="G462" s="73">
        <f>27655.3+5000+9921</f>
        <v>42576.3</v>
      </c>
      <c r="H462" s="73">
        <v>27676.2</v>
      </c>
      <c r="I462" s="73">
        <v>27874.7</v>
      </c>
    </row>
    <row r="463" spans="1:9" ht="47.25" x14ac:dyDescent="0.25">
      <c r="A463" s="81" t="s">
        <v>250</v>
      </c>
      <c r="B463" s="13"/>
      <c r="C463" s="82" t="s">
        <v>31</v>
      </c>
      <c r="D463" s="82" t="s">
        <v>13</v>
      </c>
      <c r="E463" s="82" t="s">
        <v>556</v>
      </c>
      <c r="F463" s="22"/>
      <c r="G463" s="73">
        <f>SUM(G464)</f>
        <v>14417.899999999998</v>
      </c>
      <c r="H463" s="73">
        <f>SUM(H464)</f>
        <v>19396.999999999996</v>
      </c>
      <c r="I463" s="73">
        <f>SUM(I464)</f>
        <v>19198.499999999996</v>
      </c>
    </row>
    <row r="464" spans="1:9" ht="30.75" customHeight="1" x14ac:dyDescent="0.25">
      <c r="A464" s="81" t="s">
        <v>248</v>
      </c>
      <c r="B464" s="13"/>
      <c r="C464" s="82" t="s">
        <v>31</v>
      </c>
      <c r="D464" s="82" t="s">
        <v>13</v>
      </c>
      <c r="E464" s="82" t="s">
        <v>556</v>
      </c>
      <c r="F464" s="82" t="s">
        <v>249</v>
      </c>
      <c r="G464" s="73">
        <f>47073.2-27655.3-5000</f>
        <v>14417.899999999998</v>
      </c>
      <c r="H464" s="73">
        <f>47073.2-27676.2</f>
        <v>19396.999999999996</v>
      </c>
      <c r="I464" s="73">
        <f>47073.2-27874.7</f>
        <v>19198.499999999996</v>
      </c>
    </row>
    <row r="465" spans="1:9" ht="17.25" customHeight="1" x14ac:dyDescent="0.25">
      <c r="A465" s="81" t="s">
        <v>77</v>
      </c>
      <c r="B465" s="13"/>
      <c r="C465" s="82" t="s">
        <v>31</v>
      </c>
      <c r="D465" s="82" t="s">
        <v>78</v>
      </c>
      <c r="E465" s="22"/>
      <c r="F465" s="22"/>
      <c r="G465" s="73">
        <f>G469+G466</f>
        <v>3050</v>
      </c>
      <c r="H465" s="73">
        <f t="shared" ref="H465:I465" si="77">H469+H466</f>
        <v>50</v>
      </c>
      <c r="I465" s="73">
        <f t="shared" si="77"/>
        <v>50</v>
      </c>
    </row>
    <row r="466" spans="1:9" ht="31.5" hidden="1" x14ac:dyDescent="0.25">
      <c r="A466" s="81" t="s">
        <v>485</v>
      </c>
      <c r="B466" s="13"/>
      <c r="C466" s="82" t="s">
        <v>31</v>
      </c>
      <c r="D466" s="82" t="s">
        <v>78</v>
      </c>
      <c r="E466" s="22" t="s">
        <v>237</v>
      </c>
      <c r="F466" s="22"/>
      <c r="G466" s="73">
        <f t="shared" ref="G466:I467" si="78">SUM(G467)</f>
        <v>0</v>
      </c>
      <c r="H466" s="73">
        <f t="shared" si="78"/>
        <v>0</v>
      </c>
      <c r="I466" s="73">
        <f t="shared" si="78"/>
        <v>0</v>
      </c>
    </row>
    <row r="467" spans="1:9" ht="78.75" hidden="1" x14ac:dyDescent="0.25">
      <c r="A467" s="81" t="s">
        <v>465</v>
      </c>
      <c r="B467" s="27"/>
      <c r="C467" s="82" t="s">
        <v>31</v>
      </c>
      <c r="D467" s="82" t="s">
        <v>78</v>
      </c>
      <c r="E467" s="22" t="s">
        <v>247</v>
      </c>
      <c r="F467" s="27"/>
      <c r="G467" s="73">
        <f t="shared" si="78"/>
        <v>0</v>
      </c>
      <c r="H467" s="73">
        <f t="shared" si="78"/>
        <v>0</v>
      </c>
      <c r="I467" s="73">
        <f t="shared" si="78"/>
        <v>0</v>
      </c>
    </row>
    <row r="468" spans="1:9" ht="31.5" hidden="1" x14ac:dyDescent="0.25">
      <c r="A468" s="81" t="s">
        <v>248</v>
      </c>
      <c r="B468" s="27"/>
      <c r="C468" s="82" t="s">
        <v>31</v>
      </c>
      <c r="D468" s="82" t="s">
        <v>78</v>
      </c>
      <c r="E468" s="22" t="s">
        <v>247</v>
      </c>
      <c r="F468" s="22">
        <v>400</v>
      </c>
      <c r="G468" s="73"/>
      <c r="H468" s="73"/>
      <c r="I468" s="73"/>
    </row>
    <row r="469" spans="1:9" ht="31.5" x14ac:dyDescent="0.25">
      <c r="A469" s="81" t="s">
        <v>665</v>
      </c>
      <c r="B469" s="22"/>
      <c r="C469" s="82" t="s">
        <v>31</v>
      </c>
      <c r="D469" s="82" t="s">
        <v>78</v>
      </c>
      <c r="E469" s="22" t="s">
        <v>16</v>
      </c>
      <c r="F469" s="22"/>
      <c r="G469" s="73">
        <f t="shared" ref="G469:I470" si="79">SUM(G470)</f>
        <v>3050</v>
      </c>
      <c r="H469" s="73">
        <f t="shared" si="79"/>
        <v>50</v>
      </c>
      <c r="I469" s="73">
        <f t="shared" si="79"/>
        <v>50</v>
      </c>
    </row>
    <row r="470" spans="1:9" x14ac:dyDescent="0.25">
      <c r="A470" s="81" t="s">
        <v>84</v>
      </c>
      <c r="B470" s="13"/>
      <c r="C470" s="82" t="s">
        <v>31</v>
      </c>
      <c r="D470" s="82" t="s">
        <v>78</v>
      </c>
      <c r="E470" s="22" t="s">
        <v>68</v>
      </c>
      <c r="F470" s="22"/>
      <c r="G470" s="73">
        <f t="shared" si="79"/>
        <v>3050</v>
      </c>
      <c r="H470" s="73">
        <f t="shared" si="79"/>
        <v>50</v>
      </c>
      <c r="I470" s="73">
        <f t="shared" si="79"/>
        <v>50</v>
      </c>
    </row>
    <row r="471" spans="1:9" x14ac:dyDescent="0.25">
      <c r="A471" s="81" t="s">
        <v>35</v>
      </c>
      <c r="B471" s="13"/>
      <c r="C471" s="82" t="s">
        <v>31</v>
      </c>
      <c r="D471" s="82" t="s">
        <v>78</v>
      </c>
      <c r="E471" s="22" t="s">
        <v>426</v>
      </c>
      <c r="F471" s="22"/>
      <c r="G471" s="73">
        <f>SUM(G472+G474)</f>
        <v>3050</v>
      </c>
      <c r="H471" s="73">
        <f>SUM(H472+H474)</f>
        <v>50</v>
      </c>
      <c r="I471" s="73">
        <f>SUM(I472+I474)</f>
        <v>50</v>
      </c>
    </row>
    <row r="472" spans="1:9" ht="31.5" x14ac:dyDescent="0.25">
      <c r="A472" s="81" t="s">
        <v>715</v>
      </c>
      <c r="B472" s="13"/>
      <c r="C472" s="82" t="s">
        <v>31</v>
      </c>
      <c r="D472" s="82" t="s">
        <v>78</v>
      </c>
      <c r="E472" s="22" t="s">
        <v>716</v>
      </c>
      <c r="F472" s="22"/>
      <c r="G472" s="73">
        <f>SUM(G473)</f>
        <v>3000</v>
      </c>
      <c r="H472" s="73">
        <f>SUM(H473)</f>
        <v>0</v>
      </c>
      <c r="I472" s="73">
        <f>SUM(I473)</f>
        <v>0</v>
      </c>
    </row>
    <row r="473" spans="1:9" ht="31.5" x14ac:dyDescent="0.25">
      <c r="A473" s="81" t="s">
        <v>52</v>
      </c>
      <c r="B473" s="13"/>
      <c r="C473" s="82" t="s">
        <v>31</v>
      </c>
      <c r="D473" s="82" t="s">
        <v>78</v>
      </c>
      <c r="E473" s="22" t="s">
        <v>716</v>
      </c>
      <c r="F473" s="22">
        <v>200</v>
      </c>
      <c r="G473" s="73">
        <v>3000</v>
      </c>
      <c r="H473" s="73"/>
      <c r="I473" s="73"/>
    </row>
    <row r="474" spans="1:9" ht="47.25" x14ac:dyDescent="0.25">
      <c r="A474" s="81" t="s">
        <v>718</v>
      </c>
      <c r="B474" s="13"/>
      <c r="C474" s="82" t="s">
        <v>31</v>
      </c>
      <c r="D474" s="82" t="s">
        <v>78</v>
      </c>
      <c r="E474" s="22" t="s">
        <v>717</v>
      </c>
      <c r="F474" s="22"/>
      <c r="G474" s="73">
        <f>SUM(G475)</f>
        <v>50</v>
      </c>
      <c r="H474" s="73">
        <f>SUM(H475)</f>
        <v>50</v>
      </c>
      <c r="I474" s="73">
        <f>SUM(I475)</f>
        <v>50</v>
      </c>
    </row>
    <row r="475" spans="1:9" ht="31.5" x14ac:dyDescent="0.25">
      <c r="A475" s="81" t="s">
        <v>52</v>
      </c>
      <c r="B475" s="13"/>
      <c r="C475" s="82" t="s">
        <v>31</v>
      </c>
      <c r="D475" s="82" t="s">
        <v>78</v>
      </c>
      <c r="E475" s="22" t="s">
        <v>717</v>
      </c>
      <c r="F475" s="22">
        <v>200</v>
      </c>
      <c r="G475" s="73">
        <v>50</v>
      </c>
      <c r="H475" s="73">
        <v>50</v>
      </c>
      <c r="I475" s="73">
        <v>50</v>
      </c>
    </row>
    <row r="476" spans="1:9" hidden="1" x14ac:dyDescent="0.25">
      <c r="A476" s="81" t="s">
        <v>151</v>
      </c>
      <c r="B476" s="13"/>
      <c r="C476" s="82" t="s">
        <v>31</v>
      </c>
      <c r="D476" s="82" t="s">
        <v>78</v>
      </c>
      <c r="E476" s="22" t="s">
        <v>428</v>
      </c>
      <c r="F476" s="22"/>
      <c r="G476" s="73">
        <f>SUM(G477)+G480</f>
        <v>0</v>
      </c>
      <c r="H476" s="73">
        <f>SUM(H477)+H480</f>
        <v>0</v>
      </c>
      <c r="I476" s="73">
        <f>SUM(I477)+I480</f>
        <v>0</v>
      </c>
    </row>
    <row r="477" spans="1:9" ht="31.5" hidden="1" x14ac:dyDescent="0.25">
      <c r="A477" s="81" t="s">
        <v>264</v>
      </c>
      <c r="B477" s="13"/>
      <c r="C477" s="82" t="s">
        <v>31</v>
      </c>
      <c r="D477" s="82" t="s">
        <v>78</v>
      </c>
      <c r="E477" s="22" t="s">
        <v>429</v>
      </c>
      <c r="F477" s="22"/>
      <c r="G477" s="73">
        <f t="shared" ref="G477:I478" si="80">SUM(G478)</f>
        <v>0</v>
      </c>
      <c r="H477" s="73">
        <f t="shared" si="80"/>
        <v>0</v>
      </c>
      <c r="I477" s="73">
        <f t="shared" si="80"/>
        <v>0</v>
      </c>
    </row>
    <row r="478" spans="1:9" ht="31.5" hidden="1" x14ac:dyDescent="0.25">
      <c r="A478" s="81" t="s">
        <v>28</v>
      </c>
      <c r="B478" s="13"/>
      <c r="C478" s="82" t="s">
        <v>31</v>
      </c>
      <c r="D478" s="82" t="s">
        <v>78</v>
      </c>
      <c r="E478" s="22" t="s">
        <v>429</v>
      </c>
      <c r="F478" s="22"/>
      <c r="G478" s="73">
        <f t="shared" si="80"/>
        <v>0</v>
      </c>
      <c r="H478" s="73">
        <f t="shared" si="80"/>
        <v>0</v>
      </c>
      <c r="I478" s="73">
        <f t="shared" si="80"/>
        <v>0</v>
      </c>
    </row>
    <row r="479" spans="1:9" ht="31.5" hidden="1" x14ac:dyDescent="0.25">
      <c r="A479" s="81" t="s">
        <v>72</v>
      </c>
      <c r="B479" s="13"/>
      <c r="C479" s="82" t="s">
        <v>31</v>
      </c>
      <c r="D479" s="82" t="s">
        <v>78</v>
      </c>
      <c r="E479" s="22" t="s">
        <v>429</v>
      </c>
      <c r="F479" s="22">
        <v>600</v>
      </c>
      <c r="G479" s="73"/>
      <c r="H479" s="73"/>
      <c r="I479" s="73"/>
    </row>
    <row r="480" spans="1:9" ht="38.25" hidden="1" customHeight="1" x14ac:dyDescent="0.25">
      <c r="A480" s="81" t="s">
        <v>265</v>
      </c>
      <c r="B480" s="13"/>
      <c r="C480" s="82" t="s">
        <v>31</v>
      </c>
      <c r="D480" s="82" t="s">
        <v>78</v>
      </c>
      <c r="E480" s="22" t="s">
        <v>430</v>
      </c>
      <c r="F480" s="22"/>
      <c r="G480" s="73">
        <f t="shared" ref="G480:I481" si="81">SUM(G481)</f>
        <v>0</v>
      </c>
      <c r="H480" s="73">
        <f t="shared" si="81"/>
        <v>0</v>
      </c>
      <c r="I480" s="73">
        <f t="shared" si="81"/>
        <v>0</v>
      </c>
    </row>
    <row r="481" spans="1:9" ht="31.5" hidden="1" x14ac:dyDescent="0.25">
      <c r="A481" s="81" t="s">
        <v>28</v>
      </c>
      <c r="B481" s="13"/>
      <c r="C481" s="82" t="s">
        <v>31</v>
      </c>
      <c r="D481" s="82" t="s">
        <v>78</v>
      </c>
      <c r="E481" s="22" t="s">
        <v>430</v>
      </c>
      <c r="F481" s="22"/>
      <c r="G481" s="73">
        <f t="shared" si="81"/>
        <v>0</v>
      </c>
      <c r="H481" s="73">
        <f t="shared" si="81"/>
        <v>0</v>
      </c>
      <c r="I481" s="73">
        <f t="shared" si="81"/>
        <v>0</v>
      </c>
    </row>
    <row r="482" spans="1:9" ht="31.5" hidden="1" x14ac:dyDescent="0.25">
      <c r="A482" s="81" t="s">
        <v>72</v>
      </c>
      <c r="B482" s="13"/>
      <c r="C482" s="82" t="s">
        <v>31</v>
      </c>
      <c r="D482" s="82" t="s">
        <v>78</v>
      </c>
      <c r="E482" s="22" t="s">
        <v>430</v>
      </c>
      <c r="F482" s="22">
        <v>600</v>
      </c>
      <c r="G482" s="73"/>
      <c r="H482" s="73"/>
      <c r="I482" s="73"/>
    </row>
    <row r="483" spans="1:9" ht="19.5" customHeight="1" x14ac:dyDescent="0.25">
      <c r="A483" s="18" t="s">
        <v>255</v>
      </c>
      <c r="B483" s="2"/>
      <c r="C483" s="82" t="s">
        <v>170</v>
      </c>
      <c r="D483" s="82" t="s">
        <v>32</v>
      </c>
      <c r="E483" s="82"/>
      <c r="F483" s="82"/>
      <c r="G483" s="73">
        <f>SUM(G484)+G513+G498</f>
        <v>1200</v>
      </c>
      <c r="H483" s="73">
        <f>SUM(H484)+H513+H498</f>
        <v>0</v>
      </c>
      <c r="I483" s="73">
        <f>SUM(I484)+I513+I498</f>
        <v>0</v>
      </c>
    </row>
    <row r="484" spans="1:9" x14ac:dyDescent="0.25">
      <c r="A484" s="18" t="s">
        <v>187</v>
      </c>
      <c r="B484" s="2"/>
      <c r="C484" s="82" t="s">
        <v>170</v>
      </c>
      <c r="D484" s="82" t="s">
        <v>34</v>
      </c>
      <c r="E484" s="82"/>
      <c r="F484" s="82"/>
      <c r="G484" s="73">
        <f>SUM(G485,G492)+G488</f>
        <v>1200</v>
      </c>
      <c r="H484" s="73">
        <f>SUM(H485,H492)</f>
        <v>0</v>
      </c>
      <c r="I484" s="73">
        <f>SUM(I485,I492)</f>
        <v>0</v>
      </c>
    </row>
    <row r="485" spans="1:9" ht="31.5" x14ac:dyDescent="0.25">
      <c r="A485" s="18" t="s">
        <v>648</v>
      </c>
      <c r="B485" s="2"/>
      <c r="C485" s="82" t="s">
        <v>170</v>
      </c>
      <c r="D485" s="82" t="s">
        <v>34</v>
      </c>
      <c r="E485" s="82" t="s">
        <v>295</v>
      </c>
      <c r="F485" s="82"/>
      <c r="G485" s="73">
        <f t="shared" ref="G485:I486" si="82">SUM(G486)</f>
        <v>600</v>
      </c>
      <c r="H485" s="73">
        <f t="shared" si="82"/>
        <v>0</v>
      </c>
      <c r="I485" s="73">
        <f t="shared" si="82"/>
        <v>0</v>
      </c>
    </row>
    <row r="486" spans="1:9" ht="31.5" x14ac:dyDescent="0.25">
      <c r="A486" s="18" t="s">
        <v>271</v>
      </c>
      <c r="B486" s="2"/>
      <c r="C486" s="82" t="s">
        <v>170</v>
      </c>
      <c r="D486" s="82" t="s">
        <v>34</v>
      </c>
      <c r="E486" s="82" t="s">
        <v>309</v>
      </c>
      <c r="F486" s="82"/>
      <c r="G486" s="73">
        <f t="shared" si="82"/>
        <v>600</v>
      </c>
      <c r="H486" s="73">
        <f t="shared" si="82"/>
        <v>0</v>
      </c>
      <c r="I486" s="73">
        <f t="shared" si="82"/>
        <v>0</v>
      </c>
    </row>
    <row r="487" spans="1:9" ht="31.5" x14ac:dyDescent="0.25">
      <c r="A487" s="18" t="s">
        <v>272</v>
      </c>
      <c r="B487" s="2"/>
      <c r="C487" s="82" t="s">
        <v>170</v>
      </c>
      <c r="D487" s="82" t="s">
        <v>34</v>
      </c>
      <c r="E487" s="82" t="s">
        <v>309</v>
      </c>
      <c r="F487" s="82" t="s">
        <v>249</v>
      </c>
      <c r="G487" s="73">
        <v>600</v>
      </c>
      <c r="H487" s="73"/>
      <c r="I487" s="73"/>
    </row>
    <row r="488" spans="1:9" ht="31.5" hidden="1" x14ac:dyDescent="0.25">
      <c r="A488" s="81" t="s">
        <v>629</v>
      </c>
      <c r="B488" s="2"/>
      <c r="C488" s="82" t="s">
        <v>170</v>
      </c>
      <c r="D488" s="82" t="s">
        <v>34</v>
      </c>
      <c r="E488" s="2" t="s">
        <v>220</v>
      </c>
      <c r="F488" s="2"/>
      <c r="G488" s="17">
        <f t="shared" ref="G488:G489" si="83">SUM(G489)</f>
        <v>0</v>
      </c>
      <c r="H488" s="73"/>
      <c r="I488" s="73"/>
    </row>
    <row r="489" spans="1:9" ht="47.25" hidden="1" x14ac:dyDescent="0.25">
      <c r="A489" s="81" t="s">
        <v>630</v>
      </c>
      <c r="B489" s="2"/>
      <c r="C489" s="82" t="s">
        <v>170</v>
      </c>
      <c r="D489" s="82" t="s">
        <v>34</v>
      </c>
      <c r="E489" s="2" t="s">
        <v>221</v>
      </c>
      <c r="F489" s="2"/>
      <c r="G489" s="17">
        <f t="shared" si="83"/>
        <v>0</v>
      </c>
      <c r="H489" s="73"/>
      <c r="I489" s="73"/>
    </row>
    <row r="490" spans="1:9" ht="31.5" hidden="1" x14ac:dyDescent="0.25">
      <c r="A490" s="81" t="s">
        <v>490</v>
      </c>
      <c r="B490" s="2"/>
      <c r="C490" s="82" t="s">
        <v>170</v>
      </c>
      <c r="D490" s="82" t="s">
        <v>34</v>
      </c>
      <c r="E490" s="2" t="s">
        <v>223</v>
      </c>
      <c r="F490" s="2"/>
      <c r="G490" s="17">
        <f>SUM(G491:G491)</f>
        <v>0</v>
      </c>
      <c r="H490" s="73"/>
      <c r="I490" s="73"/>
    </row>
    <row r="491" spans="1:9" ht="31.5" hidden="1" x14ac:dyDescent="0.25">
      <c r="A491" s="18" t="s">
        <v>52</v>
      </c>
      <c r="B491" s="2"/>
      <c r="C491" s="82" t="s">
        <v>170</v>
      </c>
      <c r="D491" s="82" t="s">
        <v>34</v>
      </c>
      <c r="E491" s="2" t="s">
        <v>223</v>
      </c>
      <c r="F491" s="2" t="s">
        <v>249</v>
      </c>
      <c r="G491" s="17"/>
      <c r="H491" s="73"/>
      <c r="I491" s="73"/>
    </row>
    <row r="492" spans="1:9" ht="31.5" x14ac:dyDescent="0.25">
      <c r="A492" s="81" t="s">
        <v>667</v>
      </c>
      <c r="B492" s="13"/>
      <c r="C492" s="82" t="s">
        <v>170</v>
      </c>
      <c r="D492" s="82" t="s">
        <v>34</v>
      </c>
      <c r="E492" s="22" t="s">
        <v>258</v>
      </c>
      <c r="F492" s="22"/>
      <c r="G492" s="73">
        <f>SUM(G493)</f>
        <v>600</v>
      </c>
      <c r="H492" s="73">
        <f>SUM(H493)</f>
        <v>0</v>
      </c>
      <c r="I492" s="73">
        <f>SUM(I493)</f>
        <v>0</v>
      </c>
    </row>
    <row r="493" spans="1:9" ht="31.5" x14ac:dyDescent="0.25">
      <c r="A493" s="81" t="s">
        <v>276</v>
      </c>
      <c r="B493" s="13"/>
      <c r="C493" s="82" t="s">
        <v>170</v>
      </c>
      <c r="D493" s="82" t="s">
        <v>34</v>
      </c>
      <c r="E493" s="22" t="s">
        <v>266</v>
      </c>
      <c r="F493" s="22"/>
      <c r="G493" s="73">
        <f>SUM(G494)+G496</f>
        <v>600</v>
      </c>
      <c r="H493" s="73">
        <f>SUM(H494)+H496</f>
        <v>0</v>
      </c>
      <c r="I493" s="73">
        <f>SUM(I494)+I496</f>
        <v>0</v>
      </c>
    </row>
    <row r="494" spans="1:9" ht="31.5" x14ac:dyDescent="0.25">
      <c r="A494" s="18" t="s">
        <v>368</v>
      </c>
      <c r="B494" s="2"/>
      <c r="C494" s="82" t="s">
        <v>170</v>
      </c>
      <c r="D494" s="82" t="s">
        <v>34</v>
      </c>
      <c r="E494" s="22" t="s">
        <v>310</v>
      </c>
      <c r="F494" s="22"/>
      <c r="G494" s="73">
        <f>SUM(G495)</f>
        <v>600</v>
      </c>
      <c r="H494" s="73">
        <f>SUM(H495)</f>
        <v>0</v>
      </c>
      <c r="I494" s="73">
        <f>SUM(I495)</f>
        <v>0</v>
      </c>
    </row>
    <row r="495" spans="1:9" ht="31.5" x14ac:dyDescent="0.25">
      <c r="A495" s="18" t="s">
        <v>272</v>
      </c>
      <c r="B495" s="2"/>
      <c r="C495" s="82" t="s">
        <v>170</v>
      </c>
      <c r="D495" s="82" t="s">
        <v>34</v>
      </c>
      <c r="E495" s="22" t="s">
        <v>310</v>
      </c>
      <c r="F495" s="22">
        <v>400</v>
      </c>
      <c r="G495" s="73">
        <v>600</v>
      </c>
      <c r="H495" s="73"/>
      <c r="I495" s="73"/>
    </row>
    <row r="496" spans="1:9" ht="31.5" hidden="1" x14ac:dyDescent="0.25">
      <c r="A496" s="18" t="s">
        <v>487</v>
      </c>
      <c r="B496" s="2"/>
      <c r="C496" s="82" t="s">
        <v>170</v>
      </c>
      <c r="D496" s="82" t="s">
        <v>34</v>
      </c>
      <c r="E496" s="22" t="s">
        <v>449</v>
      </c>
      <c r="F496" s="22"/>
      <c r="G496" s="73">
        <f>SUM(G497)</f>
        <v>0</v>
      </c>
      <c r="H496" s="73">
        <f>SUM(H497)</f>
        <v>0</v>
      </c>
      <c r="I496" s="73">
        <f>SUM(I497)</f>
        <v>0</v>
      </c>
    </row>
    <row r="497" spans="1:9" ht="31.5" hidden="1" x14ac:dyDescent="0.25">
      <c r="A497" s="18" t="s">
        <v>272</v>
      </c>
      <c r="B497" s="2"/>
      <c r="C497" s="82" t="s">
        <v>170</v>
      </c>
      <c r="D497" s="82" t="s">
        <v>34</v>
      </c>
      <c r="E497" s="22" t="s">
        <v>449</v>
      </c>
      <c r="F497" s="22">
        <v>400</v>
      </c>
      <c r="G497" s="73"/>
      <c r="H497" s="73"/>
      <c r="I497" s="73"/>
    </row>
    <row r="498" spans="1:9" hidden="1" x14ac:dyDescent="0.25">
      <c r="A498" s="81" t="s">
        <v>188</v>
      </c>
      <c r="B498" s="2"/>
      <c r="C498" s="2" t="s">
        <v>170</v>
      </c>
      <c r="D498" s="2" t="s">
        <v>44</v>
      </c>
      <c r="E498" s="2"/>
      <c r="F498" s="2"/>
      <c r="G498" s="17">
        <f>SUM(G499)+G504</f>
        <v>0</v>
      </c>
      <c r="H498" s="17">
        <f>SUM(H499)+H504</f>
        <v>0</v>
      </c>
      <c r="I498" s="17">
        <f>SUM(I499)+I504</f>
        <v>0</v>
      </c>
    </row>
    <row r="499" spans="1:9" ht="31.5" hidden="1" x14ac:dyDescent="0.25">
      <c r="A499" s="81" t="s">
        <v>431</v>
      </c>
      <c r="B499" s="2"/>
      <c r="C499" s="2" t="s">
        <v>170</v>
      </c>
      <c r="D499" s="2" t="s">
        <v>44</v>
      </c>
      <c r="E499" s="2" t="s">
        <v>432</v>
      </c>
      <c r="F499" s="2"/>
      <c r="G499" s="17">
        <f>G500+G507</f>
        <v>0</v>
      </c>
      <c r="H499" s="17">
        <f>H500+H507</f>
        <v>0</v>
      </c>
      <c r="I499" s="17">
        <f>I500+I507</f>
        <v>0</v>
      </c>
    </row>
    <row r="500" spans="1:9" ht="31.5" hidden="1" x14ac:dyDescent="0.25">
      <c r="A500" s="81" t="s">
        <v>433</v>
      </c>
      <c r="B500" s="2"/>
      <c r="C500" s="2" t="s">
        <v>170</v>
      </c>
      <c r="D500" s="2" t="s">
        <v>44</v>
      </c>
      <c r="E500" s="2" t="s">
        <v>434</v>
      </c>
      <c r="F500" s="2"/>
      <c r="G500" s="17">
        <f>+G501</f>
        <v>0</v>
      </c>
      <c r="H500" s="17">
        <f>+H501</f>
        <v>0</v>
      </c>
      <c r="I500" s="17">
        <f>+I501</f>
        <v>0</v>
      </c>
    </row>
    <row r="501" spans="1:9" ht="47.25" hidden="1" x14ac:dyDescent="0.25">
      <c r="A501" s="81" t="s">
        <v>438</v>
      </c>
      <c r="B501" s="2"/>
      <c r="C501" s="2" t="s">
        <v>170</v>
      </c>
      <c r="D501" s="2" t="s">
        <v>44</v>
      </c>
      <c r="E501" s="2" t="s">
        <v>435</v>
      </c>
      <c r="F501" s="2"/>
      <c r="G501" s="17">
        <f t="shared" ref="G501:I502" si="84">SUM(G502)</f>
        <v>0</v>
      </c>
      <c r="H501" s="17">
        <f t="shared" si="84"/>
        <v>0</v>
      </c>
      <c r="I501" s="17">
        <f t="shared" si="84"/>
        <v>0</v>
      </c>
    </row>
    <row r="502" spans="1:9" ht="31.5" hidden="1" x14ac:dyDescent="0.25">
      <c r="A502" s="81" t="s">
        <v>436</v>
      </c>
      <c r="B502" s="2"/>
      <c r="C502" s="2" t="s">
        <v>170</v>
      </c>
      <c r="D502" s="2" t="s">
        <v>44</v>
      </c>
      <c r="E502" s="2" t="s">
        <v>437</v>
      </c>
      <c r="F502" s="2"/>
      <c r="G502" s="17">
        <f t="shared" si="84"/>
        <v>0</v>
      </c>
      <c r="H502" s="17">
        <f t="shared" si="84"/>
        <v>0</v>
      </c>
      <c r="I502" s="17">
        <f t="shared" si="84"/>
        <v>0</v>
      </c>
    </row>
    <row r="503" spans="1:9" ht="31.5" hidden="1" x14ac:dyDescent="0.25">
      <c r="A503" s="18" t="s">
        <v>272</v>
      </c>
      <c r="B503" s="2"/>
      <c r="C503" s="2" t="s">
        <v>170</v>
      </c>
      <c r="D503" s="2" t="s">
        <v>44</v>
      </c>
      <c r="E503" s="2" t="s">
        <v>437</v>
      </c>
      <c r="F503" s="22">
        <v>400</v>
      </c>
      <c r="G503" s="73"/>
      <c r="H503" s="73"/>
      <c r="I503" s="73"/>
    </row>
    <row r="504" spans="1:9" ht="31.5" hidden="1" x14ac:dyDescent="0.25">
      <c r="A504" s="18" t="s">
        <v>503</v>
      </c>
      <c r="B504" s="2"/>
      <c r="C504" s="2" t="s">
        <v>170</v>
      </c>
      <c r="D504" s="2" t="s">
        <v>44</v>
      </c>
      <c r="E504" s="82" t="s">
        <v>295</v>
      </c>
      <c r="F504" s="22"/>
      <c r="G504" s="73">
        <f t="shared" ref="G504:I505" si="85">G505</f>
        <v>0</v>
      </c>
      <c r="H504" s="73">
        <f t="shared" si="85"/>
        <v>0</v>
      </c>
      <c r="I504" s="73">
        <f t="shared" si="85"/>
        <v>0</v>
      </c>
    </row>
    <row r="505" spans="1:9" ht="31.5" hidden="1" x14ac:dyDescent="0.25">
      <c r="A505" s="18" t="s">
        <v>368</v>
      </c>
      <c r="B505" s="2"/>
      <c r="C505" s="2" t="s">
        <v>170</v>
      </c>
      <c r="D505" s="2" t="s">
        <v>44</v>
      </c>
      <c r="E505" s="82" t="s">
        <v>309</v>
      </c>
      <c r="F505" s="22"/>
      <c r="G505" s="73">
        <f t="shared" si="85"/>
        <v>0</v>
      </c>
      <c r="H505" s="73">
        <f t="shared" si="85"/>
        <v>0</v>
      </c>
      <c r="I505" s="73">
        <f t="shared" si="85"/>
        <v>0</v>
      </c>
    </row>
    <row r="506" spans="1:9" ht="31.5" hidden="1" x14ac:dyDescent="0.25">
      <c r="A506" s="18" t="s">
        <v>272</v>
      </c>
      <c r="B506" s="2"/>
      <c r="C506" s="2" t="s">
        <v>170</v>
      </c>
      <c r="D506" s="2" t="s">
        <v>44</v>
      </c>
      <c r="E506" s="82" t="s">
        <v>309</v>
      </c>
      <c r="F506" s="22">
        <v>400</v>
      </c>
      <c r="G506" s="73"/>
      <c r="H506" s="73"/>
      <c r="I506" s="73"/>
    </row>
    <row r="507" spans="1:9" ht="31.5" hidden="1" x14ac:dyDescent="0.25">
      <c r="A507" s="81" t="s">
        <v>257</v>
      </c>
      <c r="B507" s="13"/>
      <c r="C507" s="2" t="s">
        <v>170</v>
      </c>
      <c r="D507" s="2" t="s">
        <v>44</v>
      </c>
      <c r="E507" s="22" t="s">
        <v>258</v>
      </c>
      <c r="F507" s="22"/>
      <c r="G507" s="73">
        <f>SUM(G508)</f>
        <v>0</v>
      </c>
      <c r="H507" s="73">
        <f>SUM(H508)</f>
        <v>0</v>
      </c>
      <c r="I507" s="73">
        <f>SUM(I508)</f>
        <v>0</v>
      </c>
    </row>
    <row r="508" spans="1:9" ht="31.5" hidden="1" x14ac:dyDescent="0.25">
      <c r="A508" s="81" t="s">
        <v>276</v>
      </c>
      <c r="B508" s="13"/>
      <c r="C508" s="2" t="s">
        <v>170</v>
      </c>
      <c r="D508" s="2" t="s">
        <v>44</v>
      </c>
      <c r="E508" s="22" t="s">
        <v>266</v>
      </c>
      <c r="F508" s="22"/>
      <c r="G508" s="73">
        <f>SUM(G509)+G511</f>
        <v>0</v>
      </c>
      <c r="H508" s="73">
        <f>SUM(H509)+H511</f>
        <v>0</v>
      </c>
      <c r="I508" s="73">
        <f>SUM(I509)+I511</f>
        <v>0</v>
      </c>
    </row>
    <row r="509" spans="1:9" ht="31.5" hidden="1" x14ac:dyDescent="0.25">
      <c r="A509" s="18" t="s">
        <v>368</v>
      </c>
      <c r="B509" s="2"/>
      <c r="C509" s="2" t="s">
        <v>170</v>
      </c>
      <c r="D509" s="2" t="s">
        <v>44</v>
      </c>
      <c r="E509" s="22" t="s">
        <v>310</v>
      </c>
      <c r="F509" s="22"/>
      <c r="G509" s="73">
        <f>SUM(G510)</f>
        <v>0</v>
      </c>
      <c r="H509" s="73">
        <f>SUM(H510)</f>
        <v>0</v>
      </c>
      <c r="I509" s="73">
        <f>SUM(I510)</f>
        <v>0</v>
      </c>
    </row>
    <row r="510" spans="1:9" ht="31.5" hidden="1" x14ac:dyDescent="0.25">
      <c r="A510" s="18" t="s">
        <v>272</v>
      </c>
      <c r="B510" s="2"/>
      <c r="C510" s="2" t="s">
        <v>170</v>
      </c>
      <c r="D510" s="2" t="s">
        <v>44</v>
      </c>
      <c r="E510" s="22" t="s">
        <v>310</v>
      </c>
      <c r="F510" s="22">
        <v>400</v>
      </c>
      <c r="G510" s="73"/>
      <c r="H510" s="73"/>
      <c r="I510" s="73"/>
    </row>
    <row r="511" spans="1:9" ht="31.5" hidden="1" x14ac:dyDescent="0.25">
      <c r="A511" s="18" t="s">
        <v>487</v>
      </c>
      <c r="B511" s="2"/>
      <c r="C511" s="2" t="s">
        <v>170</v>
      </c>
      <c r="D511" s="2" t="s">
        <v>44</v>
      </c>
      <c r="E511" s="22" t="s">
        <v>449</v>
      </c>
      <c r="F511" s="22"/>
      <c r="G511" s="73">
        <f>SUM(G512)</f>
        <v>0</v>
      </c>
      <c r="H511" s="73">
        <f>SUM(H512)</f>
        <v>0</v>
      </c>
      <c r="I511" s="73">
        <f>SUM(I512)</f>
        <v>0</v>
      </c>
    </row>
    <row r="512" spans="1:9" ht="31.5" hidden="1" x14ac:dyDescent="0.25">
      <c r="A512" s="18" t="s">
        <v>272</v>
      </c>
      <c r="B512" s="2"/>
      <c r="C512" s="2" t="s">
        <v>170</v>
      </c>
      <c r="D512" s="2" t="s">
        <v>44</v>
      </c>
      <c r="E512" s="22" t="s">
        <v>449</v>
      </c>
      <c r="F512" s="22">
        <v>400</v>
      </c>
      <c r="G512" s="73"/>
      <c r="H512" s="73"/>
      <c r="I512" s="73"/>
    </row>
    <row r="513" spans="1:11" s="88" customFormat="1" hidden="1" x14ac:dyDescent="0.25">
      <c r="A513" s="18" t="s">
        <v>190</v>
      </c>
      <c r="B513" s="2"/>
      <c r="C513" s="82" t="s">
        <v>170</v>
      </c>
      <c r="D513" s="82" t="s">
        <v>169</v>
      </c>
      <c r="E513" s="22"/>
      <c r="F513" s="22"/>
      <c r="G513" s="73">
        <f t="shared" ref="G513:I515" si="86">G514</f>
        <v>0</v>
      </c>
      <c r="H513" s="73">
        <f t="shared" si="86"/>
        <v>0</v>
      </c>
      <c r="I513" s="73">
        <f t="shared" si="86"/>
        <v>0</v>
      </c>
    </row>
    <row r="514" spans="1:11" ht="31.5" hidden="1" x14ac:dyDescent="0.25">
      <c r="A514" s="18" t="s">
        <v>484</v>
      </c>
      <c r="B514" s="2"/>
      <c r="C514" s="82" t="s">
        <v>170</v>
      </c>
      <c r="D514" s="82" t="s">
        <v>169</v>
      </c>
      <c r="E514" s="82" t="s">
        <v>295</v>
      </c>
      <c r="F514" s="22"/>
      <c r="G514" s="73">
        <f t="shared" si="86"/>
        <v>0</v>
      </c>
      <c r="H514" s="73">
        <f t="shared" si="86"/>
        <v>0</v>
      </c>
      <c r="I514" s="73">
        <f t="shared" si="86"/>
        <v>0</v>
      </c>
    </row>
    <row r="515" spans="1:11" ht="31.5" hidden="1" x14ac:dyDescent="0.25">
      <c r="A515" s="18" t="s">
        <v>368</v>
      </c>
      <c r="B515" s="2"/>
      <c r="C515" s="82" t="s">
        <v>170</v>
      </c>
      <c r="D515" s="82" t="s">
        <v>169</v>
      </c>
      <c r="E515" s="82" t="s">
        <v>309</v>
      </c>
      <c r="F515" s="22"/>
      <c r="G515" s="73">
        <f t="shared" si="86"/>
        <v>0</v>
      </c>
      <c r="H515" s="73">
        <f t="shared" si="86"/>
        <v>0</v>
      </c>
      <c r="I515" s="73">
        <f t="shared" si="86"/>
        <v>0</v>
      </c>
    </row>
    <row r="516" spans="1:11" ht="31.5" hidden="1" x14ac:dyDescent="0.25">
      <c r="A516" s="18" t="s">
        <v>272</v>
      </c>
      <c r="B516" s="2"/>
      <c r="C516" s="82" t="s">
        <v>170</v>
      </c>
      <c r="D516" s="82" t="s">
        <v>169</v>
      </c>
      <c r="E516" s="82" t="s">
        <v>309</v>
      </c>
      <c r="F516" s="22">
        <v>400</v>
      </c>
      <c r="G516" s="73"/>
      <c r="H516" s="73"/>
      <c r="I516" s="73"/>
    </row>
    <row r="517" spans="1:11" x14ac:dyDescent="0.25">
      <c r="A517" s="14" t="s">
        <v>204</v>
      </c>
      <c r="B517" s="15" t="s">
        <v>205</v>
      </c>
      <c r="C517" s="15"/>
      <c r="D517" s="15"/>
      <c r="E517" s="15"/>
      <c r="F517" s="15"/>
      <c r="G517" s="19">
        <f>SUM(G518+G545)+G541</f>
        <v>37962.999999999993</v>
      </c>
      <c r="H517" s="19">
        <f t="shared" ref="H517:I517" si="87">SUM(H518+H545)+H541</f>
        <v>35036.6</v>
      </c>
      <c r="I517" s="19">
        <f t="shared" si="87"/>
        <v>35013.599999999999</v>
      </c>
      <c r="J517" s="52">
        <f>42815.8-2800-100-2700</f>
        <v>37215.800000000003</v>
      </c>
      <c r="K517" s="90">
        <f>SUM(J517-G517)</f>
        <v>-747.19999999998981</v>
      </c>
    </row>
    <row r="518" spans="1:11" x14ac:dyDescent="0.25">
      <c r="A518" s="81" t="s">
        <v>87</v>
      </c>
      <c r="B518" s="2"/>
      <c r="C518" s="82" t="s">
        <v>34</v>
      </c>
      <c r="D518" s="82"/>
      <c r="E518" s="82"/>
      <c r="F518" s="22"/>
      <c r="G518" s="73">
        <f>SUM(G519+G524+G528)</f>
        <v>35984.199999999997</v>
      </c>
      <c r="H518" s="73">
        <f>SUM(H519+H524+H528)</f>
        <v>35036.6</v>
      </c>
      <c r="I518" s="73">
        <f>SUM(I519+I524+I528)</f>
        <v>35013.599999999999</v>
      </c>
      <c r="J518" s="52">
        <v>35036.6</v>
      </c>
      <c r="K518" s="90">
        <f>SUM(J518-H517)</f>
        <v>0</v>
      </c>
    </row>
    <row r="519" spans="1:11" ht="31.5" x14ac:dyDescent="0.25">
      <c r="A519" s="81" t="s">
        <v>102</v>
      </c>
      <c r="B519" s="2"/>
      <c r="C519" s="82" t="s">
        <v>34</v>
      </c>
      <c r="D519" s="82" t="s">
        <v>78</v>
      </c>
      <c r="E519" s="22"/>
      <c r="F519" s="22"/>
      <c r="G519" s="73">
        <f t="shared" ref="G519:I520" si="88">SUM(G520)</f>
        <v>26721.899999999998</v>
      </c>
      <c r="H519" s="73">
        <f t="shared" si="88"/>
        <v>26699.200000000001</v>
      </c>
      <c r="I519" s="73">
        <f t="shared" si="88"/>
        <v>26699.200000000001</v>
      </c>
      <c r="J519" s="52">
        <v>35013.599999999999</v>
      </c>
      <c r="K519" s="90">
        <f>SUM(J519-I517)</f>
        <v>0</v>
      </c>
    </row>
    <row r="520" spans="1:11" ht="31.5" x14ac:dyDescent="0.25">
      <c r="A520" s="81" t="s">
        <v>628</v>
      </c>
      <c r="B520" s="2"/>
      <c r="C520" s="82" t="s">
        <v>34</v>
      </c>
      <c r="D520" s="82" t="s">
        <v>78</v>
      </c>
      <c r="E520" s="22" t="s">
        <v>195</v>
      </c>
      <c r="F520" s="22"/>
      <c r="G520" s="73">
        <f t="shared" si="88"/>
        <v>26721.899999999998</v>
      </c>
      <c r="H520" s="73">
        <f t="shared" si="88"/>
        <v>26699.200000000001</v>
      </c>
      <c r="I520" s="73">
        <f t="shared" si="88"/>
        <v>26699.200000000001</v>
      </c>
    </row>
    <row r="521" spans="1:11" x14ac:dyDescent="0.25">
      <c r="A521" s="81" t="s">
        <v>80</v>
      </c>
      <c r="B521" s="2"/>
      <c r="C521" s="82" t="s">
        <v>34</v>
      </c>
      <c r="D521" s="82" t="s">
        <v>78</v>
      </c>
      <c r="E521" s="82" t="s">
        <v>196</v>
      </c>
      <c r="F521" s="82"/>
      <c r="G521" s="73">
        <f>SUM(G522:G523)</f>
        <v>26721.899999999998</v>
      </c>
      <c r="H521" s="73">
        <f>SUM(H522:H523)</f>
        <v>26699.200000000001</v>
      </c>
      <c r="I521" s="73">
        <f>SUM(I522:I523)</f>
        <v>26699.200000000001</v>
      </c>
    </row>
    <row r="522" spans="1:11" ht="47.25" x14ac:dyDescent="0.25">
      <c r="A522" s="18" t="s">
        <v>51</v>
      </c>
      <c r="B522" s="2"/>
      <c r="C522" s="82" t="s">
        <v>34</v>
      </c>
      <c r="D522" s="82" t="s">
        <v>78</v>
      </c>
      <c r="E522" s="82" t="s">
        <v>196</v>
      </c>
      <c r="F522" s="82" t="s">
        <v>89</v>
      </c>
      <c r="G522" s="73">
        <v>26715.599999999999</v>
      </c>
      <c r="H522" s="73">
        <v>26692.9</v>
      </c>
      <c r="I522" s="73">
        <v>26692.9</v>
      </c>
    </row>
    <row r="523" spans="1:11" ht="31.5" x14ac:dyDescent="0.25">
      <c r="A523" s="81" t="s">
        <v>52</v>
      </c>
      <c r="B523" s="2"/>
      <c r="C523" s="82" t="s">
        <v>34</v>
      </c>
      <c r="D523" s="82" t="s">
        <v>78</v>
      </c>
      <c r="E523" s="82" t="s">
        <v>196</v>
      </c>
      <c r="F523" s="82" t="s">
        <v>91</v>
      </c>
      <c r="G523" s="73">
        <v>6.3</v>
      </c>
      <c r="H523" s="73">
        <v>6.3</v>
      </c>
      <c r="I523" s="73">
        <v>6.3</v>
      </c>
    </row>
    <row r="524" spans="1:11" x14ac:dyDescent="0.25">
      <c r="A524" s="81" t="s">
        <v>144</v>
      </c>
      <c r="B524" s="2"/>
      <c r="C524" s="82" t="s">
        <v>34</v>
      </c>
      <c r="D524" s="82" t="s">
        <v>170</v>
      </c>
      <c r="E524" s="82"/>
      <c r="F524" s="22"/>
      <c r="G524" s="73">
        <f t="shared" ref="G524:I526" si="89">SUM(G525)</f>
        <v>900</v>
      </c>
      <c r="H524" s="73">
        <f t="shared" si="89"/>
        <v>0</v>
      </c>
      <c r="I524" s="73">
        <f t="shared" si="89"/>
        <v>0</v>
      </c>
    </row>
    <row r="525" spans="1:11" x14ac:dyDescent="0.25">
      <c r="A525" s="81" t="s">
        <v>546</v>
      </c>
      <c r="B525" s="2"/>
      <c r="C525" s="82" t="s">
        <v>34</v>
      </c>
      <c r="D525" s="82" t="s">
        <v>170</v>
      </c>
      <c r="E525" s="82" t="s">
        <v>193</v>
      </c>
      <c r="F525" s="22"/>
      <c r="G525" s="73">
        <f t="shared" si="89"/>
        <v>900</v>
      </c>
      <c r="H525" s="73">
        <f t="shared" si="89"/>
        <v>0</v>
      </c>
      <c r="I525" s="73">
        <f t="shared" si="89"/>
        <v>0</v>
      </c>
    </row>
    <row r="526" spans="1:11" x14ac:dyDescent="0.25">
      <c r="A526" s="81" t="s">
        <v>145</v>
      </c>
      <c r="B526" s="2"/>
      <c r="C526" s="82" t="s">
        <v>34</v>
      </c>
      <c r="D526" s="82" t="s">
        <v>170</v>
      </c>
      <c r="E526" s="82" t="s">
        <v>197</v>
      </c>
      <c r="F526" s="22"/>
      <c r="G526" s="73">
        <f t="shared" si="89"/>
        <v>900</v>
      </c>
      <c r="H526" s="73">
        <f t="shared" si="89"/>
        <v>0</v>
      </c>
      <c r="I526" s="73">
        <f t="shared" si="89"/>
        <v>0</v>
      </c>
    </row>
    <row r="527" spans="1:11" x14ac:dyDescent="0.25">
      <c r="A527" s="81" t="s">
        <v>22</v>
      </c>
      <c r="B527" s="2"/>
      <c r="C527" s="82" t="s">
        <v>34</v>
      </c>
      <c r="D527" s="82" t="s">
        <v>170</v>
      </c>
      <c r="E527" s="82" t="s">
        <v>197</v>
      </c>
      <c r="F527" s="22">
        <v>800</v>
      </c>
      <c r="G527" s="73">
        <v>900</v>
      </c>
      <c r="H527" s="73"/>
      <c r="I527" s="73"/>
    </row>
    <row r="528" spans="1:11" x14ac:dyDescent="0.25">
      <c r="A528" s="81" t="s">
        <v>93</v>
      </c>
      <c r="B528" s="2"/>
      <c r="C528" s="82" t="s">
        <v>34</v>
      </c>
      <c r="D528" s="82" t="s">
        <v>94</v>
      </c>
      <c r="E528" s="82"/>
      <c r="F528" s="22"/>
      <c r="G528" s="73">
        <f>SUM(G529)</f>
        <v>8362.2999999999993</v>
      </c>
      <c r="H528" s="73">
        <f>SUM(H529)</f>
        <v>8337.4</v>
      </c>
      <c r="I528" s="73">
        <f>SUM(I529)</f>
        <v>8314.4</v>
      </c>
    </row>
    <row r="529" spans="1:9" ht="31.5" x14ac:dyDescent="0.25">
      <c r="A529" s="81" t="s">
        <v>628</v>
      </c>
      <c r="B529" s="2"/>
      <c r="C529" s="82" t="s">
        <v>34</v>
      </c>
      <c r="D529" s="82" t="s">
        <v>94</v>
      </c>
      <c r="E529" s="22" t="s">
        <v>195</v>
      </c>
      <c r="F529" s="22"/>
      <c r="G529" s="73">
        <f>SUM(G530+G533+G535)</f>
        <v>8362.2999999999993</v>
      </c>
      <c r="H529" s="73">
        <f>SUM(H530+H533+H535)</f>
        <v>8337.4</v>
      </c>
      <c r="I529" s="73">
        <f>SUM(I530+I533+I535)</f>
        <v>8314.4</v>
      </c>
    </row>
    <row r="530" spans="1:9" x14ac:dyDescent="0.25">
      <c r="A530" s="81" t="s">
        <v>95</v>
      </c>
      <c r="B530" s="2"/>
      <c r="C530" s="82" t="s">
        <v>34</v>
      </c>
      <c r="D530" s="82" t="s">
        <v>94</v>
      </c>
      <c r="E530" s="22" t="s">
        <v>198</v>
      </c>
      <c r="F530" s="22"/>
      <c r="G530" s="73">
        <f>SUM(G531:G532)</f>
        <v>223.6</v>
      </c>
      <c r="H530" s="73">
        <f>SUM(H531:H532)</f>
        <v>223.6</v>
      </c>
      <c r="I530" s="73">
        <f>SUM(I531:I532)</f>
        <v>223.6</v>
      </c>
    </row>
    <row r="531" spans="1:9" ht="31.5" x14ac:dyDescent="0.25">
      <c r="A531" s="81" t="s">
        <v>52</v>
      </c>
      <c r="B531" s="2"/>
      <c r="C531" s="82" t="s">
        <v>34</v>
      </c>
      <c r="D531" s="82" t="s">
        <v>94</v>
      </c>
      <c r="E531" s="22" t="s">
        <v>198</v>
      </c>
      <c r="F531" s="22">
        <v>200</v>
      </c>
      <c r="G531" s="73">
        <v>222.2</v>
      </c>
      <c r="H531" s="73">
        <v>222.2</v>
      </c>
      <c r="I531" s="73">
        <v>222.2</v>
      </c>
    </row>
    <row r="532" spans="1:9" ht="13.5" customHeight="1" x14ac:dyDescent="0.25">
      <c r="A532" s="81" t="s">
        <v>22</v>
      </c>
      <c r="B532" s="2"/>
      <c r="C532" s="82" t="s">
        <v>34</v>
      </c>
      <c r="D532" s="82" t="s">
        <v>94</v>
      </c>
      <c r="E532" s="22" t="s">
        <v>198</v>
      </c>
      <c r="F532" s="22">
        <v>800</v>
      </c>
      <c r="G532" s="73">
        <v>1.4</v>
      </c>
      <c r="H532" s="73">
        <v>1.4</v>
      </c>
      <c r="I532" s="73">
        <v>1.4</v>
      </c>
    </row>
    <row r="533" spans="1:9" ht="31.5" x14ac:dyDescent="0.25">
      <c r="A533" s="81" t="s">
        <v>97</v>
      </c>
      <c r="B533" s="2"/>
      <c r="C533" s="82" t="s">
        <v>34</v>
      </c>
      <c r="D533" s="82" t="s">
        <v>94</v>
      </c>
      <c r="E533" s="22" t="s">
        <v>199</v>
      </c>
      <c r="F533" s="22"/>
      <c r="G533" s="73">
        <f>SUM(G534)</f>
        <v>275.7</v>
      </c>
      <c r="H533" s="73">
        <f>SUM(H534)</f>
        <v>275.7</v>
      </c>
      <c r="I533" s="73">
        <f>SUM(I534)</f>
        <v>275.7</v>
      </c>
    </row>
    <row r="534" spans="1:9" ht="31.5" x14ac:dyDescent="0.25">
      <c r="A534" s="81" t="s">
        <v>52</v>
      </c>
      <c r="B534" s="2"/>
      <c r="C534" s="82" t="s">
        <v>34</v>
      </c>
      <c r="D534" s="82" t="s">
        <v>94</v>
      </c>
      <c r="E534" s="22" t="s">
        <v>199</v>
      </c>
      <c r="F534" s="22">
        <v>200</v>
      </c>
      <c r="G534" s="73">
        <v>275.7</v>
      </c>
      <c r="H534" s="73">
        <v>275.7</v>
      </c>
      <c r="I534" s="73">
        <v>275.7</v>
      </c>
    </row>
    <row r="535" spans="1:9" ht="31.5" x14ac:dyDescent="0.25">
      <c r="A535" s="81" t="s">
        <v>98</v>
      </c>
      <c r="B535" s="2"/>
      <c r="C535" s="82" t="s">
        <v>34</v>
      </c>
      <c r="D535" s="82" t="s">
        <v>94</v>
      </c>
      <c r="E535" s="22" t="s">
        <v>200</v>
      </c>
      <c r="F535" s="22"/>
      <c r="G535" s="73">
        <f>SUM(G536:G537)</f>
        <v>7863</v>
      </c>
      <c r="H535" s="73">
        <f>SUM(H536:H537)</f>
        <v>7838.1</v>
      </c>
      <c r="I535" s="73">
        <f>SUM(I536:I537)</f>
        <v>7815.1</v>
      </c>
    </row>
    <row r="536" spans="1:9" ht="31.5" x14ac:dyDescent="0.25">
      <c r="A536" s="81" t="s">
        <v>52</v>
      </c>
      <c r="B536" s="2"/>
      <c r="C536" s="82" t="s">
        <v>34</v>
      </c>
      <c r="D536" s="82" t="s">
        <v>94</v>
      </c>
      <c r="E536" s="22" t="s">
        <v>200</v>
      </c>
      <c r="F536" s="22">
        <v>200</v>
      </c>
      <c r="G536" s="73">
        <v>7863</v>
      </c>
      <c r="H536" s="73">
        <v>7838.1</v>
      </c>
      <c r="I536" s="73">
        <v>7815.1</v>
      </c>
    </row>
    <row r="537" spans="1:9" ht="21.75" customHeight="1" x14ac:dyDescent="0.25">
      <c r="A537" s="81" t="s">
        <v>22</v>
      </c>
      <c r="B537" s="2"/>
      <c r="C537" s="82" t="s">
        <v>34</v>
      </c>
      <c r="D537" s="82" t="s">
        <v>94</v>
      </c>
      <c r="E537" s="22" t="s">
        <v>200</v>
      </c>
      <c r="F537" s="22">
        <v>800</v>
      </c>
      <c r="G537" s="73">
        <v>0</v>
      </c>
      <c r="H537" s="73">
        <v>0</v>
      </c>
      <c r="I537" s="73">
        <v>0</v>
      </c>
    </row>
    <row r="538" spans="1:9" hidden="1" x14ac:dyDescent="0.25">
      <c r="A538" s="81" t="s">
        <v>546</v>
      </c>
      <c r="B538" s="2"/>
      <c r="C538" s="82" t="s">
        <v>34</v>
      </c>
      <c r="D538" s="82" t="s">
        <v>94</v>
      </c>
      <c r="E538" s="82" t="s">
        <v>193</v>
      </c>
      <c r="F538" s="22"/>
      <c r="G538" s="73">
        <f t="shared" ref="G538:I539" si="90">SUM(G539)</f>
        <v>0</v>
      </c>
      <c r="H538" s="73">
        <f t="shared" si="90"/>
        <v>0</v>
      </c>
      <c r="I538" s="73">
        <f t="shared" si="90"/>
        <v>0</v>
      </c>
    </row>
    <row r="539" spans="1:9" ht="31.5" hidden="1" x14ac:dyDescent="0.25">
      <c r="A539" s="81" t="s">
        <v>201</v>
      </c>
      <c r="B539" s="2"/>
      <c r="C539" s="82" t="s">
        <v>34</v>
      </c>
      <c r="D539" s="82" t="s">
        <v>94</v>
      </c>
      <c r="E539" s="82" t="s">
        <v>202</v>
      </c>
      <c r="F539" s="22"/>
      <c r="G539" s="73">
        <f t="shared" si="90"/>
        <v>0</v>
      </c>
      <c r="H539" s="73">
        <f t="shared" si="90"/>
        <v>0</v>
      </c>
      <c r="I539" s="73">
        <f t="shared" si="90"/>
        <v>0</v>
      </c>
    </row>
    <row r="540" spans="1:9" hidden="1" x14ac:dyDescent="0.25">
      <c r="A540" s="81" t="s">
        <v>22</v>
      </c>
      <c r="B540" s="2"/>
      <c r="C540" s="82" t="s">
        <v>34</v>
      </c>
      <c r="D540" s="82" t="s">
        <v>94</v>
      </c>
      <c r="E540" s="82" t="s">
        <v>202</v>
      </c>
      <c r="F540" s="22">
        <v>800</v>
      </c>
      <c r="G540" s="73"/>
      <c r="H540" s="73"/>
      <c r="I540" s="73"/>
    </row>
    <row r="541" spans="1:9" x14ac:dyDescent="0.25">
      <c r="A541" s="18" t="s">
        <v>968</v>
      </c>
      <c r="B541" s="13"/>
      <c r="C541" s="82" t="s">
        <v>113</v>
      </c>
      <c r="D541" s="82" t="s">
        <v>169</v>
      </c>
      <c r="E541" s="82"/>
      <c r="F541" s="22"/>
      <c r="G541" s="73">
        <f>SUM(G542)</f>
        <v>119.1</v>
      </c>
      <c r="H541" s="73">
        <f t="shared" ref="H541:I541" si="91">SUM(H542)</f>
        <v>0</v>
      </c>
      <c r="I541" s="73">
        <f t="shared" si="91"/>
        <v>0</v>
      </c>
    </row>
    <row r="542" spans="1:9" ht="31.5" x14ac:dyDescent="0.25">
      <c r="A542" s="81" t="s">
        <v>628</v>
      </c>
      <c r="B542" s="13"/>
      <c r="C542" s="82" t="s">
        <v>113</v>
      </c>
      <c r="D542" s="82" t="s">
        <v>169</v>
      </c>
      <c r="E542" s="22" t="s">
        <v>195</v>
      </c>
      <c r="F542" s="22"/>
      <c r="G542" s="73">
        <f>SUM(G543)</f>
        <v>119.1</v>
      </c>
      <c r="H542" s="73">
        <f t="shared" ref="H542:I542" si="92">SUM(H543)</f>
        <v>0</v>
      </c>
      <c r="I542" s="73">
        <f t="shared" si="92"/>
        <v>0</v>
      </c>
    </row>
    <row r="543" spans="1:9" ht="31.5" x14ac:dyDescent="0.25">
      <c r="A543" s="81" t="s">
        <v>98</v>
      </c>
      <c r="B543" s="13"/>
      <c r="C543" s="82" t="s">
        <v>113</v>
      </c>
      <c r="D543" s="82" t="s">
        <v>169</v>
      </c>
      <c r="E543" s="22" t="s">
        <v>200</v>
      </c>
      <c r="F543" s="22"/>
      <c r="G543" s="73">
        <f>SUM(G544)</f>
        <v>119.1</v>
      </c>
      <c r="H543" s="73">
        <f t="shared" ref="H543:I543" si="93">SUM(H544)</f>
        <v>0</v>
      </c>
      <c r="I543" s="73">
        <f t="shared" si="93"/>
        <v>0</v>
      </c>
    </row>
    <row r="544" spans="1:9" ht="31.5" x14ac:dyDescent="0.25">
      <c r="A544" s="81" t="s">
        <v>52</v>
      </c>
      <c r="B544" s="13"/>
      <c r="C544" s="82" t="s">
        <v>113</v>
      </c>
      <c r="D544" s="82" t="s">
        <v>169</v>
      </c>
      <c r="E544" s="22" t="s">
        <v>200</v>
      </c>
      <c r="F544" s="22">
        <v>200</v>
      </c>
      <c r="G544" s="73">
        <v>119.1</v>
      </c>
      <c r="H544" s="73"/>
      <c r="I544" s="73"/>
    </row>
    <row r="545" spans="1:12" x14ac:dyDescent="0.25">
      <c r="A545" s="81" t="s">
        <v>30</v>
      </c>
      <c r="B545" s="2"/>
      <c r="C545" s="82" t="s">
        <v>31</v>
      </c>
      <c r="D545" s="82"/>
      <c r="E545" s="22"/>
      <c r="F545" s="22"/>
      <c r="G545" s="73">
        <f t="shared" ref="G545:I548" si="94">SUM(G546)</f>
        <v>1859.7000000000003</v>
      </c>
      <c r="H545" s="73">
        <f t="shared" si="94"/>
        <v>0</v>
      </c>
      <c r="I545" s="73">
        <f t="shared" si="94"/>
        <v>0</v>
      </c>
    </row>
    <row r="546" spans="1:12" x14ac:dyDescent="0.25">
      <c r="A546" s="81" t="s">
        <v>77</v>
      </c>
      <c r="B546" s="2"/>
      <c r="C546" s="82" t="s">
        <v>31</v>
      </c>
      <c r="D546" s="82" t="s">
        <v>78</v>
      </c>
      <c r="E546" s="22"/>
      <c r="F546" s="22"/>
      <c r="G546" s="73">
        <f t="shared" si="94"/>
        <v>1859.7000000000003</v>
      </c>
      <c r="H546" s="73">
        <f t="shared" si="94"/>
        <v>0</v>
      </c>
      <c r="I546" s="73">
        <f t="shared" si="94"/>
        <v>0</v>
      </c>
    </row>
    <row r="547" spans="1:12" x14ac:dyDescent="0.25">
      <c r="A547" s="81" t="s">
        <v>546</v>
      </c>
      <c r="B547" s="2"/>
      <c r="C547" s="82" t="s">
        <v>31</v>
      </c>
      <c r="D547" s="82" t="s">
        <v>78</v>
      </c>
      <c r="E547" s="82" t="s">
        <v>193</v>
      </c>
      <c r="F547" s="22"/>
      <c r="G547" s="73">
        <f t="shared" si="94"/>
        <v>1859.7000000000003</v>
      </c>
      <c r="H547" s="73">
        <f t="shared" si="94"/>
        <v>0</v>
      </c>
      <c r="I547" s="73">
        <f t="shared" si="94"/>
        <v>0</v>
      </c>
    </row>
    <row r="548" spans="1:12" ht="63" x14ac:dyDescent="0.25">
      <c r="A548" s="81" t="s">
        <v>494</v>
      </c>
      <c r="B548" s="2"/>
      <c r="C548" s="82" t="s">
        <v>31</v>
      </c>
      <c r="D548" s="82" t="s">
        <v>78</v>
      </c>
      <c r="E548" s="22" t="s">
        <v>203</v>
      </c>
      <c r="F548" s="22"/>
      <c r="G548" s="73">
        <f t="shared" si="94"/>
        <v>1859.7000000000003</v>
      </c>
      <c r="H548" s="73">
        <f t="shared" si="94"/>
        <v>0</v>
      </c>
      <c r="I548" s="73">
        <f t="shared" si="94"/>
        <v>0</v>
      </c>
    </row>
    <row r="549" spans="1:12" x14ac:dyDescent="0.25">
      <c r="A549" s="81" t="s">
        <v>22</v>
      </c>
      <c r="B549" s="2"/>
      <c r="C549" s="82" t="s">
        <v>31</v>
      </c>
      <c r="D549" s="82" t="s">
        <v>78</v>
      </c>
      <c r="E549" s="22" t="s">
        <v>203</v>
      </c>
      <c r="F549" s="22">
        <v>800</v>
      </c>
      <c r="G549" s="73">
        <f>2544.3+2-500-0.1-100-2+0.1-84.6</f>
        <v>1859.7000000000003</v>
      </c>
      <c r="H549" s="73"/>
      <c r="I549" s="73"/>
    </row>
    <row r="550" spans="1:12" ht="31.5" x14ac:dyDescent="0.25">
      <c r="A550" s="14" t="s">
        <v>10</v>
      </c>
      <c r="B550" s="28" t="s">
        <v>11</v>
      </c>
      <c r="C550" s="20"/>
      <c r="D550" s="20"/>
      <c r="E550" s="20"/>
      <c r="F550" s="20"/>
      <c r="G550" s="29">
        <f>SUM(G551+G568)</f>
        <v>1184373.5999999999</v>
      </c>
      <c r="H550" s="29">
        <f>SUM(H551+H568)</f>
        <v>1217357.6000000003</v>
      </c>
      <c r="I550" s="29">
        <f>SUM(I551+I568)</f>
        <v>1245601.0000000002</v>
      </c>
    </row>
    <row r="551" spans="1:12" x14ac:dyDescent="0.25">
      <c r="A551" s="81" t="s">
        <v>112</v>
      </c>
      <c r="B551" s="2"/>
      <c r="C551" s="2" t="s">
        <v>113</v>
      </c>
      <c r="D551" s="2"/>
      <c r="E551" s="2"/>
      <c r="F551" s="2"/>
      <c r="G551" s="17">
        <f>SUM(G561)+G552</f>
        <v>682.8</v>
      </c>
      <c r="H551" s="17">
        <f t="shared" ref="H551:I551" si="95">SUM(H561)+H552</f>
        <v>0</v>
      </c>
      <c r="I551" s="17">
        <f t="shared" si="95"/>
        <v>0</v>
      </c>
    </row>
    <row r="552" spans="1:12" x14ac:dyDescent="0.25">
      <c r="A552" s="18" t="s">
        <v>968</v>
      </c>
      <c r="B552" s="13"/>
      <c r="C552" s="82" t="s">
        <v>113</v>
      </c>
      <c r="D552" s="82" t="s">
        <v>169</v>
      </c>
      <c r="E552" s="2"/>
      <c r="F552" s="2"/>
      <c r="G552" s="17">
        <f>SUM(G553+G555+G557)+G559</f>
        <v>57.6</v>
      </c>
      <c r="H552" s="17"/>
      <c r="I552" s="17"/>
    </row>
    <row r="553" spans="1:12" ht="47.25" x14ac:dyDescent="0.25">
      <c r="A553" s="81" t="s">
        <v>390</v>
      </c>
      <c r="B553" s="82"/>
      <c r="C553" s="82" t="s">
        <v>113</v>
      </c>
      <c r="D553" s="82" t="s">
        <v>169</v>
      </c>
      <c r="E553" s="22" t="s">
        <v>583</v>
      </c>
      <c r="F553" s="2"/>
      <c r="G553" s="17">
        <f>SUM(G554)</f>
        <v>25.8</v>
      </c>
      <c r="H553" s="17">
        <f t="shared" ref="H553:L553" si="96">SUM(H554)</f>
        <v>0</v>
      </c>
      <c r="I553" s="17">
        <f t="shared" si="96"/>
        <v>0</v>
      </c>
      <c r="J553" s="17">
        <f t="shared" si="96"/>
        <v>0</v>
      </c>
      <c r="K553" s="17">
        <f t="shared" si="96"/>
        <v>0</v>
      </c>
      <c r="L553" s="17">
        <f t="shared" si="96"/>
        <v>0</v>
      </c>
    </row>
    <row r="554" spans="1:12" ht="31.5" x14ac:dyDescent="0.25">
      <c r="A554" s="81" t="s">
        <v>52</v>
      </c>
      <c r="B554" s="2"/>
      <c r="C554" s="82" t="s">
        <v>113</v>
      </c>
      <c r="D554" s="82" t="s">
        <v>169</v>
      </c>
      <c r="E554" s="22" t="s">
        <v>583</v>
      </c>
      <c r="F554" s="2" t="s">
        <v>91</v>
      </c>
      <c r="G554" s="17">
        <v>25.8</v>
      </c>
      <c r="H554" s="17"/>
      <c r="I554" s="17"/>
    </row>
    <row r="555" spans="1:12" ht="31.5" x14ac:dyDescent="0.25">
      <c r="A555" s="81" t="s">
        <v>385</v>
      </c>
      <c r="B555" s="82"/>
      <c r="C555" s="82" t="s">
        <v>113</v>
      </c>
      <c r="D555" s="82" t="s">
        <v>169</v>
      </c>
      <c r="E555" s="82" t="s">
        <v>580</v>
      </c>
      <c r="F555" s="82"/>
      <c r="G555" s="17">
        <f>SUM(G556)</f>
        <v>3.7</v>
      </c>
      <c r="H555" s="17">
        <f t="shared" ref="H555:L555" si="97">SUM(H556)</f>
        <v>0</v>
      </c>
      <c r="I555" s="17">
        <f t="shared" si="97"/>
        <v>0</v>
      </c>
      <c r="J555" s="17">
        <f t="shared" si="97"/>
        <v>0</v>
      </c>
      <c r="K555" s="17">
        <f t="shared" si="97"/>
        <v>0</v>
      </c>
      <c r="L555" s="17">
        <f t="shared" si="97"/>
        <v>0</v>
      </c>
    </row>
    <row r="556" spans="1:12" ht="31.5" x14ac:dyDescent="0.25">
      <c r="A556" s="81" t="s">
        <v>52</v>
      </c>
      <c r="B556" s="82"/>
      <c r="C556" s="82" t="s">
        <v>113</v>
      </c>
      <c r="D556" s="82" t="s">
        <v>169</v>
      </c>
      <c r="E556" s="82" t="s">
        <v>580</v>
      </c>
      <c r="F556" s="82" t="s">
        <v>91</v>
      </c>
      <c r="G556" s="17">
        <v>3.7</v>
      </c>
      <c r="H556" s="17"/>
      <c r="I556" s="17"/>
    </row>
    <row r="557" spans="1:12" ht="31.5" x14ac:dyDescent="0.25">
      <c r="A557" s="81" t="s">
        <v>372</v>
      </c>
      <c r="B557" s="82"/>
      <c r="C557" s="82" t="s">
        <v>113</v>
      </c>
      <c r="D557" s="82" t="s">
        <v>169</v>
      </c>
      <c r="E557" s="82" t="s">
        <v>563</v>
      </c>
      <c r="F557" s="22"/>
      <c r="G557" s="17">
        <f>SUM(G558)</f>
        <v>22.4</v>
      </c>
      <c r="H557" s="17">
        <f t="shared" ref="H557:I557" si="98">SUM(H558)</f>
        <v>0</v>
      </c>
      <c r="I557" s="17">
        <f t="shared" si="98"/>
        <v>0</v>
      </c>
    </row>
    <row r="558" spans="1:12" ht="31.5" x14ac:dyDescent="0.25">
      <c r="A558" s="81" t="s">
        <v>52</v>
      </c>
      <c r="B558" s="82"/>
      <c r="C558" s="82" t="s">
        <v>113</v>
      </c>
      <c r="D558" s="82" t="s">
        <v>169</v>
      </c>
      <c r="E558" s="82" t="s">
        <v>563</v>
      </c>
      <c r="F558" s="22">
        <v>200</v>
      </c>
      <c r="G558" s="17">
        <v>22.4</v>
      </c>
      <c r="H558" s="17"/>
      <c r="I558" s="17"/>
    </row>
    <row r="559" spans="1:12" ht="31.5" x14ac:dyDescent="0.25">
      <c r="A559" s="81" t="s">
        <v>98</v>
      </c>
      <c r="B559" s="31"/>
      <c r="C559" s="82" t="s">
        <v>113</v>
      </c>
      <c r="D559" s="82" t="s">
        <v>169</v>
      </c>
      <c r="E559" s="22" t="s">
        <v>517</v>
      </c>
      <c r="F559" s="22"/>
      <c r="G559" s="17">
        <f>SUM(G560)</f>
        <v>5.7</v>
      </c>
      <c r="H559" s="17">
        <f t="shared" ref="H559:I559" si="99">SUM(H560)</f>
        <v>0</v>
      </c>
      <c r="I559" s="17">
        <f t="shared" si="99"/>
        <v>0</v>
      </c>
    </row>
    <row r="560" spans="1:12" ht="31.5" x14ac:dyDescent="0.25">
      <c r="A560" s="81" t="s">
        <v>52</v>
      </c>
      <c r="B560" s="31"/>
      <c r="C560" s="82" t="s">
        <v>113</v>
      </c>
      <c r="D560" s="82" t="s">
        <v>169</v>
      </c>
      <c r="E560" s="22" t="s">
        <v>517</v>
      </c>
      <c r="F560" s="22">
        <v>200</v>
      </c>
      <c r="G560" s="17">
        <v>5.7</v>
      </c>
      <c r="H560" s="17"/>
      <c r="I560" s="17"/>
    </row>
    <row r="561" spans="1:11" x14ac:dyDescent="0.25">
      <c r="A561" s="81" t="s">
        <v>340</v>
      </c>
      <c r="B561" s="2"/>
      <c r="C561" s="2" t="s">
        <v>113</v>
      </c>
      <c r="D561" s="2" t="s">
        <v>113</v>
      </c>
      <c r="E561" s="22"/>
      <c r="F561" s="22"/>
      <c r="G561" s="17">
        <f t="shared" ref="G561:I564" si="100">SUM(G562)</f>
        <v>625.19999999999993</v>
      </c>
      <c r="H561" s="17">
        <f t="shared" si="100"/>
        <v>0</v>
      </c>
      <c r="I561" s="17">
        <f t="shared" si="100"/>
        <v>0</v>
      </c>
    </row>
    <row r="562" spans="1:11" ht="31.5" x14ac:dyDescent="0.25">
      <c r="A562" s="81" t="s">
        <v>668</v>
      </c>
      <c r="B562" s="82"/>
      <c r="C562" s="82" t="s">
        <v>113</v>
      </c>
      <c r="D562" s="82" t="s">
        <v>113</v>
      </c>
      <c r="E562" s="22" t="s">
        <v>325</v>
      </c>
      <c r="F562" s="22"/>
      <c r="G562" s="17">
        <f t="shared" si="100"/>
        <v>625.19999999999993</v>
      </c>
      <c r="H562" s="17">
        <f t="shared" si="100"/>
        <v>0</v>
      </c>
      <c r="I562" s="17">
        <f t="shared" si="100"/>
        <v>0</v>
      </c>
    </row>
    <row r="563" spans="1:11" ht="31.5" x14ac:dyDescent="0.25">
      <c r="A563" s="81" t="s">
        <v>531</v>
      </c>
      <c r="B563" s="2"/>
      <c r="C563" s="2" t="s">
        <v>113</v>
      </c>
      <c r="D563" s="2" t="s">
        <v>113</v>
      </c>
      <c r="E563" s="2" t="s">
        <v>347</v>
      </c>
      <c r="F563" s="2"/>
      <c r="G563" s="17">
        <f t="shared" si="100"/>
        <v>625.19999999999993</v>
      </c>
      <c r="H563" s="17">
        <f t="shared" si="100"/>
        <v>0</v>
      </c>
      <c r="I563" s="17">
        <f t="shared" si="100"/>
        <v>0</v>
      </c>
    </row>
    <row r="564" spans="1:11" x14ac:dyDescent="0.25">
      <c r="A564" s="81" t="s">
        <v>35</v>
      </c>
      <c r="B564" s="2"/>
      <c r="C564" s="2" t="s">
        <v>113</v>
      </c>
      <c r="D564" s="2" t="s">
        <v>113</v>
      </c>
      <c r="E564" s="2" t="s">
        <v>348</v>
      </c>
      <c r="F564" s="2"/>
      <c r="G564" s="17">
        <f t="shared" si="100"/>
        <v>625.19999999999993</v>
      </c>
      <c r="H564" s="17">
        <f t="shared" si="100"/>
        <v>0</v>
      </c>
      <c r="I564" s="17">
        <f t="shared" si="100"/>
        <v>0</v>
      </c>
    </row>
    <row r="565" spans="1:11" ht="31.5" x14ac:dyDescent="0.25">
      <c r="A565" s="81" t="s">
        <v>349</v>
      </c>
      <c r="B565" s="22"/>
      <c r="C565" s="2" t="s">
        <v>113</v>
      </c>
      <c r="D565" s="2" t="s">
        <v>113</v>
      </c>
      <c r="E565" s="2" t="s">
        <v>350</v>
      </c>
      <c r="F565" s="2"/>
      <c r="G565" s="17">
        <f>SUM(G566:G567)</f>
        <v>625.19999999999993</v>
      </c>
      <c r="H565" s="17">
        <f>SUM(H566:H567)</f>
        <v>0</v>
      </c>
      <c r="I565" s="17">
        <f>SUM(I566:I567)</f>
        <v>0</v>
      </c>
    </row>
    <row r="566" spans="1:11" ht="47.25" x14ac:dyDescent="0.25">
      <c r="A566" s="81" t="s">
        <v>51</v>
      </c>
      <c r="B566" s="22"/>
      <c r="C566" s="2" t="s">
        <v>113</v>
      </c>
      <c r="D566" s="2" t="s">
        <v>113</v>
      </c>
      <c r="E566" s="2" t="s">
        <v>350</v>
      </c>
      <c r="F566" s="2" t="s">
        <v>89</v>
      </c>
      <c r="G566" s="17">
        <v>518.9</v>
      </c>
      <c r="H566" s="17"/>
      <c r="I566" s="17"/>
    </row>
    <row r="567" spans="1:11" ht="31.5" x14ac:dyDescent="0.25">
      <c r="A567" s="81" t="s">
        <v>52</v>
      </c>
      <c r="B567" s="2"/>
      <c r="C567" s="2" t="s">
        <v>113</v>
      </c>
      <c r="D567" s="2" t="s">
        <v>113</v>
      </c>
      <c r="E567" s="2" t="s">
        <v>350</v>
      </c>
      <c r="F567" s="13">
        <v>200</v>
      </c>
      <c r="G567" s="17">
        <v>106.3</v>
      </c>
      <c r="H567" s="17"/>
      <c r="I567" s="17"/>
    </row>
    <row r="568" spans="1:11" x14ac:dyDescent="0.25">
      <c r="A568" s="81" t="s">
        <v>30</v>
      </c>
      <c r="B568" s="82"/>
      <c r="C568" s="82" t="s">
        <v>31</v>
      </c>
      <c r="D568" s="82" t="s">
        <v>32</v>
      </c>
      <c r="E568" s="22"/>
      <c r="F568" s="22"/>
      <c r="G568" s="73">
        <f>G569+G576+G595+G732+G697</f>
        <v>1183690.7999999998</v>
      </c>
      <c r="H568" s="73">
        <f>H569+H576+H595+H732+H697</f>
        <v>1217357.6000000003</v>
      </c>
      <c r="I568" s="73">
        <f>I569+I576+I595+I732+I697</f>
        <v>1245601.0000000002</v>
      </c>
      <c r="J568" s="52">
        <v>1167457.7000000002</v>
      </c>
      <c r="K568" s="90">
        <f>SUM(J568-G550)</f>
        <v>-16915.899999999674</v>
      </c>
    </row>
    <row r="569" spans="1:11" x14ac:dyDescent="0.25">
      <c r="A569" s="81" t="s">
        <v>33</v>
      </c>
      <c r="B569" s="82"/>
      <c r="C569" s="82" t="s">
        <v>31</v>
      </c>
      <c r="D569" s="82" t="s">
        <v>34</v>
      </c>
      <c r="E569" s="22"/>
      <c r="F569" s="22"/>
      <c r="G569" s="73">
        <f t="shared" ref="G569:I571" si="101">G570</f>
        <v>12299.1</v>
      </c>
      <c r="H569" s="73">
        <f t="shared" si="101"/>
        <v>11879.1</v>
      </c>
      <c r="I569" s="73">
        <f t="shared" si="101"/>
        <v>11879.1</v>
      </c>
      <c r="J569" s="52">
        <v>1194407.1000000001</v>
      </c>
      <c r="K569" s="90">
        <f>SUM(J569-H550)</f>
        <v>-22950.500000000233</v>
      </c>
    </row>
    <row r="570" spans="1:11" ht="31.5" x14ac:dyDescent="0.25">
      <c r="A570" s="81" t="s">
        <v>665</v>
      </c>
      <c r="B570" s="82"/>
      <c r="C570" s="82" t="s">
        <v>31</v>
      </c>
      <c r="D570" s="82" t="s">
        <v>34</v>
      </c>
      <c r="E570" s="22" t="s">
        <v>16</v>
      </c>
      <c r="F570" s="22"/>
      <c r="G570" s="73">
        <f t="shared" si="101"/>
        <v>12299.1</v>
      </c>
      <c r="H570" s="73">
        <f t="shared" si="101"/>
        <v>11879.1</v>
      </c>
      <c r="I570" s="73">
        <f t="shared" si="101"/>
        <v>11879.1</v>
      </c>
      <c r="J570" s="52">
        <v>1222609.3</v>
      </c>
      <c r="K570" s="90">
        <f>SUM(J570-I550)</f>
        <v>-22991.700000000186</v>
      </c>
    </row>
    <row r="571" spans="1:11" ht="31.5" x14ac:dyDescent="0.25">
      <c r="A571" s="81" t="s">
        <v>82</v>
      </c>
      <c r="B571" s="82"/>
      <c r="C571" s="82" t="s">
        <v>31</v>
      </c>
      <c r="D571" s="82" t="s">
        <v>34</v>
      </c>
      <c r="E571" s="22" t="s">
        <v>17</v>
      </c>
      <c r="F571" s="22"/>
      <c r="G571" s="73">
        <f t="shared" si="101"/>
        <v>12299.1</v>
      </c>
      <c r="H571" s="73">
        <f t="shared" si="101"/>
        <v>11879.1</v>
      </c>
      <c r="I571" s="73">
        <f t="shared" si="101"/>
        <v>11879.1</v>
      </c>
    </row>
    <row r="572" spans="1:11" x14ac:dyDescent="0.25">
      <c r="A572" s="81" t="s">
        <v>35</v>
      </c>
      <c r="B572" s="82"/>
      <c r="C572" s="82" t="s">
        <v>31</v>
      </c>
      <c r="D572" s="82" t="s">
        <v>34</v>
      </c>
      <c r="E572" s="22" t="s">
        <v>36</v>
      </c>
      <c r="F572" s="22"/>
      <c r="G572" s="73">
        <f>SUM(G573)</f>
        <v>12299.1</v>
      </c>
      <c r="H572" s="73">
        <f>SUM(H573)</f>
        <v>11879.1</v>
      </c>
      <c r="I572" s="73">
        <f>SUM(I573)</f>
        <v>11879.1</v>
      </c>
    </row>
    <row r="573" spans="1:11" x14ac:dyDescent="0.25">
      <c r="A573" s="81" t="s">
        <v>38</v>
      </c>
      <c r="B573" s="82"/>
      <c r="C573" s="82" t="s">
        <v>31</v>
      </c>
      <c r="D573" s="82" t="s">
        <v>34</v>
      </c>
      <c r="E573" s="22" t="s">
        <v>39</v>
      </c>
      <c r="F573" s="22"/>
      <c r="G573" s="73">
        <f t="shared" ref="G573:I574" si="102">G574</f>
        <v>12299.1</v>
      </c>
      <c r="H573" s="73">
        <f t="shared" si="102"/>
        <v>11879.1</v>
      </c>
      <c r="I573" s="73">
        <f t="shared" si="102"/>
        <v>11879.1</v>
      </c>
    </row>
    <row r="574" spans="1:11" ht="31.5" x14ac:dyDescent="0.25">
      <c r="A574" s="81" t="s">
        <v>40</v>
      </c>
      <c r="B574" s="82"/>
      <c r="C574" s="82" t="s">
        <v>31</v>
      </c>
      <c r="D574" s="82" t="s">
        <v>34</v>
      </c>
      <c r="E574" s="22" t="s">
        <v>41</v>
      </c>
      <c r="F574" s="22"/>
      <c r="G574" s="73">
        <f t="shared" si="102"/>
        <v>12299.1</v>
      </c>
      <c r="H574" s="73">
        <f t="shared" si="102"/>
        <v>11879.1</v>
      </c>
      <c r="I574" s="73">
        <f t="shared" si="102"/>
        <v>11879.1</v>
      </c>
    </row>
    <row r="575" spans="1:11" x14ac:dyDescent="0.25">
      <c r="A575" s="81" t="s">
        <v>42</v>
      </c>
      <c r="B575" s="82"/>
      <c r="C575" s="82" t="s">
        <v>31</v>
      </c>
      <c r="D575" s="82" t="s">
        <v>34</v>
      </c>
      <c r="E575" s="22" t="s">
        <v>41</v>
      </c>
      <c r="F575" s="22">
        <v>300</v>
      </c>
      <c r="G575" s="73">
        <v>12299.1</v>
      </c>
      <c r="H575" s="73">
        <v>11879.1</v>
      </c>
      <c r="I575" s="73">
        <v>11879.1</v>
      </c>
    </row>
    <row r="576" spans="1:11" x14ac:dyDescent="0.25">
      <c r="A576" s="81" t="s">
        <v>43</v>
      </c>
      <c r="B576" s="82"/>
      <c r="C576" s="82" t="s">
        <v>31</v>
      </c>
      <c r="D576" s="82" t="s">
        <v>44</v>
      </c>
      <c r="E576" s="22"/>
      <c r="F576" s="22"/>
      <c r="G576" s="73">
        <f>G584+G577</f>
        <v>88515.199999999997</v>
      </c>
      <c r="H576" s="73">
        <f>H584+H577</f>
        <v>84718.700000000012</v>
      </c>
      <c r="I576" s="73">
        <f>I584+I577</f>
        <v>85142.399999999994</v>
      </c>
    </row>
    <row r="577" spans="1:9" ht="31.5" x14ac:dyDescent="0.25">
      <c r="A577" s="81" t="s">
        <v>510</v>
      </c>
      <c r="B577" s="82"/>
      <c r="C577" s="82" t="s">
        <v>31</v>
      </c>
      <c r="D577" s="82" t="s">
        <v>44</v>
      </c>
      <c r="E577" s="82" t="s">
        <v>364</v>
      </c>
      <c r="F577" s="22"/>
      <c r="G577" s="73">
        <f>G578</f>
        <v>85215.2</v>
      </c>
      <c r="H577" s="73">
        <f>H578</f>
        <v>81418.700000000012</v>
      </c>
      <c r="I577" s="73">
        <f>I578</f>
        <v>81842.399999999994</v>
      </c>
    </row>
    <row r="578" spans="1:9" ht="27.75" customHeight="1" x14ac:dyDescent="0.25">
      <c r="A578" s="81" t="s">
        <v>370</v>
      </c>
      <c r="B578" s="82"/>
      <c r="C578" s="82" t="s">
        <v>31</v>
      </c>
      <c r="D578" s="82" t="s">
        <v>44</v>
      </c>
      <c r="E578" s="82" t="s">
        <v>371</v>
      </c>
      <c r="F578" s="22"/>
      <c r="G578" s="73">
        <f>SUM(G579)</f>
        <v>85215.2</v>
      </c>
      <c r="H578" s="73">
        <f>SUM(H579)</f>
        <v>81418.700000000012</v>
      </c>
      <c r="I578" s="73">
        <f>SUM(I579)</f>
        <v>81842.399999999994</v>
      </c>
    </row>
    <row r="579" spans="1:9" ht="27" customHeight="1" x14ac:dyDescent="0.25">
      <c r="A579" s="81" t="s">
        <v>372</v>
      </c>
      <c r="B579" s="82"/>
      <c r="C579" s="82" t="s">
        <v>31</v>
      </c>
      <c r="D579" s="82" t="s">
        <v>44</v>
      </c>
      <c r="E579" s="82" t="s">
        <v>563</v>
      </c>
      <c r="F579" s="22"/>
      <c r="G579" s="73">
        <f>G580+G581+G583+G582</f>
        <v>85215.2</v>
      </c>
      <c r="H579" s="73">
        <f>H580+H581+H583+H582</f>
        <v>81418.700000000012</v>
      </c>
      <c r="I579" s="73">
        <f>I580+I581+I583+I582</f>
        <v>81842.399999999994</v>
      </c>
    </row>
    <row r="580" spans="1:9" ht="47.25" x14ac:dyDescent="0.25">
      <c r="A580" s="81" t="s">
        <v>51</v>
      </c>
      <c r="B580" s="82"/>
      <c r="C580" s="82" t="s">
        <v>31</v>
      </c>
      <c r="D580" s="82" t="s">
        <v>44</v>
      </c>
      <c r="E580" s="82" t="s">
        <v>563</v>
      </c>
      <c r="F580" s="22">
        <v>100</v>
      </c>
      <c r="G580" s="73">
        <v>72340.399999999994</v>
      </c>
      <c r="H580" s="73">
        <v>71029.8</v>
      </c>
      <c r="I580" s="73">
        <v>71029.8</v>
      </c>
    </row>
    <row r="581" spans="1:9" ht="31.5" x14ac:dyDescent="0.25">
      <c r="A581" s="81" t="s">
        <v>52</v>
      </c>
      <c r="B581" s="82"/>
      <c r="C581" s="82" t="s">
        <v>31</v>
      </c>
      <c r="D581" s="82" t="s">
        <v>44</v>
      </c>
      <c r="E581" s="82" t="s">
        <v>563</v>
      </c>
      <c r="F581" s="22">
        <v>200</v>
      </c>
      <c r="G581" s="73">
        <v>12607.1</v>
      </c>
      <c r="H581" s="73">
        <v>10171.799999999999</v>
      </c>
      <c r="I581" s="73">
        <v>10603.7</v>
      </c>
    </row>
    <row r="582" spans="1:9" ht="23.25" hidden="1" customHeight="1" x14ac:dyDescent="0.25">
      <c r="A582" s="81" t="s">
        <v>42</v>
      </c>
      <c r="B582" s="82"/>
      <c r="C582" s="82" t="s">
        <v>31</v>
      </c>
      <c r="D582" s="82" t="s">
        <v>44</v>
      </c>
      <c r="E582" s="82" t="s">
        <v>563</v>
      </c>
      <c r="F582" s="22">
        <v>300</v>
      </c>
      <c r="G582" s="73"/>
      <c r="H582" s="73"/>
      <c r="I582" s="73"/>
    </row>
    <row r="583" spans="1:9" x14ac:dyDescent="0.25">
      <c r="A583" s="81" t="s">
        <v>22</v>
      </c>
      <c r="B583" s="82"/>
      <c r="C583" s="82" t="s">
        <v>31</v>
      </c>
      <c r="D583" s="82" t="s">
        <v>44</v>
      </c>
      <c r="E583" s="82" t="s">
        <v>563</v>
      </c>
      <c r="F583" s="22">
        <v>800</v>
      </c>
      <c r="G583" s="73">
        <v>267.7</v>
      </c>
      <c r="H583" s="73">
        <v>217.1</v>
      </c>
      <c r="I583" s="73">
        <v>208.9</v>
      </c>
    </row>
    <row r="584" spans="1:9" ht="31.5" x14ac:dyDescent="0.25">
      <c r="A584" s="81" t="s">
        <v>665</v>
      </c>
      <c r="B584" s="82"/>
      <c r="C584" s="82" t="s">
        <v>31</v>
      </c>
      <c r="D584" s="82" t="s">
        <v>44</v>
      </c>
      <c r="E584" s="22" t="s">
        <v>16</v>
      </c>
      <c r="F584" s="22"/>
      <c r="G584" s="73">
        <f>G585+G591</f>
        <v>3300</v>
      </c>
      <c r="H584" s="73">
        <f>H585+H591</f>
        <v>3300</v>
      </c>
      <c r="I584" s="73">
        <f>I585+I591</f>
        <v>3300</v>
      </c>
    </row>
    <row r="585" spans="1:9" ht="31.5" x14ac:dyDescent="0.25">
      <c r="A585" s="81" t="s">
        <v>82</v>
      </c>
      <c r="B585" s="82"/>
      <c r="C585" s="82" t="s">
        <v>31</v>
      </c>
      <c r="D585" s="82" t="s">
        <v>44</v>
      </c>
      <c r="E585" s="22" t="s">
        <v>17</v>
      </c>
      <c r="F585" s="22"/>
      <c r="G585" s="73">
        <f>G586</f>
        <v>3300</v>
      </c>
      <c r="H585" s="73">
        <f>H586</f>
        <v>3300</v>
      </c>
      <c r="I585" s="73">
        <f>I586</f>
        <v>3300</v>
      </c>
    </row>
    <row r="586" spans="1:9" ht="31.5" x14ac:dyDescent="0.25">
      <c r="A586" s="81" t="s">
        <v>45</v>
      </c>
      <c r="B586" s="82"/>
      <c r="C586" s="82" t="s">
        <v>31</v>
      </c>
      <c r="D586" s="82" t="s">
        <v>44</v>
      </c>
      <c r="E586" s="22" t="s">
        <v>46</v>
      </c>
      <c r="F586" s="22"/>
      <c r="G586" s="73">
        <f>SUM(G587)</f>
        <v>3300</v>
      </c>
      <c r="H586" s="73">
        <f>SUM(H587)</f>
        <v>3300</v>
      </c>
      <c r="I586" s="73">
        <f>SUM(I587)</f>
        <v>3300</v>
      </c>
    </row>
    <row r="587" spans="1:9" x14ac:dyDescent="0.25">
      <c r="A587" s="81" t="s">
        <v>47</v>
      </c>
      <c r="B587" s="82"/>
      <c r="C587" s="82" t="s">
        <v>31</v>
      </c>
      <c r="D587" s="82" t="s">
        <v>44</v>
      </c>
      <c r="E587" s="22" t="s">
        <v>48</v>
      </c>
      <c r="F587" s="22"/>
      <c r="G587" s="73">
        <f>G588</f>
        <v>3300</v>
      </c>
      <c r="H587" s="73">
        <f>H588</f>
        <v>3300</v>
      </c>
      <c r="I587" s="73">
        <f>I588</f>
        <v>3300</v>
      </c>
    </row>
    <row r="588" spans="1:9" ht="31.5" x14ac:dyDescent="0.25">
      <c r="A588" s="81" t="s">
        <v>49</v>
      </c>
      <c r="B588" s="82"/>
      <c r="C588" s="82" t="s">
        <v>31</v>
      </c>
      <c r="D588" s="82" t="s">
        <v>44</v>
      </c>
      <c r="E588" s="22" t="s">
        <v>50</v>
      </c>
      <c r="F588" s="22"/>
      <c r="G588" s="73">
        <f>G589+G590</f>
        <v>3300</v>
      </c>
      <c r="H588" s="73">
        <f>H589+H590</f>
        <v>3300</v>
      </c>
      <c r="I588" s="73">
        <f>I589+I590</f>
        <v>3300</v>
      </c>
    </row>
    <row r="589" spans="1:9" ht="47.25" x14ac:dyDescent="0.25">
      <c r="A589" s="81" t="s">
        <v>51</v>
      </c>
      <c r="B589" s="82"/>
      <c r="C589" s="82" t="s">
        <v>31</v>
      </c>
      <c r="D589" s="82" t="s">
        <v>44</v>
      </c>
      <c r="E589" s="22" t="s">
        <v>50</v>
      </c>
      <c r="F589" s="22">
        <v>100</v>
      </c>
      <c r="G589" s="73">
        <v>1850</v>
      </c>
      <c r="H589" s="73">
        <v>1850</v>
      </c>
      <c r="I589" s="73">
        <v>1850</v>
      </c>
    </row>
    <row r="590" spans="1:9" ht="27.75" customHeight="1" x14ac:dyDescent="0.25">
      <c r="A590" s="81" t="s">
        <v>52</v>
      </c>
      <c r="B590" s="82"/>
      <c r="C590" s="82" t="s">
        <v>31</v>
      </c>
      <c r="D590" s="82" t="s">
        <v>44</v>
      </c>
      <c r="E590" s="22" t="s">
        <v>50</v>
      </c>
      <c r="F590" s="22">
        <v>200</v>
      </c>
      <c r="G590" s="73">
        <v>1450</v>
      </c>
      <c r="H590" s="73">
        <v>1450</v>
      </c>
      <c r="I590" s="73">
        <v>1450</v>
      </c>
    </row>
    <row r="591" spans="1:9" hidden="1" x14ac:dyDescent="0.25">
      <c r="A591" s="81" t="s">
        <v>84</v>
      </c>
      <c r="B591" s="30"/>
      <c r="C591" s="82" t="s">
        <v>31</v>
      </c>
      <c r="D591" s="82" t="s">
        <v>44</v>
      </c>
      <c r="E591" s="22" t="s">
        <v>68</v>
      </c>
      <c r="F591" s="22"/>
      <c r="G591" s="73">
        <f t="shared" ref="G591:I593" si="103">G592</f>
        <v>0</v>
      </c>
      <c r="H591" s="73">
        <f t="shared" si="103"/>
        <v>0</v>
      </c>
      <c r="I591" s="73">
        <f t="shared" si="103"/>
        <v>0</v>
      </c>
    </row>
    <row r="592" spans="1:9" hidden="1" x14ac:dyDescent="0.25">
      <c r="A592" s="81" t="s">
        <v>35</v>
      </c>
      <c r="B592" s="30"/>
      <c r="C592" s="82" t="s">
        <v>31</v>
      </c>
      <c r="D592" s="82" t="s">
        <v>44</v>
      </c>
      <c r="E592" s="22" t="s">
        <v>426</v>
      </c>
      <c r="F592" s="22"/>
      <c r="G592" s="73">
        <f t="shared" si="103"/>
        <v>0</v>
      </c>
      <c r="H592" s="73">
        <f t="shared" si="103"/>
        <v>0</v>
      </c>
      <c r="I592" s="73">
        <f t="shared" si="103"/>
        <v>0</v>
      </c>
    </row>
    <row r="593" spans="1:9" hidden="1" x14ac:dyDescent="0.25">
      <c r="A593" s="81" t="s">
        <v>37</v>
      </c>
      <c r="B593" s="30"/>
      <c r="C593" s="82" t="s">
        <v>31</v>
      </c>
      <c r="D593" s="82" t="s">
        <v>44</v>
      </c>
      <c r="E593" s="22" t="s">
        <v>427</v>
      </c>
      <c r="F593" s="22"/>
      <c r="G593" s="73">
        <f t="shared" si="103"/>
        <v>0</v>
      </c>
      <c r="H593" s="73">
        <f t="shared" si="103"/>
        <v>0</v>
      </c>
      <c r="I593" s="73">
        <f t="shared" si="103"/>
        <v>0</v>
      </c>
    </row>
    <row r="594" spans="1:9" ht="31.5" hidden="1" x14ac:dyDescent="0.25">
      <c r="A594" s="81" t="s">
        <v>52</v>
      </c>
      <c r="B594" s="30"/>
      <c r="C594" s="82" t="s">
        <v>31</v>
      </c>
      <c r="D594" s="82" t="s">
        <v>44</v>
      </c>
      <c r="E594" s="22" t="s">
        <v>427</v>
      </c>
      <c r="F594" s="22">
        <v>200</v>
      </c>
      <c r="G594" s="73"/>
      <c r="H594" s="73"/>
      <c r="I594" s="73"/>
    </row>
    <row r="595" spans="1:9" x14ac:dyDescent="0.25">
      <c r="A595" s="81" t="s">
        <v>53</v>
      </c>
      <c r="B595" s="82"/>
      <c r="C595" s="82" t="s">
        <v>31</v>
      </c>
      <c r="D595" s="82" t="s">
        <v>54</v>
      </c>
      <c r="E595" s="22"/>
      <c r="F595" s="22"/>
      <c r="G595" s="73">
        <f>G655+G684+G596+G688+G693</f>
        <v>788096.69999999984</v>
      </c>
      <c r="H595" s="73">
        <f>H655+H684+H596+H688+H693</f>
        <v>833147.90000000026</v>
      </c>
      <c r="I595" s="73">
        <f>I655+I684+I596+I688+I693</f>
        <v>856407.40000000014</v>
      </c>
    </row>
    <row r="596" spans="1:9" ht="31.5" x14ac:dyDescent="0.25">
      <c r="A596" s="81" t="s">
        <v>510</v>
      </c>
      <c r="B596" s="82"/>
      <c r="C596" s="82" t="s">
        <v>31</v>
      </c>
      <c r="D596" s="82" t="s">
        <v>54</v>
      </c>
      <c r="E596" s="82" t="s">
        <v>364</v>
      </c>
      <c r="F596" s="22"/>
      <c r="G596" s="73">
        <f>SUM(G597+G603)</f>
        <v>775954.89999999979</v>
      </c>
      <c r="H596" s="73">
        <f>SUM(H597+H603)</f>
        <v>825939.60000000021</v>
      </c>
      <c r="I596" s="73">
        <f>SUM(I597+I603)</f>
        <v>849199.10000000009</v>
      </c>
    </row>
    <row r="597" spans="1:9" x14ac:dyDescent="0.25">
      <c r="A597" s="81" t="s">
        <v>373</v>
      </c>
      <c r="B597" s="82"/>
      <c r="C597" s="82" t="s">
        <v>31</v>
      </c>
      <c r="D597" s="82" t="s">
        <v>54</v>
      </c>
      <c r="E597" s="82" t="s">
        <v>365</v>
      </c>
      <c r="F597" s="22"/>
      <c r="G597" s="73">
        <f>SUM(G598)+G601</f>
        <v>89452.400000000009</v>
      </c>
      <c r="H597" s="73">
        <f t="shared" ref="H597:I597" si="104">SUM(H598)+H601</f>
        <v>84302.3</v>
      </c>
      <c r="I597" s="73">
        <f t="shared" si="104"/>
        <v>87398.6</v>
      </c>
    </row>
    <row r="598" spans="1:9" ht="110.25" x14ac:dyDescent="0.25">
      <c r="A598" s="81" t="s">
        <v>374</v>
      </c>
      <c r="B598" s="82"/>
      <c r="C598" s="82" t="s">
        <v>31</v>
      </c>
      <c r="D598" s="82" t="s">
        <v>54</v>
      </c>
      <c r="E598" s="82" t="s">
        <v>564</v>
      </c>
      <c r="F598" s="22"/>
      <c r="G598" s="73">
        <f>G599+G600</f>
        <v>81298.8</v>
      </c>
      <c r="H598" s="73">
        <f>H599+H600</f>
        <v>84302.3</v>
      </c>
      <c r="I598" s="73">
        <f>I599+I600</f>
        <v>87398.6</v>
      </c>
    </row>
    <row r="599" spans="1:9" ht="31.5" x14ac:dyDescent="0.25">
      <c r="A599" s="81" t="s">
        <v>52</v>
      </c>
      <c r="B599" s="82"/>
      <c r="C599" s="82" t="s">
        <v>31</v>
      </c>
      <c r="D599" s="82" t="s">
        <v>54</v>
      </c>
      <c r="E599" s="82" t="s">
        <v>564</v>
      </c>
      <c r="F599" s="22">
        <v>200</v>
      </c>
      <c r="G599" s="73">
        <v>58.1</v>
      </c>
      <c r="H599" s="73">
        <v>71.099999999999994</v>
      </c>
      <c r="I599" s="73">
        <v>82</v>
      </c>
    </row>
    <row r="600" spans="1:9" x14ac:dyDescent="0.25">
      <c r="A600" s="81" t="s">
        <v>42</v>
      </c>
      <c r="B600" s="82"/>
      <c r="C600" s="82" t="s">
        <v>31</v>
      </c>
      <c r="D600" s="82" t="s">
        <v>54</v>
      </c>
      <c r="E600" s="82" t="s">
        <v>564</v>
      </c>
      <c r="F600" s="22">
        <v>300</v>
      </c>
      <c r="G600" s="73">
        <v>81240.7</v>
      </c>
      <c r="H600" s="73">
        <v>84231.2</v>
      </c>
      <c r="I600" s="73">
        <v>87316.6</v>
      </c>
    </row>
    <row r="601" spans="1:9" ht="126" x14ac:dyDescent="0.25">
      <c r="A601" s="81" t="s">
        <v>994</v>
      </c>
      <c r="B601" s="82"/>
      <c r="C601" s="82" t="s">
        <v>31</v>
      </c>
      <c r="D601" s="82" t="s">
        <v>54</v>
      </c>
      <c r="E601" s="82" t="s">
        <v>993</v>
      </c>
      <c r="F601" s="22"/>
      <c r="G601" s="73">
        <f>SUM(G602)</f>
        <v>8153.6</v>
      </c>
      <c r="H601" s="73"/>
      <c r="I601" s="73"/>
    </row>
    <row r="602" spans="1:9" x14ac:dyDescent="0.25">
      <c r="A602" s="81" t="s">
        <v>42</v>
      </c>
      <c r="B602" s="82"/>
      <c r="C602" s="82" t="s">
        <v>31</v>
      </c>
      <c r="D602" s="82" t="s">
        <v>54</v>
      </c>
      <c r="E602" s="82" t="s">
        <v>993</v>
      </c>
      <c r="F602" s="22">
        <v>300</v>
      </c>
      <c r="G602" s="73">
        <v>8153.6</v>
      </c>
      <c r="H602" s="73"/>
      <c r="I602" s="73"/>
    </row>
    <row r="603" spans="1:9" ht="31.5" x14ac:dyDescent="0.25">
      <c r="A603" s="81" t="s">
        <v>375</v>
      </c>
      <c r="B603" s="82"/>
      <c r="C603" s="82" t="s">
        <v>31</v>
      </c>
      <c r="D603" s="82" t="s">
        <v>54</v>
      </c>
      <c r="E603" s="82" t="s">
        <v>376</v>
      </c>
      <c r="F603" s="22"/>
      <c r="G603" s="73">
        <f>SUM(G604+G607+G610+G613+G616+G619+G622+G640+G643+G646+G649+G625+G628+G631+G634+G652)+G637</f>
        <v>686502.49999999977</v>
      </c>
      <c r="H603" s="73">
        <f>SUM(H604+H607+H610+H613+H616+H619+H622+H640+H643+H646+H649+H625+H628+H631+H634+H652)+H637</f>
        <v>741637.30000000016</v>
      </c>
      <c r="I603" s="73">
        <f>SUM(I604+I607+I610+I613+I616+I619+I622+I640+I643+I646+I649+I625+I628+I631+I634+I652)+I637</f>
        <v>761800.50000000012</v>
      </c>
    </row>
    <row r="604" spans="1:9" ht="47.25" x14ac:dyDescent="0.25">
      <c r="A604" s="81" t="s">
        <v>602</v>
      </c>
      <c r="B604" s="82"/>
      <c r="C604" s="82" t="s">
        <v>31</v>
      </c>
      <c r="D604" s="82" t="s">
        <v>54</v>
      </c>
      <c r="E604" s="82" t="s">
        <v>565</v>
      </c>
      <c r="F604" s="22"/>
      <c r="G604" s="73">
        <f>G605+G606</f>
        <v>183064.8</v>
      </c>
      <c r="H604" s="73">
        <f>H605+H606</f>
        <v>199658</v>
      </c>
      <c r="I604" s="73">
        <f>I605+I606</f>
        <v>207644.3</v>
      </c>
    </row>
    <row r="605" spans="1:9" ht="31.5" x14ac:dyDescent="0.25">
      <c r="A605" s="81" t="s">
        <v>52</v>
      </c>
      <c r="B605" s="82"/>
      <c r="C605" s="82" t="s">
        <v>31</v>
      </c>
      <c r="D605" s="82" t="s">
        <v>54</v>
      </c>
      <c r="E605" s="82" t="s">
        <v>565</v>
      </c>
      <c r="F605" s="22">
        <v>200</v>
      </c>
      <c r="G605" s="73">
        <v>2756.8</v>
      </c>
      <c r="H605" s="73">
        <v>2973.3</v>
      </c>
      <c r="I605" s="73">
        <v>3092.5</v>
      </c>
    </row>
    <row r="606" spans="1:9" x14ac:dyDescent="0.25">
      <c r="A606" s="81" t="s">
        <v>42</v>
      </c>
      <c r="B606" s="82"/>
      <c r="C606" s="82" t="s">
        <v>31</v>
      </c>
      <c r="D606" s="82" t="s">
        <v>54</v>
      </c>
      <c r="E606" s="82" t="s">
        <v>565</v>
      </c>
      <c r="F606" s="22">
        <v>300</v>
      </c>
      <c r="G606" s="73">
        <v>180308</v>
      </c>
      <c r="H606" s="73">
        <v>196684.7</v>
      </c>
      <c r="I606" s="73">
        <v>204551.8</v>
      </c>
    </row>
    <row r="607" spans="1:9" ht="47.25" x14ac:dyDescent="0.25">
      <c r="A607" s="81" t="s">
        <v>377</v>
      </c>
      <c r="B607" s="82"/>
      <c r="C607" s="82" t="s">
        <v>31</v>
      </c>
      <c r="D607" s="82" t="s">
        <v>54</v>
      </c>
      <c r="E607" s="82" t="s">
        <v>566</v>
      </c>
      <c r="F607" s="82"/>
      <c r="G607" s="73">
        <f>G608+G609</f>
        <v>9292.4</v>
      </c>
      <c r="H607" s="73">
        <f>H608+H609</f>
        <v>9648.5</v>
      </c>
      <c r="I607" s="73">
        <f>I608+I609</f>
        <v>10018.799999999999</v>
      </c>
    </row>
    <row r="608" spans="1:9" ht="31.5" x14ac:dyDescent="0.25">
      <c r="A608" s="81" t="s">
        <v>52</v>
      </c>
      <c r="B608" s="82"/>
      <c r="C608" s="82" t="s">
        <v>31</v>
      </c>
      <c r="D608" s="82" t="s">
        <v>54</v>
      </c>
      <c r="E608" s="82" t="s">
        <v>566</v>
      </c>
      <c r="F608" s="82" t="s">
        <v>91</v>
      </c>
      <c r="G608" s="73">
        <v>138.6</v>
      </c>
      <c r="H608" s="73">
        <v>143.9</v>
      </c>
      <c r="I608" s="73">
        <v>149.30000000000001</v>
      </c>
    </row>
    <row r="609" spans="1:9" x14ac:dyDescent="0.25">
      <c r="A609" s="81" t="s">
        <v>42</v>
      </c>
      <c r="B609" s="82"/>
      <c r="C609" s="82" t="s">
        <v>31</v>
      </c>
      <c r="D609" s="82" t="s">
        <v>54</v>
      </c>
      <c r="E609" s="82" t="s">
        <v>566</v>
      </c>
      <c r="F609" s="82" t="s">
        <v>99</v>
      </c>
      <c r="G609" s="73">
        <v>9153.7999999999993</v>
      </c>
      <c r="H609" s="73">
        <v>9504.6</v>
      </c>
      <c r="I609" s="73">
        <v>9869.5</v>
      </c>
    </row>
    <row r="610" spans="1:9" ht="31.5" x14ac:dyDescent="0.25">
      <c r="A610" s="81" t="s">
        <v>378</v>
      </c>
      <c r="B610" s="82"/>
      <c r="C610" s="82" t="s">
        <v>31</v>
      </c>
      <c r="D610" s="82" t="s">
        <v>54</v>
      </c>
      <c r="E610" s="82" t="s">
        <v>567</v>
      </c>
      <c r="F610" s="82"/>
      <c r="G610" s="73">
        <f>G611+G612</f>
        <v>122715.40000000001</v>
      </c>
      <c r="H610" s="73">
        <f>H611+H612</f>
        <v>125715.40000000001</v>
      </c>
      <c r="I610" s="73">
        <f>I611+I612</f>
        <v>125715.40000000001</v>
      </c>
    </row>
    <row r="611" spans="1:9" ht="31.5" x14ac:dyDescent="0.25">
      <c r="A611" s="81" t="s">
        <v>52</v>
      </c>
      <c r="B611" s="82"/>
      <c r="C611" s="82" t="s">
        <v>31</v>
      </c>
      <c r="D611" s="82" t="s">
        <v>54</v>
      </c>
      <c r="E611" s="82" t="s">
        <v>567</v>
      </c>
      <c r="F611" s="82" t="s">
        <v>91</v>
      </c>
      <c r="G611" s="73">
        <v>1870.6</v>
      </c>
      <c r="H611" s="73">
        <v>1870.6</v>
      </c>
      <c r="I611" s="73">
        <v>1870.6</v>
      </c>
    </row>
    <row r="612" spans="1:9" x14ac:dyDescent="0.25">
      <c r="A612" s="81" t="s">
        <v>42</v>
      </c>
      <c r="B612" s="82"/>
      <c r="C612" s="82" t="s">
        <v>31</v>
      </c>
      <c r="D612" s="82" t="s">
        <v>54</v>
      </c>
      <c r="E612" s="82" t="s">
        <v>567</v>
      </c>
      <c r="F612" s="82" t="s">
        <v>99</v>
      </c>
      <c r="G612" s="73">
        <v>120844.8</v>
      </c>
      <c r="H612" s="73">
        <v>123844.8</v>
      </c>
      <c r="I612" s="73">
        <v>123844.8</v>
      </c>
    </row>
    <row r="613" spans="1:9" ht="47.25" x14ac:dyDescent="0.25">
      <c r="A613" s="81" t="s">
        <v>379</v>
      </c>
      <c r="B613" s="82"/>
      <c r="C613" s="82" t="s">
        <v>31</v>
      </c>
      <c r="D613" s="82" t="s">
        <v>54</v>
      </c>
      <c r="E613" s="82" t="s">
        <v>568</v>
      </c>
      <c r="F613" s="82"/>
      <c r="G613" s="73">
        <f>G614+G615</f>
        <v>339.8</v>
      </c>
      <c r="H613" s="73">
        <f>H614+H615</f>
        <v>443.90000000000003</v>
      </c>
      <c r="I613" s="73">
        <f>I614+I615</f>
        <v>461.7</v>
      </c>
    </row>
    <row r="614" spans="1:9" ht="31.5" x14ac:dyDescent="0.25">
      <c r="A614" s="81" t="s">
        <v>52</v>
      </c>
      <c r="B614" s="82"/>
      <c r="C614" s="82" t="s">
        <v>31</v>
      </c>
      <c r="D614" s="82" t="s">
        <v>54</v>
      </c>
      <c r="E614" s="82" t="s">
        <v>568</v>
      </c>
      <c r="F614" s="82" t="s">
        <v>91</v>
      </c>
      <c r="G614" s="73">
        <v>5.2</v>
      </c>
      <c r="H614" s="73">
        <v>6.8</v>
      </c>
      <c r="I614" s="73">
        <v>7.2</v>
      </c>
    </row>
    <row r="615" spans="1:9" x14ac:dyDescent="0.25">
      <c r="A615" s="81" t="s">
        <v>42</v>
      </c>
      <c r="B615" s="82"/>
      <c r="C615" s="82" t="s">
        <v>31</v>
      </c>
      <c r="D615" s="82" t="s">
        <v>54</v>
      </c>
      <c r="E615" s="82" t="s">
        <v>568</v>
      </c>
      <c r="F615" s="82" t="s">
        <v>99</v>
      </c>
      <c r="G615" s="73">
        <v>334.6</v>
      </c>
      <c r="H615" s="73">
        <v>437.1</v>
      </c>
      <c r="I615" s="73">
        <v>454.5</v>
      </c>
    </row>
    <row r="616" spans="1:9" ht="47.25" x14ac:dyDescent="0.25">
      <c r="A616" s="81" t="s">
        <v>380</v>
      </c>
      <c r="B616" s="82"/>
      <c r="C616" s="82" t="s">
        <v>31</v>
      </c>
      <c r="D616" s="82" t="s">
        <v>54</v>
      </c>
      <c r="E616" s="82" t="s">
        <v>569</v>
      </c>
      <c r="F616" s="82"/>
      <c r="G616" s="73">
        <f>G617+G618</f>
        <v>18.400000000000002</v>
      </c>
      <c r="H616" s="73">
        <f>H617+H618</f>
        <v>46.6</v>
      </c>
      <c r="I616" s="73">
        <f>I617+I618</f>
        <v>46.6</v>
      </c>
    </row>
    <row r="617" spans="1:9" ht="31.5" x14ac:dyDescent="0.25">
      <c r="A617" s="81" t="s">
        <v>52</v>
      </c>
      <c r="B617" s="82"/>
      <c r="C617" s="82" t="s">
        <v>31</v>
      </c>
      <c r="D617" s="82" t="s">
        <v>54</v>
      </c>
      <c r="E617" s="82" t="s">
        <v>569</v>
      </c>
      <c r="F617" s="82" t="s">
        <v>91</v>
      </c>
      <c r="G617" s="73">
        <v>0.3</v>
      </c>
      <c r="H617" s="73">
        <v>0.7</v>
      </c>
      <c r="I617" s="73">
        <v>0.7</v>
      </c>
    </row>
    <row r="618" spans="1:9" x14ac:dyDescent="0.25">
      <c r="A618" s="81" t="s">
        <v>42</v>
      </c>
      <c r="B618" s="82"/>
      <c r="C618" s="82" t="s">
        <v>31</v>
      </c>
      <c r="D618" s="82" t="s">
        <v>54</v>
      </c>
      <c r="E618" s="82" t="s">
        <v>569</v>
      </c>
      <c r="F618" s="82" t="s">
        <v>99</v>
      </c>
      <c r="G618" s="73">
        <v>18.100000000000001</v>
      </c>
      <c r="H618" s="73">
        <v>45.9</v>
      </c>
      <c r="I618" s="73">
        <v>45.9</v>
      </c>
    </row>
    <row r="619" spans="1:9" ht="63" x14ac:dyDescent="0.25">
      <c r="A619" s="81" t="s">
        <v>381</v>
      </c>
      <c r="B619" s="82"/>
      <c r="C619" s="82" t="s">
        <v>31</v>
      </c>
      <c r="D619" s="82" t="s">
        <v>54</v>
      </c>
      <c r="E619" s="82" t="s">
        <v>570</v>
      </c>
      <c r="F619" s="82"/>
      <c r="G619" s="73">
        <f>G620+G621</f>
        <v>6945.5999999999995</v>
      </c>
      <c r="H619" s="73">
        <f>H620+H621</f>
        <v>3947.6</v>
      </c>
      <c r="I619" s="73">
        <f>I620+I621</f>
        <v>4408.5999999999995</v>
      </c>
    </row>
    <row r="620" spans="1:9" ht="31.5" x14ac:dyDescent="0.25">
      <c r="A620" s="81" t="s">
        <v>52</v>
      </c>
      <c r="B620" s="82"/>
      <c r="C620" s="82" t="s">
        <v>31</v>
      </c>
      <c r="D620" s="82" t="s">
        <v>54</v>
      </c>
      <c r="E620" s="82" t="s">
        <v>570</v>
      </c>
      <c r="F620" s="82" t="s">
        <v>91</v>
      </c>
      <c r="G620" s="73">
        <v>606.4</v>
      </c>
      <c r="H620" s="73">
        <v>606.4</v>
      </c>
      <c r="I620" s="73">
        <v>606.4</v>
      </c>
    </row>
    <row r="621" spans="1:9" x14ac:dyDescent="0.25">
      <c r="A621" s="81" t="s">
        <v>42</v>
      </c>
      <c r="B621" s="82"/>
      <c r="C621" s="82" t="s">
        <v>31</v>
      </c>
      <c r="D621" s="82" t="s">
        <v>54</v>
      </c>
      <c r="E621" s="82" t="s">
        <v>570</v>
      </c>
      <c r="F621" s="82" t="s">
        <v>99</v>
      </c>
      <c r="G621" s="73">
        <v>6339.2</v>
      </c>
      <c r="H621" s="73">
        <v>3341.2</v>
      </c>
      <c r="I621" s="73">
        <v>3802.2</v>
      </c>
    </row>
    <row r="622" spans="1:9" ht="31.5" x14ac:dyDescent="0.25">
      <c r="A622" s="81" t="s">
        <v>382</v>
      </c>
      <c r="B622" s="82"/>
      <c r="C622" s="82" t="s">
        <v>31</v>
      </c>
      <c r="D622" s="82" t="s">
        <v>54</v>
      </c>
      <c r="E622" s="82" t="s">
        <v>571</v>
      </c>
      <c r="F622" s="82"/>
      <c r="G622" s="73">
        <f>G623+G624</f>
        <v>192909.9</v>
      </c>
      <c r="H622" s="73">
        <f>H623+H624</f>
        <v>240689.4</v>
      </c>
      <c r="I622" s="73">
        <f>I623+I624</f>
        <v>251679.8</v>
      </c>
    </row>
    <row r="623" spans="1:9" ht="31.5" x14ac:dyDescent="0.25">
      <c r="A623" s="81" t="s">
        <v>52</v>
      </c>
      <c r="B623" s="82"/>
      <c r="C623" s="82" t="s">
        <v>31</v>
      </c>
      <c r="D623" s="82" t="s">
        <v>54</v>
      </c>
      <c r="E623" s="82" t="s">
        <v>571</v>
      </c>
      <c r="F623" s="82" t="s">
        <v>91</v>
      </c>
      <c r="G623" s="73">
        <v>3418.4</v>
      </c>
      <c r="H623" s="73">
        <v>3578.5</v>
      </c>
      <c r="I623" s="73">
        <v>3744.4</v>
      </c>
    </row>
    <row r="624" spans="1:9" x14ac:dyDescent="0.25">
      <c r="A624" s="81" t="s">
        <v>42</v>
      </c>
      <c r="B624" s="82"/>
      <c r="C624" s="82" t="s">
        <v>31</v>
      </c>
      <c r="D624" s="82" t="s">
        <v>54</v>
      </c>
      <c r="E624" s="82" t="s">
        <v>571</v>
      </c>
      <c r="F624" s="82" t="s">
        <v>99</v>
      </c>
      <c r="G624" s="73">
        <v>189491.5</v>
      </c>
      <c r="H624" s="73">
        <v>237110.9</v>
      </c>
      <c r="I624" s="73">
        <v>247935.4</v>
      </c>
    </row>
    <row r="625" spans="1:9" ht="47.25" x14ac:dyDescent="0.25">
      <c r="A625" s="81" t="s">
        <v>387</v>
      </c>
      <c r="B625" s="82"/>
      <c r="C625" s="82" t="s">
        <v>31</v>
      </c>
      <c r="D625" s="82" t="s">
        <v>54</v>
      </c>
      <c r="E625" s="82" t="s">
        <v>572</v>
      </c>
      <c r="F625" s="82"/>
      <c r="G625" s="73">
        <f>G626+G627</f>
        <v>3090.2000000000003</v>
      </c>
      <c r="H625" s="73">
        <f>H626+H627</f>
        <v>3219.6</v>
      </c>
      <c r="I625" s="73">
        <f>I626+I627</f>
        <v>3348.4</v>
      </c>
    </row>
    <row r="626" spans="1:9" ht="31.5" x14ac:dyDescent="0.25">
      <c r="A626" s="81" t="s">
        <v>52</v>
      </c>
      <c r="B626" s="82"/>
      <c r="C626" s="82" t="s">
        <v>31</v>
      </c>
      <c r="D626" s="82" t="s">
        <v>54</v>
      </c>
      <c r="E626" s="82" t="s">
        <v>572</v>
      </c>
      <c r="F626" s="82" t="s">
        <v>91</v>
      </c>
      <c r="G626" s="73">
        <v>44.9</v>
      </c>
      <c r="H626" s="73">
        <v>45.7</v>
      </c>
      <c r="I626" s="73">
        <v>47.5</v>
      </c>
    </row>
    <row r="627" spans="1:9" x14ac:dyDescent="0.25">
      <c r="A627" s="81" t="s">
        <v>42</v>
      </c>
      <c r="B627" s="82"/>
      <c r="C627" s="82" t="s">
        <v>31</v>
      </c>
      <c r="D627" s="82" t="s">
        <v>54</v>
      </c>
      <c r="E627" s="82" t="s">
        <v>572</v>
      </c>
      <c r="F627" s="82" t="s">
        <v>99</v>
      </c>
      <c r="G627" s="73">
        <v>3045.3</v>
      </c>
      <c r="H627" s="73">
        <v>3173.9</v>
      </c>
      <c r="I627" s="73">
        <v>3300.9</v>
      </c>
    </row>
    <row r="628" spans="1:9" ht="63" x14ac:dyDescent="0.25">
      <c r="A628" s="81" t="s">
        <v>388</v>
      </c>
      <c r="B628" s="82"/>
      <c r="C628" s="82" t="s">
        <v>31</v>
      </c>
      <c r="D628" s="82" t="s">
        <v>54</v>
      </c>
      <c r="E628" s="82" t="s">
        <v>573</v>
      </c>
      <c r="F628" s="82"/>
      <c r="G628" s="73">
        <f>G629+G630</f>
        <v>1893.1999999999998</v>
      </c>
      <c r="H628" s="73">
        <f>H629+H630</f>
        <v>1969</v>
      </c>
      <c r="I628" s="73">
        <f>I629+I630</f>
        <v>2047.7</v>
      </c>
    </row>
    <row r="629" spans="1:9" ht="31.5" x14ac:dyDescent="0.25">
      <c r="A629" s="81" t="s">
        <v>52</v>
      </c>
      <c r="B629" s="82"/>
      <c r="C629" s="82" t="s">
        <v>31</v>
      </c>
      <c r="D629" s="82" t="s">
        <v>54</v>
      </c>
      <c r="E629" s="82" t="s">
        <v>573</v>
      </c>
      <c r="F629" s="82" t="s">
        <v>91</v>
      </c>
      <c r="G629" s="73">
        <v>33.1</v>
      </c>
      <c r="H629" s="73">
        <v>34.799999999999997</v>
      </c>
      <c r="I629" s="73">
        <v>36.200000000000003</v>
      </c>
    </row>
    <row r="630" spans="1:9" x14ac:dyDescent="0.25">
      <c r="A630" s="81" t="s">
        <v>42</v>
      </c>
      <c r="B630" s="82"/>
      <c r="C630" s="82" t="s">
        <v>31</v>
      </c>
      <c r="D630" s="82" t="s">
        <v>54</v>
      </c>
      <c r="E630" s="82" t="s">
        <v>573</v>
      </c>
      <c r="F630" s="82" t="s">
        <v>99</v>
      </c>
      <c r="G630" s="73">
        <v>1860.1</v>
      </c>
      <c r="H630" s="73">
        <v>1934.2</v>
      </c>
      <c r="I630" s="73">
        <v>2011.5</v>
      </c>
    </row>
    <row r="631" spans="1:9" x14ac:dyDescent="0.25">
      <c r="A631" s="81" t="s">
        <v>389</v>
      </c>
      <c r="B631" s="82"/>
      <c r="C631" s="82" t="s">
        <v>31</v>
      </c>
      <c r="D631" s="82" t="s">
        <v>54</v>
      </c>
      <c r="E631" s="82" t="s">
        <v>574</v>
      </c>
      <c r="F631" s="82"/>
      <c r="G631" s="73">
        <f>G632+G633</f>
        <v>21.1</v>
      </c>
      <c r="H631" s="73">
        <f>H632+H633</f>
        <v>21.1</v>
      </c>
      <c r="I631" s="73">
        <f>I632+I633</f>
        <v>21.1</v>
      </c>
    </row>
    <row r="632" spans="1:9" ht="31.5" x14ac:dyDescent="0.25">
      <c r="A632" s="81" t="s">
        <v>52</v>
      </c>
      <c r="B632" s="82"/>
      <c r="C632" s="82" t="s">
        <v>31</v>
      </c>
      <c r="D632" s="82" t="s">
        <v>54</v>
      </c>
      <c r="E632" s="82" t="s">
        <v>574</v>
      </c>
      <c r="F632" s="82" t="s">
        <v>91</v>
      </c>
      <c r="G632" s="73">
        <v>0.3</v>
      </c>
      <c r="H632" s="73">
        <v>0.3</v>
      </c>
      <c r="I632" s="73">
        <v>0.3</v>
      </c>
    </row>
    <row r="633" spans="1:9" x14ac:dyDescent="0.25">
      <c r="A633" s="81" t="s">
        <v>42</v>
      </c>
      <c r="B633" s="82"/>
      <c r="C633" s="82" t="s">
        <v>31</v>
      </c>
      <c r="D633" s="82" t="s">
        <v>54</v>
      </c>
      <c r="E633" s="82" t="s">
        <v>574</v>
      </c>
      <c r="F633" s="82" t="s">
        <v>99</v>
      </c>
      <c r="G633" s="73">
        <v>20.8</v>
      </c>
      <c r="H633" s="73">
        <v>20.8</v>
      </c>
      <c r="I633" s="73">
        <v>20.8</v>
      </c>
    </row>
    <row r="634" spans="1:9" ht="78.75" x14ac:dyDescent="0.25">
      <c r="A634" s="81" t="s">
        <v>511</v>
      </c>
      <c r="B634" s="82"/>
      <c r="C634" s="82" t="s">
        <v>31</v>
      </c>
      <c r="D634" s="82" t="s">
        <v>54</v>
      </c>
      <c r="E634" s="82" t="s">
        <v>575</v>
      </c>
      <c r="F634" s="82"/>
      <c r="G634" s="73">
        <f>G635+G636</f>
        <v>11412.7</v>
      </c>
      <c r="H634" s="73">
        <f>H635+H636</f>
        <v>707.30000000000007</v>
      </c>
      <c r="I634" s="73">
        <f>I635+I636</f>
        <v>707.30000000000007</v>
      </c>
    </row>
    <row r="635" spans="1:9" ht="31.5" x14ac:dyDescent="0.25">
      <c r="A635" s="81" t="s">
        <v>52</v>
      </c>
      <c r="B635" s="82"/>
      <c r="C635" s="82" t="s">
        <v>31</v>
      </c>
      <c r="D635" s="82" t="s">
        <v>54</v>
      </c>
      <c r="E635" s="82" t="s">
        <v>575</v>
      </c>
      <c r="F635" s="82" t="s">
        <v>91</v>
      </c>
      <c r="G635" s="73">
        <v>134.19999999999999</v>
      </c>
      <c r="H635" s="73">
        <v>8.6</v>
      </c>
      <c r="I635" s="73">
        <v>8.6</v>
      </c>
    </row>
    <row r="636" spans="1:9" x14ac:dyDescent="0.25">
      <c r="A636" s="81" t="s">
        <v>42</v>
      </c>
      <c r="B636" s="82"/>
      <c r="C636" s="82" t="s">
        <v>31</v>
      </c>
      <c r="D636" s="82" t="s">
        <v>54</v>
      </c>
      <c r="E636" s="82" t="s">
        <v>575</v>
      </c>
      <c r="F636" s="82" t="s">
        <v>99</v>
      </c>
      <c r="G636" s="73">
        <v>11278.5</v>
      </c>
      <c r="H636" s="73">
        <v>698.7</v>
      </c>
      <c r="I636" s="73">
        <v>698.7</v>
      </c>
    </row>
    <row r="637" spans="1:9" ht="47.25" x14ac:dyDescent="0.25">
      <c r="A637" s="81" t="s">
        <v>576</v>
      </c>
      <c r="B637" s="82"/>
      <c r="C637" s="82" t="s">
        <v>31</v>
      </c>
      <c r="D637" s="82" t="s">
        <v>54</v>
      </c>
      <c r="E637" s="82" t="s">
        <v>577</v>
      </c>
      <c r="F637" s="82"/>
      <c r="G637" s="73">
        <f>SUM(G638:G639)</f>
        <v>111</v>
      </c>
      <c r="H637" s="73">
        <f>SUM(H638:H639)</f>
        <v>0</v>
      </c>
      <c r="I637" s="73">
        <f>SUM(I638:I639)</f>
        <v>0</v>
      </c>
    </row>
    <row r="638" spans="1:9" ht="31.5" x14ac:dyDescent="0.25">
      <c r="A638" s="81" t="s">
        <v>52</v>
      </c>
      <c r="B638" s="82"/>
      <c r="C638" s="82" t="s">
        <v>31</v>
      </c>
      <c r="D638" s="82" t="s">
        <v>54</v>
      </c>
      <c r="E638" s="82" t="s">
        <v>577</v>
      </c>
      <c r="F638" s="82" t="s">
        <v>91</v>
      </c>
      <c r="G638" s="73">
        <v>1.8</v>
      </c>
      <c r="H638" s="73"/>
      <c r="I638" s="73"/>
    </row>
    <row r="639" spans="1:9" x14ac:dyDescent="0.25">
      <c r="A639" s="81" t="s">
        <v>42</v>
      </c>
      <c r="B639" s="82"/>
      <c r="C639" s="82" t="s">
        <v>31</v>
      </c>
      <c r="D639" s="82" t="s">
        <v>54</v>
      </c>
      <c r="E639" s="82" t="s">
        <v>577</v>
      </c>
      <c r="F639" s="82" t="s">
        <v>99</v>
      </c>
      <c r="G639" s="73">
        <v>109.2</v>
      </c>
      <c r="H639" s="73"/>
      <c r="I639" s="73"/>
    </row>
    <row r="640" spans="1:9" ht="47.25" x14ac:dyDescent="0.25">
      <c r="A640" s="81" t="s">
        <v>383</v>
      </c>
      <c r="B640" s="82"/>
      <c r="C640" s="82" t="s">
        <v>31</v>
      </c>
      <c r="D640" s="82" t="s">
        <v>54</v>
      </c>
      <c r="E640" s="82" t="s">
        <v>578</v>
      </c>
      <c r="F640" s="82"/>
      <c r="G640" s="73">
        <f>G641+G642</f>
        <v>1880.8999999999999</v>
      </c>
      <c r="H640" s="73">
        <f>H641+H642</f>
        <v>1875.8</v>
      </c>
      <c r="I640" s="73">
        <f>I641+I642</f>
        <v>1875.8</v>
      </c>
    </row>
    <row r="641" spans="1:9" ht="31.5" x14ac:dyDescent="0.25">
      <c r="A641" s="81" t="s">
        <v>52</v>
      </c>
      <c r="B641" s="82"/>
      <c r="C641" s="82" t="s">
        <v>31</v>
      </c>
      <c r="D641" s="82" t="s">
        <v>54</v>
      </c>
      <c r="E641" s="82" t="s">
        <v>578</v>
      </c>
      <c r="F641" s="82" t="s">
        <v>91</v>
      </c>
      <c r="G641" s="73">
        <v>27.8</v>
      </c>
      <c r="H641" s="73">
        <v>27.7</v>
      </c>
      <c r="I641" s="73">
        <v>27.7</v>
      </c>
    </row>
    <row r="642" spans="1:9" x14ac:dyDescent="0.25">
      <c r="A642" s="81" t="s">
        <v>42</v>
      </c>
      <c r="B642" s="82"/>
      <c r="C642" s="82" t="s">
        <v>31</v>
      </c>
      <c r="D642" s="82" t="s">
        <v>54</v>
      </c>
      <c r="E642" s="82" t="s">
        <v>578</v>
      </c>
      <c r="F642" s="82" t="s">
        <v>99</v>
      </c>
      <c r="G642" s="73">
        <v>1853.1</v>
      </c>
      <c r="H642" s="73">
        <v>1848.1</v>
      </c>
      <c r="I642" s="73">
        <v>1848.1</v>
      </c>
    </row>
    <row r="643" spans="1:9" ht="47.25" x14ac:dyDescent="0.25">
      <c r="A643" s="81" t="s">
        <v>384</v>
      </c>
      <c r="B643" s="82"/>
      <c r="C643" s="82" t="s">
        <v>31</v>
      </c>
      <c r="D643" s="82" t="s">
        <v>54</v>
      </c>
      <c r="E643" s="82" t="s">
        <v>579</v>
      </c>
      <c r="F643" s="82"/>
      <c r="G643" s="73">
        <f>G644+G645</f>
        <v>14635</v>
      </c>
      <c r="H643" s="73">
        <f>H644+H645</f>
        <v>14771.4</v>
      </c>
      <c r="I643" s="73">
        <f>I644+I645</f>
        <v>15362.3</v>
      </c>
    </row>
    <row r="644" spans="1:9" ht="31.5" x14ac:dyDescent="0.25">
      <c r="A644" s="81" t="s">
        <v>52</v>
      </c>
      <c r="B644" s="82"/>
      <c r="C644" s="82" t="s">
        <v>31</v>
      </c>
      <c r="D644" s="82" t="s">
        <v>54</v>
      </c>
      <c r="E644" s="82" t="s">
        <v>579</v>
      </c>
      <c r="F644" s="82" t="s">
        <v>91</v>
      </c>
      <c r="G644" s="73">
        <v>215.9</v>
      </c>
      <c r="H644" s="73">
        <v>221.4</v>
      </c>
      <c r="I644" s="73">
        <v>230.3</v>
      </c>
    </row>
    <row r="645" spans="1:9" x14ac:dyDescent="0.25">
      <c r="A645" s="81" t="s">
        <v>42</v>
      </c>
      <c r="B645" s="82"/>
      <c r="C645" s="82" t="s">
        <v>31</v>
      </c>
      <c r="D645" s="82" t="s">
        <v>54</v>
      </c>
      <c r="E645" s="82" t="s">
        <v>579</v>
      </c>
      <c r="F645" s="82" t="s">
        <v>99</v>
      </c>
      <c r="G645" s="73">
        <v>14419.1</v>
      </c>
      <c r="H645" s="73">
        <v>14550</v>
      </c>
      <c r="I645" s="73">
        <v>15132</v>
      </c>
    </row>
    <row r="646" spans="1:9" ht="31.5" x14ac:dyDescent="0.25">
      <c r="A646" s="81" t="s">
        <v>385</v>
      </c>
      <c r="B646" s="82"/>
      <c r="C646" s="82" t="s">
        <v>31</v>
      </c>
      <c r="D646" s="82" t="s">
        <v>54</v>
      </c>
      <c r="E646" s="82" t="s">
        <v>580</v>
      </c>
      <c r="F646" s="82"/>
      <c r="G646" s="73">
        <f>G647+G648</f>
        <v>122079.2</v>
      </c>
      <c r="H646" s="73">
        <f>H647+H648</f>
        <v>122082.8</v>
      </c>
      <c r="I646" s="73">
        <f>I647+I648</f>
        <v>122082.8</v>
      </c>
    </row>
    <row r="647" spans="1:9" ht="31.5" x14ac:dyDescent="0.25">
      <c r="A647" s="81" t="s">
        <v>52</v>
      </c>
      <c r="B647" s="82"/>
      <c r="C647" s="82" t="s">
        <v>31</v>
      </c>
      <c r="D647" s="82" t="s">
        <v>54</v>
      </c>
      <c r="E647" s="82" t="s">
        <v>580</v>
      </c>
      <c r="F647" s="82" t="s">
        <v>91</v>
      </c>
      <c r="G647" s="73">
        <v>2503.4</v>
      </c>
      <c r="H647" s="73">
        <v>2507</v>
      </c>
      <c r="I647" s="73">
        <v>2507</v>
      </c>
    </row>
    <row r="648" spans="1:9" x14ac:dyDescent="0.25">
      <c r="A648" s="81" t="s">
        <v>42</v>
      </c>
      <c r="B648" s="82"/>
      <c r="C648" s="82" t="s">
        <v>31</v>
      </c>
      <c r="D648" s="82" t="s">
        <v>54</v>
      </c>
      <c r="E648" s="82" t="s">
        <v>580</v>
      </c>
      <c r="F648" s="82" t="s">
        <v>99</v>
      </c>
      <c r="G648" s="73">
        <v>119575.8</v>
      </c>
      <c r="H648" s="73">
        <v>119575.8</v>
      </c>
      <c r="I648" s="73">
        <v>119575.8</v>
      </c>
    </row>
    <row r="649" spans="1:9" ht="94.5" x14ac:dyDescent="0.25">
      <c r="A649" s="81" t="s">
        <v>386</v>
      </c>
      <c r="B649" s="82"/>
      <c r="C649" s="82" t="s">
        <v>31</v>
      </c>
      <c r="D649" s="82" t="s">
        <v>54</v>
      </c>
      <c r="E649" s="82" t="s">
        <v>581</v>
      </c>
      <c r="F649" s="82"/>
      <c r="G649" s="73">
        <f>G650+G651</f>
        <v>50.8</v>
      </c>
      <c r="H649" s="73">
        <f>H650+H651</f>
        <v>50.8</v>
      </c>
      <c r="I649" s="73">
        <f>I650+I651</f>
        <v>50.8</v>
      </c>
    </row>
    <row r="650" spans="1:9" ht="31.5" x14ac:dyDescent="0.25">
      <c r="A650" s="81" t="s">
        <v>52</v>
      </c>
      <c r="B650" s="82"/>
      <c r="C650" s="82" t="s">
        <v>31</v>
      </c>
      <c r="D650" s="82" t="s">
        <v>54</v>
      </c>
      <c r="E650" s="82" t="s">
        <v>581</v>
      </c>
      <c r="F650" s="82" t="s">
        <v>91</v>
      </c>
      <c r="G650" s="73">
        <v>0.8</v>
      </c>
      <c r="H650" s="73">
        <v>0.8</v>
      </c>
      <c r="I650" s="73">
        <v>0.8</v>
      </c>
    </row>
    <row r="651" spans="1:9" x14ac:dyDescent="0.25">
      <c r="A651" s="81" t="s">
        <v>42</v>
      </c>
      <c r="B651" s="82"/>
      <c r="C651" s="82" t="s">
        <v>31</v>
      </c>
      <c r="D651" s="82" t="s">
        <v>54</v>
      </c>
      <c r="E651" s="82" t="s">
        <v>581</v>
      </c>
      <c r="F651" s="82" t="s">
        <v>99</v>
      </c>
      <c r="G651" s="73">
        <v>50</v>
      </c>
      <c r="H651" s="73">
        <v>50</v>
      </c>
      <c r="I651" s="73">
        <v>50</v>
      </c>
    </row>
    <row r="652" spans="1:9" ht="31.5" x14ac:dyDescent="0.25">
      <c r="A652" s="81" t="s">
        <v>547</v>
      </c>
      <c r="B652" s="82"/>
      <c r="C652" s="82" t="s">
        <v>31</v>
      </c>
      <c r="D652" s="82" t="s">
        <v>54</v>
      </c>
      <c r="E652" s="82" t="s">
        <v>582</v>
      </c>
      <c r="F652" s="82"/>
      <c r="G652" s="73">
        <f>SUM(G653:G654)</f>
        <v>16042.1</v>
      </c>
      <c r="H652" s="73">
        <f>SUM(H653:H654)</f>
        <v>16790.099999999999</v>
      </c>
      <c r="I652" s="73">
        <f>SUM(I653:I654)</f>
        <v>16329.1</v>
      </c>
    </row>
    <row r="653" spans="1:9" ht="31.5" hidden="1" x14ac:dyDescent="0.25">
      <c r="A653" s="81" t="s">
        <v>52</v>
      </c>
      <c r="B653" s="82"/>
      <c r="C653" s="82" t="s">
        <v>31</v>
      </c>
      <c r="D653" s="82" t="s">
        <v>54</v>
      </c>
      <c r="E653" s="82" t="s">
        <v>443</v>
      </c>
      <c r="F653" s="82" t="s">
        <v>91</v>
      </c>
      <c r="G653" s="73"/>
      <c r="H653" s="73"/>
      <c r="I653" s="73"/>
    </row>
    <row r="654" spans="1:9" x14ac:dyDescent="0.25">
      <c r="A654" s="81" t="s">
        <v>42</v>
      </c>
      <c r="B654" s="82"/>
      <c r="C654" s="82" t="s">
        <v>31</v>
      </c>
      <c r="D654" s="82" t="s">
        <v>54</v>
      </c>
      <c r="E654" s="82" t="s">
        <v>582</v>
      </c>
      <c r="F654" s="82" t="s">
        <v>99</v>
      </c>
      <c r="G654" s="73">
        <v>16042.1</v>
      </c>
      <c r="H654" s="73">
        <v>16790.099999999999</v>
      </c>
      <c r="I654" s="73">
        <v>16329.1</v>
      </c>
    </row>
    <row r="655" spans="1:9" ht="31.5" x14ac:dyDescent="0.25">
      <c r="A655" s="81" t="s">
        <v>665</v>
      </c>
      <c r="B655" s="82"/>
      <c r="C655" s="82" t="s">
        <v>31</v>
      </c>
      <c r="D655" s="82" t="s">
        <v>54</v>
      </c>
      <c r="E655" s="22" t="s">
        <v>16</v>
      </c>
      <c r="F655" s="22"/>
      <c r="G655" s="73">
        <f>G656+G671+G676</f>
        <v>7093.8</v>
      </c>
      <c r="H655" s="73">
        <f>H656+H671+H676</f>
        <v>5360.3</v>
      </c>
      <c r="I655" s="73">
        <f>I656+I671+I676</f>
        <v>5360.3</v>
      </c>
    </row>
    <row r="656" spans="1:9" ht="31.5" x14ac:dyDescent="0.25">
      <c r="A656" s="81" t="s">
        <v>82</v>
      </c>
      <c r="B656" s="82"/>
      <c r="C656" s="82" t="s">
        <v>31</v>
      </c>
      <c r="D656" s="82" t="s">
        <v>54</v>
      </c>
      <c r="E656" s="22" t="s">
        <v>17</v>
      </c>
      <c r="F656" s="22"/>
      <c r="G656" s="73">
        <f>G657</f>
        <v>6721.3</v>
      </c>
      <c r="H656" s="73">
        <f>H657</f>
        <v>5009.8</v>
      </c>
      <c r="I656" s="73">
        <f>I657</f>
        <v>5009.8</v>
      </c>
    </row>
    <row r="657" spans="1:9" x14ac:dyDescent="0.25">
      <c r="A657" s="81" t="s">
        <v>35</v>
      </c>
      <c r="B657" s="82"/>
      <c r="C657" s="82" t="s">
        <v>31</v>
      </c>
      <c r="D657" s="82" t="s">
        <v>54</v>
      </c>
      <c r="E657" s="22" t="s">
        <v>36</v>
      </c>
      <c r="F657" s="22"/>
      <c r="G657" s="73">
        <f>SUM(G658+G667)</f>
        <v>6721.3</v>
      </c>
      <c r="H657" s="73">
        <f>SUM(H658+H667)</f>
        <v>5009.8</v>
      </c>
      <c r="I657" s="73">
        <f>SUM(I658+I667)</f>
        <v>5009.8</v>
      </c>
    </row>
    <row r="658" spans="1:9" ht="18.75" customHeight="1" x14ac:dyDescent="0.25">
      <c r="A658" s="81" t="s">
        <v>55</v>
      </c>
      <c r="B658" s="82"/>
      <c r="C658" s="82" t="s">
        <v>31</v>
      </c>
      <c r="D658" s="82" t="s">
        <v>54</v>
      </c>
      <c r="E658" s="22" t="s">
        <v>56</v>
      </c>
      <c r="F658" s="22"/>
      <c r="G658" s="73">
        <f>G659+G661+G663+G665</f>
        <v>5219.8</v>
      </c>
      <c r="H658" s="73">
        <f t="shared" ref="H658:I658" si="105">H659+H661+H663+H665</f>
        <v>3159.3</v>
      </c>
      <c r="I658" s="73">
        <f t="shared" si="105"/>
        <v>3159.3</v>
      </c>
    </row>
    <row r="659" spans="1:9" x14ac:dyDescent="0.25">
      <c r="A659" s="81" t="s">
        <v>57</v>
      </c>
      <c r="B659" s="82"/>
      <c r="C659" s="82" t="s">
        <v>31</v>
      </c>
      <c r="D659" s="82" t="s">
        <v>54</v>
      </c>
      <c r="E659" s="22" t="s">
        <v>58</v>
      </c>
      <c r="F659" s="22"/>
      <c r="G659" s="73">
        <f>G660</f>
        <v>1600</v>
      </c>
      <c r="H659" s="73">
        <f>H660</f>
        <v>624.70000000000005</v>
      </c>
      <c r="I659" s="73">
        <f>I660</f>
        <v>562.70000000000005</v>
      </c>
    </row>
    <row r="660" spans="1:9" x14ac:dyDescent="0.25">
      <c r="A660" s="81" t="s">
        <v>42</v>
      </c>
      <c r="B660" s="82"/>
      <c r="C660" s="82" t="s">
        <v>31</v>
      </c>
      <c r="D660" s="82" t="s">
        <v>54</v>
      </c>
      <c r="E660" s="22" t="s">
        <v>58</v>
      </c>
      <c r="F660" s="22">
        <v>300</v>
      </c>
      <c r="G660" s="73">
        <v>1600</v>
      </c>
      <c r="H660" s="73">
        <v>624.70000000000005</v>
      </c>
      <c r="I660" s="73">
        <v>562.70000000000005</v>
      </c>
    </row>
    <row r="661" spans="1:9" ht="31.5" x14ac:dyDescent="0.25">
      <c r="A661" s="81" t="s">
        <v>59</v>
      </c>
      <c r="B661" s="82"/>
      <c r="C661" s="82" t="s">
        <v>31</v>
      </c>
      <c r="D661" s="82" t="s">
        <v>54</v>
      </c>
      <c r="E661" s="22" t="s">
        <v>60</v>
      </c>
      <c r="F661" s="22"/>
      <c r="G661" s="73">
        <f>G662</f>
        <v>1658.3</v>
      </c>
      <c r="H661" s="73">
        <f>H662</f>
        <v>1724.6</v>
      </c>
      <c r="I661" s="73">
        <f>I662</f>
        <v>1786.6</v>
      </c>
    </row>
    <row r="662" spans="1:9" x14ac:dyDescent="0.25">
      <c r="A662" s="81" t="s">
        <v>42</v>
      </c>
      <c r="B662" s="82"/>
      <c r="C662" s="82" t="s">
        <v>31</v>
      </c>
      <c r="D662" s="82" t="s">
        <v>54</v>
      </c>
      <c r="E662" s="22" t="s">
        <v>60</v>
      </c>
      <c r="F662" s="22">
        <v>300</v>
      </c>
      <c r="G662" s="73">
        <v>1658.3</v>
      </c>
      <c r="H662" s="73">
        <v>1724.6</v>
      </c>
      <c r="I662" s="73">
        <v>1786.6</v>
      </c>
    </row>
    <row r="663" spans="1:9" ht="29.25" customHeight="1" x14ac:dyDescent="0.25">
      <c r="A663" s="81" t="s">
        <v>469</v>
      </c>
      <c r="B663" s="2"/>
      <c r="C663" s="82" t="s">
        <v>31</v>
      </c>
      <c r="D663" s="82" t="s">
        <v>54</v>
      </c>
      <c r="E663" s="2" t="s">
        <v>470</v>
      </c>
      <c r="F663" s="2"/>
      <c r="G663" s="17">
        <f>SUM(G664)</f>
        <v>810</v>
      </c>
      <c r="H663" s="17">
        <f>SUM(H664)</f>
        <v>810</v>
      </c>
      <c r="I663" s="17">
        <f>SUM(I664)</f>
        <v>810</v>
      </c>
    </row>
    <row r="664" spans="1:9" ht="15" customHeight="1" x14ac:dyDescent="0.25">
      <c r="A664" s="81" t="s">
        <v>42</v>
      </c>
      <c r="B664" s="2"/>
      <c r="C664" s="82" t="s">
        <v>31</v>
      </c>
      <c r="D664" s="82" t="s">
        <v>54</v>
      </c>
      <c r="E664" s="2" t="s">
        <v>470</v>
      </c>
      <c r="F664" s="2" t="s">
        <v>99</v>
      </c>
      <c r="G664" s="17">
        <v>810</v>
      </c>
      <c r="H664" s="17">
        <v>810</v>
      </c>
      <c r="I664" s="17">
        <v>810</v>
      </c>
    </row>
    <row r="665" spans="1:9" ht="15" customHeight="1" x14ac:dyDescent="0.25">
      <c r="A665" s="81" t="s">
        <v>1002</v>
      </c>
      <c r="B665" s="2"/>
      <c r="C665" s="82" t="s">
        <v>31</v>
      </c>
      <c r="D665" s="82" t="s">
        <v>54</v>
      </c>
      <c r="E665" s="2" t="s">
        <v>999</v>
      </c>
      <c r="F665" s="2"/>
      <c r="G665" s="17">
        <f>SUM(G666)</f>
        <v>1151.5</v>
      </c>
      <c r="H665" s="17"/>
      <c r="I665" s="17"/>
    </row>
    <row r="666" spans="1:9" ht="15" customHeight="1" x14ac:dyDescent="0.25">
      <c r="A666" s="81" t="s">
        <v>42</v>
      </c>
      <c r="B666" s="2"/>
      <c r="C666" s="82" t="s">
        <v>31</v>
      </c>
      <c r="D666" s="82" t="s">
        <v>54</v>
      </c>
      <c r="E666" s="2" t="s">
        <v>999</v>
      </c>
      <c r="F666" s="2" t="s">
        <v>99</v>
      </c>
      <c r="G666" s="17">
        <v>1151.5</v>
      </c>
      <c r="H666" s="17"/>
      <c r="I666" s="17"/>
    </row>
    <row r="667" spans="1:9" x14ac:dyDescent="0.25">
      <c r="A667" s="81" t="s">
        <v>61</v>
      </c>
      <c r="B667" s="82"/>
      <c r="C667" s="82" t="s">
        <v>31</v>
      </c>
      <c r="D667" s="82" t="s">
        <v>54</v>
      </c>
      <c r="E667" s="22" t="s">
        <v>62</v>
      </c>
      <c r="F667" s="22"/>
      <c r="G667" s="73">
        <f>G668</f>
        <v>1501.5</v>
      </c>
      <c r="H667" s="73">
        <f>H668</f>
        <v>1850.5</v>
      </c>
      <c r="I667" s="73">
        <f>I668</f>
        <v>1850.5</v>
      </c>
    </row>
    <row r="668" spans="1:9" x14ac:dyDescent="0.25">
      <c r="A668" s="81" t="s">
        <v>63</v>
      </c>
      <c r="B668" s="82"/>
      <c r="C668" s="82" t="s">
        <v>31</v>
      </c>
      <c r="D668" s="82" t="s">
        <v>54</v>
      </c>
      <c r="E668" s="22" t="s">
        <v>64</v>
      </c>
      <c r="F668" s="22"/>
      <c r="G668" s="73">
        <f>G669+G670</f>
        <v>1501.5</v>
      </c>
      <c r="H668" s="73">
        <f>H669+H670</f>
        <v>1850.5</v>
      </c>
      <c r="I668" s="73">
        <f>I669+I670</f>
        <v>1850.5</v>
      </c>
    </row>
    <row r="669" spans="1:9" ht="31.5" x14ac:dyDescent="0.25">
      <c r="A669" s="81" t="s">
        <v>52</v>
      </c>
      <c r="B669" s="82"/>
      <c r="C669" s="82" t="s">
        <v>31</v>
      </c>
      <c r="D669" s="82" t="s">
        <v>54</v>
      </c>
      <c r="E669" s="22" t="s">
        <v>64</v>
      </c>
      <c r="F669" s="22">
        <v>200</v>
      </c>
      <c r="G669" s="73">
        <v>899.5</v>
      </c>
      <c r="H669" s="73">
        <v>1248.5</v>
      </c>
      <c r="I669" s="73">
        <v>1248.5</v>
      </c>
    </row>
    <row r="670" spans="1:9" x14ac:dyDescent="0.25">
      <c r="A670" s="81" t="s">
        <v>42</v>
      </c>
      <c r="B670" s="82"/>
      <c r="C670" s="82" t="s">
        <v>31</v>
      </c>
      <c r="D670" s="82" t="s">
        <v>54</v>
      </c>
      <c r="E670" s="22" t="s">
        <v>64</v>
      </c>
      <c r="F670" s="22">
        <v>300</v>
      </c>
      <c r="G670" s="73">
        <v>602</v>
      </c>
      <c r="H670" s="73">
        <v>602</v>
      </c>
      <c r="I670" s="73">
        <v>602</v>
      </c>
    </row>
    <row r="671" spans="1:9" hidden="1" x14ac:dyDescent="0.25">
      <c r="A671" s="81" t="s">
        <v>83</v>
      </c>
      <c r="B671" s="82"/>
      <c r="C671" s="82" t="s">
        <v>31</v>
      </c>
      <c r="D671" s="82" t="s">
        <v>54</v>
      </c>
      <c r="E671" s="22" t="s">
        <v>65</v>
      </c>
      <c r="F671" s="22"/>
      <c r="G671" s="73">
        <f t="shared" ref="G671:I672" si="106">G672</f>
        <v>328.5</v>
      </c>
      <c r="H671" s="73">
        <f t="shared" si="106"/>
        <v>328.5</v>
      </c>
      <c r="I671" s="73">
        <f t="shared" si="106"/>
        <v>328.5</v>
      </c>
    </row>
    <row r="672" spans="1:9" ht="13.5" customHeight="1" x14ac:dyDescent="0.25">
      <c r="A672" s="81" t="s">
        <v>35</v>
      </c>
      <c r="B672" s="82"/>
      <c r="C672" s="82" t="s">
        <v>31</v>
      </c>
      <c r="D672" s="82" t="s">
        <v>54</v>
      </c>
      <c r="E672" s="22" t="s">
        <v>66</v>
      </c>
      <c r="F672" s="22"/>
      <c r="G672" s="73">
        <f t="shared" si="106"/>
        <v>328.5</v>
      </c>
      <c r="H672" s="73">
        <f t="shared" si="106"/>
        <v>328.5</v>
      </c>
      <c r="I672" s="73">
        <f t="shared" si="106"/>
        <v>328.5</v>
      </c>
    </row>
    <row r="673" spans="1:9" x14ac:dyDescent="0.25">
      <c r="A673" s="81" t="s">
        <v>37</v>
      </c>
      <c r="B673" s="82"/>
      <c r="C673" s="82" t="s">
        <v>31</v>
      </c>
      <c r="D673" s="82" t="s">
        <v>54</v>
      </c>
      <c r="E673" s="22" t="s">
        <v>67</v>
      </c>
      <c r="F673" s="22"/>
      <c r="G673" s="73">
        <f>G674+G675</f>
        <v>328.5</v>
      </c>
      <c r="H673" s="73">
        <f>H674+H675</f>
        <v>328.5</v>
      </c>
      <c r="I673" s="73">
        <f>I674+I675</f>
        <v>328.5</v>
      </c>
    </row>
    <row r="674" spans="1:9" ht="31.5" x14ac:dyDescent="0.25">
      <c r="A674" s="81" t="s">
        <v>52</v>
      </c>
      <c r="B674" s="82"/>
      <c r="C674" s="82" t="s">
        <v>31</v>
      </c>
      <c r="D674" s="82" t="s">
        <v>54</v>
      </c>
      <c r="E674" s="22" t="s">
        <v>67</v>
      </c>
      <c r="F674" s="22">
        <v>200</v>
      </c>
      <c r="G674" s="73">
        <v>328.5</v>
      </c>
      <c r="H674" s="73">
        <v>328.5</v>
      </c>
      <c r="I674" s="73">
        <v>328.5</v>
      </c>
    </row>
    <row r="675" spans="1:9" hidden="1" x14ac:dyDescent="0.25">
      <c r="A675" s="81" t="s">
        <v>42</v>
      </c>
      <c r="B675" s="82"/>
      <c r="C675" s="82" t="s">
        <v>31</v>
      </c>
      <c r="D675" s="82" t="s">
        <v>54</v>
      </c>
      <c r="E675" s="22" t="s">
        <v>67</v>
      </c>
      <c r="F675" s="22">
        <v>300</v>
      </c>
      <c r="G675" s="73"/>
      <c r="H675" s="73"/>
      <c r="I675" s="73"/>
    </row>
    <row r="676" spans="1:9" x14ac:dyDescent="0.25">
      <c r="A676" s="81" t="s">
        <v>84</v>
      </c>
      <c r="B676" s="82"/>
      <c r="C676" s="82" t="s">
        <v>31</v>
      </c>
      <c r="D676" s="82" t="s">
        <v>54</v>
      </c>
      <c r="E676" s="22" t="s">
        <v>68</v>
      </c>
      <c r="F676" s="22"/>
      <c r="G676" s="73">
        <f>G680+G677</f>
        <v>44</v>
      </c>
      <c r="H676" s="73">
        <f>H680+H677</f>
        <v>22</v>
      </c>
      <c r="I676" s="73">
        <f>I680+I677</f>
        <v>22</v>
      </c>
    </row>
    <row r="677" spans="1:9" x14ac:dyDescent="0.25">
      <c r="A677" s="81" t="s">
        <v>35</v>
      </c>
      <c r="B677" s="82"/>
      <c r="C677" s="82" t="s">
        <v>31</v>
      </c>
      <c r="D677" s="82" t="s">
        <v>54</v>
      </c>
      <c r="E677" s="22" t="s">
        <v>426</v>
      </c>
      <c r="F677" s="22"/>
      <c r="G677" s="73">
        <f>G678</f>
        <v>44</v>
      </c>
      <c r="H677" s="73">
        <f>H678</f>
        <v>22</v>
      </c>
      <c r="I677" s="73">
        <f>I678</f>
        <v>22</v>
      </c>
    </row>
    <row r="678" spans="1:9" x14ac:dyDescent="0.25">
      <c r="A678" s="81" t="s">
        <v>37</v>
      </c>
      <c r="B678" s="82"/>
      <c r="C678" s="82" t="s">
        <v>31</v>
      </c>
      <c r="D678" s="82" t="s">
        <v>54</v>
      </c>
      <c r="E678" s="22" t="s">
        <v>427</v>
      </c>
      <c r="F678" s="22"/>
      <c r="G678" s="73">
        <f>SUM(G679)</f>
        <v>44</v>
      </c>
      <c r="H678" s="73">
        <f>SUM(H679)</f>
        <v>22</v>
      </c>
      <c r="I678" s="73">
        <f>SUM(I679)</f>
        <v>22</v>
      </c>
    </row>
    <row r="679" spans="1:9" ht="31.5" x14ac:dyDescent="0.25">
      <c r="A679" s="81" t="s">
        <v>52</v>
      </c>
      <c r="B679" s="82"/>
      <c r="C679" s="82" t="s">
        <v>31</v>
      </c>
      <c r="D679" s="82" t="s">
        <v>54</v>
      </c>
      <c r="E679" s="22" t="s">
        <v>427</v>
      </c>
      <c r="F679" s="22">
        <v>200</v>
      </c>
      <c r="G679" s="73">
        <v>44</v>
      </c>
      <c r="H679" s="73">
        <v>22</v>
      </c>
      <c r="I679" s="73">
        <v>22</v>
      </c>
    </row>
    <row r="680" spans="1:9" ht="31.5" hidden="1" x14ac:dyDescent="0.25">
      <c r="A680" s="81" t="s">
        <v>69</v>
      </c>
      <c r="B680" s="82"/>
      <c r="C680" s="82" t="s">
        <v>31</v>
      </c>
      <c r="D680" s="82" t="s">
        <v>54</v>
      </c>
      <c r="E680" s="22" t="s">
        <v>70</v>
      </c>
      <c r="F680" s="22"/>
      <c r="G680" s="73">
        <f>G681</f>
        <v>0</v>
      </c>
      <c r="H680" s="73">
        <f>H681</f>
        <v>0</v>
      </c>
      <c r="I680" s="73">
        <f>I681</f>
        <v>0</v>
      </c>
    </row>
    <row r="681" spans="1:9" hidden="1" x14ac:dyDescent="0.25">
      <c r="A681" s="81" t="s">
        <v>37</v>
      </c>
      <c r="B681" s="82"/>
      <c r="C681" s="82" t="s">
        <v>31</v>
      </c>
      <c r="D681" s="82" t="s">
        <v>54</v>
      </c>
      <c r="E681" s="22" t="s">
        <v>71</v>
      </c>
      <c r="F681" s="22"/>
      <c r="G681" s="73">
        <f>SUM(G682:G683)</f>
        <v>0</v>
      </c>
      <c r="H681" s="73">
        <f>SUM(H682:H683)</f>
        <v>0</v>
      </c>
      <c r="I681" s="73">
        <f>SUM(I682:I683)</f>
        <v>0</v>
      </c>
    </row>
    <row r="682" spans="1:9" ht="31.5" hidden="1" x14ac:dyDescent="0.25">
      <c r="A682" s="81" t="s">
        <v>52</v>
      </c>
      <c r="B682" s="82"/>
      <c r="C682" s="82" t="s">
        <v>31</v>
      </c>
      <c r="D682" s="82" t="s">
        <v>54</v>
      </c>
      <c r="E682" s="22" t="s">
        <v>71</v>
      </c>
      <c r="F682" s="22">
        <v>200</v>
      </c>
      <c r="G682" s="73"/>
      <c r="H682" s="73"/>
      <c r="I682" s="73"/>
    </row>
    <row r="683" spans="1:9" ht="31.5" hidden="1" x14ac:dyDescent="0.25">
      <c r="A683" s="81" t="s">
        <v>72</v>
      </c>
      <c r="B683" s="82"/>
      <c r="C683" s="82" t="s">
        <v>31</v>
      </c>
      <c r="D683" s="82" t="s">
        <v>54</v>
      </c>
      <c r="E683" s="22" t="s">
        <v>71</v>
      </c>
      <c r="F683" s="22">
        <v>600</v>
      </c>
      <c r="G683" s="73"/>
      <c r="H683" s="73"/>
      <c r="I683" s="73"/>
    </row>
    <row r="684" spans="1:9" ht="47.25" x14ac:dyDescent="0.25">
      <c r="A684" s="81" t="s">
        <v>669</v>
      </c>
      <c r="B684" s="82"/>
      <c r="C684" s="82" t="s">
        <v>31</v>
      </c>
      <c r="D684" s="82" t="s">
        <v>54</v>
      </c>
      <c r="E684" s="22" t="s">
        <v>73</v>
      </c>
      <c r="F684" s="22"/>
      <c r="G684" s="73">
        <f>G685</f>
        <v>4000</v>
      </c>
      <c r="H684" s="73">
        <f>H685</f>
        <v>300</v>
      </c>
      <c r="I684" s="73">
        <f>I685</f>
        <v>300</v>
      </c>
    </row>
    <row r="685" spans="1:9" x14ac:dyDescent="0.25">
      <c r="A685" s="81" t="s">
        <v>35</v>
      </c>
      <c r="B685" s="82"/>
      <c r="C685" s="82" t="s">
        <v>31</v>
      </c>
      <c r="D685" s="82" t="s">
        <v>54</v>
      </c>
      <c r="E685" s="22" t="s">
        <v>74</v>
      </c>
      <c r="F685" s="22"/>
      <c r="G685" s="73">
        <f>SUM(G686)</f>
        <v>4000</v>
      </c>
      <c r="H685" s="73">
        <f>SUM(H686)</f>
        <v>300</v>
      </c>
      <c r="I685" s="73">
        <f>SUM(I686)</f>
        <v>300</v>
      </c>
    </row>
    <row r="686" spans="1:9" ht="31.5" x14ac:dyDescent="0.25">
      <c r="A686" s="81" t="s">
        <v>75</v>
      </c>
      <c r="B686" s="82"/>
      <c r="C686" s="82" t="s">
        <v>31</v>
      </c>
      <c r="D686" s="82" t="s">
        <v>54</v>
      </c>
      <c r="E686" s="22" t="s">
        <v>76</v>
      </c>
      <c r="F686" s="22"/>
      <c r="G686" s="73">
        <f>G687</f>
        <v>4000</v>
      </c>
      <c r="H686" s="73">
        <f>H687</f>
        <v>300</v>
      </c>
      <c r="I686" s="73">
        <f>I687</f>
        <v>300</v>
      </c>
    </row>
    <row r="687" spans="1:9" ht="31.5" x14ac:dyDescent="0.25">
      <c r="A687" s="81" t="s">
        <v>52</v>
      </c>
      <c r="B687" s="82"/>
      <c r="C687" s="82" t="s">
        <v>31</v>
      </c>
      <c r="D687" s="82" t="s">
        <v>54</v>
      </c>
      <c r="E687" s="22" t="s">
        <v>76</v>
      </c>
      <c r="F687" s="22">
        <v>200</v>
      </c>
      <c r="G687" s="73">
        <v>4000</v>
      </c>
      <c r="H687" s="73">
        <v>300</v>
      </c>
      <c r="I687" s="73">
        <v>300</v>
      </c>
    </row>
    <row r="688" spans="1:9" ht="31.5" x14ac:dyDescent="0.25">
      <c r="A688" s="81" t="s">
        <v>664</v>
      </c>
      <c r="B688" s="82"/>
      <c r="C688" s="82" t="s">
        <v>31</v>
      </c>
      <c r="D688" s="82" t="s">
        <v>54</v>
      </c>
      <c r="E688" s="22" t="s">
        <v>444</v>
      </c>
      <c r="F688" s="22"/>
      <c r="G688" s="73">
        <f t="shared" ref="G688:I691" si="107">SUM(G689)</f>
        <v>500</v>
      </c>
      <c r="H688" s="73">
        <f t="shared" si="107"/>
        <v>500</v>
      </c>
      <c r="I688" s="73">
        <f t="shared" si="107"/>
        <v>500</v>
      </c>
    </row>
    <row r="689" spans="1:9" x14ac:dyDescent="0.25">
      <c r="A689" s="81" t="s">
        <v>35</v>
      </c>
      <c r="B689" s="82"/>
      <c r="C689" s="82" t="s">
        <v>31</v>
      </c>
      <c r="D689" s="82" t="s">
        <v>54</v>
      </c>
      <c r="E689" s="22" t="s">
        <v>445</v>
      </c>
      <c r="F689" s="22"/>
      <c r="G689" s="73">
        <f t="shared" si="107"/>
        <v>500</v>
      </c>
      <c r="H689" s="73">
        <f t="shared" si="107"/>
        <v>500</v>
      </c>
      <c r="I689" s="73">
        <f t="shared" si="107"/>
        <v>500</v>
      </c>
    </row>
    <row r="690" spans="1:9" x14ac:dyDescent="0.25">
      <c r="A690" s="81" t="s">
        <v>55</v>
      </c>
      <c r="B690" s="82"/>
      <c r="C690" s="82" t="s">
        <v>31</v>
      </c>
      <c r="D690" s="82" t="s">
        <v>54</v>
      </c>
      <c r="E690" s="22" t="s">
        <v>446</v>
      </c>
      <c r="F690" s="22"/>
      <c r="G690" s="73">
        <f t="shared" si="107"/>
        <v>500</v>
      </c>
      <c r="H690" s="73">
        <f t="shared" si="107"/>
        <v>500</v>
      </c>
      <c r="I690" s="73">
        <f t="shared" si="107"/>
        <v>500</v>
      </c>
    </row>
    <row r="691" spans="1:9" ht="87" customHeight="1" x14ac:dyDescent="0.25">
      <c r="A691" s="81" t="s">
        <v>468</v>
      </c>
      <c r="B691" s="82"/>
      <c r="C691" s="82" t="s">
        <v>31</v>
      </c>
      <c r="D691" s="82" t="s">
        <v>54</v>
      </c>
      <c r="E691" s="22" t="s">
        <v>447</v>
      </c>
      <c r="F691" s="22"/>
      <c r="G691" s="73">
        <f t="shared" si="107"/>
        <v>500</v>
      </c>
      <c r="H691" s="73">
        <f t="shared" si="107"/>
        <v>500</v>
      </c>
      <c r="I691" s="73">
        <f t="shared" si="107"/>
        <v>500</v>
      </c>
    </row>
    <row r="692" spans="1:9" x14ac:dyDescent="0.25">
      <c r="A692" s="81" t="s">
        <v>42</v>
      </c>
      <c r="B692" s="82"/>
      <c r="C692" s="82" t="s">
        <v>31</v>
      </c>
      <c r="D692" s="82" t="s">
        <v>54</v>
      </c>
      <c r="E692" s="22" t="s">
        <v>447</v>
      </c>
      <c r="F692" s="22">
        <v>300</v>
      </c>
      <c r="G692" s="73">
        <v>500</v>
      </c>
      <c r="H692" s="73">
        <v>500</v>
      </c>
      <c r="I692" s="73">
        <v>500</v>
      </c>
    </row>
    <row r="693" spans="1:9" ht="31.5" x14ac:dyDescent="0.25">
      <c r="A693" s="81" t="s">
        <v>869</v>
      </c>
      <c r="B693" s="31"/>
      <c r="C693" s="32" t="s">
        <v>31</v>
      </c>
      <c r="D693" s="32" t="s">
        <v>54</v>
      </c>
      <c r="E693" s="33" t="s">
        <v>512</v>
      </c>
      <c r="F693" s="33"/>
      <c r="G693" s="34">
        <f t="shared" ref="G693:I695" si="108">G694</f>
        <v>548</v>
      </c>
      <c r="H693" s="34">
        <f t="shared" si="108"/>
        <v>1048</v>
      </c>
      <c r="I693" s="34">
        <f t="shared" si="108"/>
        <v>1048</v>
      </c>
    </row>
    <row r="694" spans="1:9" ht="31.5" x14ac:dyDescent="0.25">
      <c r="A694" s="81" t="s">
        <v>69</v>
      </c>
      <c r="B694" s="31"/>
      <c r="C694" s="32" t="s">
        <v>31</v>
      </c>
      <c r="D694" s="32" t="s">
        <v>54</v>
      </c>
      <c r="E694" s="33" t="s">
        <v>513</v>
      </c>
      <c r="F694" s="33"/>
      <c r="G694" s="34">
        <f t="shared" si="108"/>
        <v>548</v>
      </c>
      <c r="H694" s="34">
        <f t="shared" si="108"/>
        <v>1048</v>
      </c>
      <c r="I694" s="34">
        <f t="shared" si="108"/>
        <v>1048</v>
      </c>
    </row>
    <row r="695" spans="1:9" x14ac:dyDescent="0.25">
      <c r="A695" s="81" t="s">
        <v>37</v>
      </c>
      <c r="B695" s="31"/>
      <c r="C695" s="32" t="s">
        <v>31</v>
      </c>
      <c r="D695" s="32" t="s">
        <v>54</v>
      </c>
      <c r="E695" s="33" t="s">
        <v>514</v>
      </c>
      <c r="F695" s="33"/>
      <c r="G695" s="34">
        <f t="shared" si="108"/>
        <v>548</v>
      </c>
      <c r="H695" s="34">
        <f t="shared" si="108"/>
        <v>1048</v>
      </c>
      <c r="I695" s="34">
        <f t="shared" si="108"/>
        <v>1048</v>
      </c>
    </row>
    <row r="696" spans="1:9" ht="31.5" x14ac:dyDescent="0.25">
      <c r="A696" s="81" t="s">
        <v>229</v>
      </c>
      <c r="B696" s="31"/>
      <c r="C696" s="32" t="s">
        <v>31</v>
      </c>
      <c r="D696" s="32" t="s">
        <v>54</v>
      </c>
      <c r="E696" s="33" t="s">
        <v>514</v>
      </c>
      <c r="F696" s="33">
        <v>600</v>
      </c>
      <c r="G696" s="34">
        <v>548</v>
      </c>
      <c r="H696" s="34">
        <v>1048</v>
      </c>
      <c r="I696" s="34">
        <v>1048</v>
      </c>
    </row>
    <row r="697" spans="1:9" x14ac:dyDescent="0.25">
      <c r="A697" s="81" t="s">
        <v>186</v>
      </c>
      <c r="B697" s="82"/>
      <c r="C697" s="82" t="s">
        <v>31</v>
      </c>
      <c r="D697" s="82" t="s">
        <v>13</v>
      </c>
      <c r="E697" s="22"/>
      <c r="F697" s="22"/>
      <c r="G697" s="73">
        <f>G698+G718+G724</f>
        <v>255598.19999999998</v>
      </c>
      <c r="H697" s="73">
        <f t="shared" ref="H697:I697" si="109">H698+H718+H724</f>
        <v>250482.1</v>
      </c>
      <c r="I697" s="73">
        <f t="shared" si="109"/>
        <v>255042.30000000002</v>
      </c>
    </row>
    <row r="698" spans="1:9" ht="36.75" customHeight="1" x14ac:dyDescent="0.25">
      <c r="A698" s="81" t="s">
        <v>510</v>
      </c>
      <c r="B698" s="82"/>
      <c r="C698" s="82" t="s">
        <v>31</v>
      </c>
      <c r="D698" s="82" t="s">
        <v>13</v>
      </c>
      <c r="E698" s="82" t="s">
        <v>364</v>
      </c>
      <c r="F698" s="22"/>
      <c r="G698" s="73">
        <f>G699</f>
        <v>251140.19999999998</v>
      </c>
      <c r="H698" s="73">
        <f>H699</f>
        <v>250482.1</v>
      </c>
      <c r="I698" s="73">
        <f>I699</f>
        <v>255042.30000000002</v>
      </c>
    </row>
    <row r="699" spans="1:9" x14ac:dyDescent="0.25">
      <c r="A699" s="81" t="s">
        <v>373</v>
      </c>
      <c r="B699" s="82"/>
      <c r="C699" s="82" t="s">
        <v>31</v>
      </c>
      <c r="D699" s="82" t="s">
        <v>13</v>
      </c>
      <c r="E699" s="82" t="s">
        <v>365</v>
      </c>
      <c r="F699" s="22"/>
      <c r="G699" s="73">
        <f>SUM(G700+G708+G714+G705+G711)</f>
        <v>251140.19999999998</v>
      </c>
      <c r="H699" s="73">
        <f>SUM(H700+H708+H714+H705+H711)</f>
        <v>250482.1</v>
      </c>
      <c r="I699" s="73">
        <f>SUM(I700+I708+I714+I705+I711)</f>
        <v>255042.30000000002</v>
      </c>
    </row>
    <row r="700" spans="1:9" ht="47.25" x14ac:dyDescent="0.25">
      <c r="A700" s="81" t="s">
        <v>390</v>
      </c>
      <c r="B700" s="82"/>
      <c r="C700" s="82" t="s">
        <v>31</v>
      </c>
      <c r="D700" s="82" t="s">
        <v>13</v>
      </c>
      <c r="E700" s="22" t="s">
        <v>583</v>
      </c>
      <c r="F700" s="22"/>
      <c r="G700" s="73">
        <f>G701+G702+G704+G703</f>
        <v>79110.7</v>
      </c>
      <c r="H700" s="73">
        <f>H701+H702+H704+H703</f>
        <v>79241.900000000009</v>
      </c>
      <c r="I700" s="73">
        <f>I701+I702+I704+I703</f>
        <v>80286</v>
      </c>
    </row>
    <row r="701" spans="1:9" ht="47.25" x14ac:dyDescent="0.25">
      <c r="A701" s="81" t="s">
        <v>51</v>
      </c>
      <c r="B701" s="82"/>
      <c r="C701" s="82" t="s">
        <v>31</v>
      </c>
      <c r="D701" s="82" t="s">
        <v>13</v>
      </c>
      <c r="E701" s="22" t="s">
        <v>583</v>
      </c>
      <c r="F701" s="22">
        <v>100</v>
      </c>
      <c r="G701" s="73">
        <v>53131</v>
      </c>
      <c r="H701" s="73">
        <v>53110.3</v>
      </c>
      <c r="I701" s="73">
        <v>53110.3</v>
      </c>
    </row>
    <row r="702" spans="1:9" ht="31.5" x14ac:dyDescent="0.25">
      <c r="A702" s="81" t="s">
        <v>52</v>
      </c>
      <c r="B702" s="82"/>
      <c r="C702" s="82" t="s">
        <v>31</v>
      </c>
      <c r="D702" s="82" t="s">
        <v>13</v>
      </c>
      <c r="E702" s="22" t="s">
        <v>583</v>
      </c>
      <c r="F702" s="22">
        <v>200</v>
      </c>
      <c r="G702" s="73">
        <v>25047.5</v>
      </c>
      <c r="H702" s="73">
        <v>25239.8</v>
      </c>
      <c r="I702" s="73">
        <v>26287.200000000001</v>
      </c>
    </row>
    <row r="703" spans="1:9" x14ac:dyDescent="0.25">
      <c r="A703" s="81" t="s">
        <v>42</v>
      </c>
      <c r="B703" s="82"/>
      <c r="C703" s="82" t="s">
        <v>31</v>
      </c>
      <c r="D703" s="82" t="s">
        <v>13</v>
      </c>
      <c r="E703" s="22" t="s">
        <v>583</v>
      </c>
      <c r="F703" s="22">
        <v>300</v>
      </c>
      <c r="G703" s="73">
        <v>270.7</v>
      </c>
      <c r="H703" s="73">
        <v>250.1</v>
      </c>
      <c r="I703" s="73">
        <v>258.2</v>
      </c>
    </row>
    <row r="704" spans="1:9" ht="12.75" customHeight="1" x14ac:dyDescent="0.25">
      <c r="A704" s="81" t="s">
        <v>22</v>
      </c>
      <c r="B704" s="82"/>
      <c r="C704" s="82" t="s">
        <v>31</v>
      </c>
      <c r="D704" s="82" t="s">
        <v>13</v>
      </c>
      <c r="E704" s="22" t="s">
        <v>583</v>
      </c>
      <c r="F704" s="22">
        <v>800</v>
      </c>
      <c r="G704" s="73">
        <v>661.5</v>
      </c>
      <c r="H704" s="73">
        <v>641.70000000000005</v>
      </c>
      <c r="I704" s="73">
        <v>630.29999999999995</v>
      </c>
    </row>
    <row r="705" spans="1:9" ht="94.5" x14ac:dyDescent="0.25">
      <c r="A705" s="81" t="s">
        <v>393</v>
      </c>
      <c r="B705" s="82"/>
      <c r="C705" s="82" t="s">
        <v>31</v>
      </c>
      <c r="D705" s="82" t="s">
        <v>13</v>
      </c>
      <c r="E705" s="22" t="s">
        <v>584</v>
      </c>
      <c r="F705" s="22"/>
      <c r="G705" s="73">
        <f>G706+G707</f>
        <v>90119.8</v>
      </c>
      <c r="H705" s="73">
        <f>H706+H707</f>
        <v>87730.9</v>
      </c>
      <c r="I705" s="73">
        <f>I706+I707</f>
        <v>88098.200000000012</v>
      </c>
    </row>
    <row r="706" spans="1:9" ht="31.5" x14ac:dyDescent="0.25">
      <c r="A706" s="81" t="s">
        <v>52</v>
      </c>
      <c r="B706" s="82"/>
      <c r="C706" s="82" t="s">
        <v>31</v>
      </c>
      <c r="D706" s="82" t="s">
        <v>13</v>
      </c>
      <c r="E706" s="22" t="s">
        <v>584</v>
      </c>
      <c r="F706" s="22">
        <v>200</v>
      </c>
      <c r="G706" s="73">
        <v>1329.3</v>
      </c>
      <c r="H706" s="73">
        <v>1296.2</v>
      </c>
      <c r="I706" s="73">
        <v>1301.5999999999999</v>
      </c>
    </row>
    <row r="707" spans="1:9" x14ac:dyDescent="0.25">
      <c r="A707" s="81" t="s">
        <v>42</v>
      </c>
      <c r="B707" s="82"/>
      <c r="C707" s="82" t="s">
        <v>31</v>
      </c>
      <c r="D707" s="82" t="s">
        <v>13</v>
      </c>
      <c r="E707" s="22" t="s">
        <v>584</v>
      </c>
      <c r="F707" s="22">
        <v>300</v>
      </c>
      <c r="G707" s="73">
        <v>88790.5</v>
      </c>
      <c r="H707" s="73">
        <v>86434.7</v>
      </c>
      <c r="I707" s="73">
        <v>86796.6</v>
      </c>
    </row>
    <row r="708" spans="1:9" ht="31.5" x14ac:dyDescent="0.25">
      <c r="A708" s="81" t="s">
        <v>391</v>
      </c>
      <c r="B708" s="82"/>
      <c r="C708" s="82" t="s">
        <v>31</v>
      </c>
      <c r="D708" s="82" t="s">
        <v>13</v>
      </c>
      <c r="E708" s="22" t="s">
        <v>585</v>
      </c>
      <c r="F708" s="22"/>
      <c r="G708" s="73">
        <f>G709+G710</f>
        <v>54825.599999999999</v>
      </c>
      <c r="H708" s="73">
        <f>H709+H710</f>
        <v>58058.6</v>
      </c>
      <c r="I708" s="73">
        <f>I709+I710</f>
        <v>60381</v>
      </c>
    </row>
    <row r="709" spans="1:9" ht="31.5" x14ac:dyDescent="0.25">
      <c r="A709" s="81" t="s">
        <v>52</v>
      </c>
      <c r="B709" s="82"/>
      <c r="C709" s="82" t="s">
        <v>31</v>
      </c>
      <c r="D709" s="82" t="s">
        <v>13</v>
      </c>
      <c r="E709" s="22" t="s">
        <v>585</v>
      </c>
      <c r="F709" s="22">
        <v>200</v>
      </c>
      <c r="G709" s="73">
        <v>830.2</v>
      </c>
      <c r="H709" s="73">
        <v>863.6</v>
      </c>
      <c r="I709" s="73">
        <v>898.3</v>
      </c>
    </row>
    <row r="710" spans="1:9" x14ac:dyDescent="0.25">
      <c r="A710" s="81" t="s">
        <v>42</v>
      </c>
      <c r="B710" s="82"/>
      <c r="C710" s="82" t="s">
        <v>31</v>
      </c>
      <c r="D710" s="82" t="s">
        <v>13</v>
      </c>
      <c r="E710" s="22" t="s">
        <v>585</v>
      </c>
      <c r="F710" s="22">
        <v>300</v>
      </c>
      <c r="G710" s="73">
        <v>53995.4</v>
      </c>
      <c r="H710" s="73">
        <v>57195</v>
      </c>
      <c r="I710" s="73">
        <v>59482.7</v>
      </c>
    </row>
    <row r="711" spans="1:9" ht="63" x14ac:dyDescent="0.25">
      <c r="A711" s="81" t="s">
        <v>394</v>
      </c>
      <c r="B711" s="82"/>
      <c r="C711" s="82" t="s">
        <v>31</v>
      </c>
      <c r="D711" s="82" t="s">
        <v>13</v>
      </c>
      <c r="E711" s="22" t="s">
        <v>586</v>
      </c>
      <c r="F711" s="22"/>
      <c r="G711" s="73">
        <f>G712+G713</f>
        <v>22292.399999999998</v>
      </c>
      <c r="H711" s="73">
        <f>H712+H713</f>
        <v>20659</v>
      </c>
      <c r="I711" s="73">
        <f>I712+I713</f>
        <v>21485.4</v>
      </c>
    </row>
    <row r="712" spans="1:9" ht="31.5" x14ac:dyDescent="0.25">
      <c r="A712" s="81" t="s">
        <v>52</v>
      </c>
      <c r="B712" s="82"/>
      <c r="C712" s="82" t="s">
        <v>31</v>
      </c>
      <c r="D712" s="82" t="s">
        <v>13</v>
      </c>
      <c r="E712" s="22" t="s">
        <v>586</v>
      </c>
      <c r="F712" s="22">
        <v>200</v>
      </c>
      <c r="G712" s="73">
        <v>332.1</v>
      </c>
      <c r="H712" s="73">
        <v>308.10000000000002</v>
      </c>
      <c r="I712" s="73">
        <v>320.39999999999998</v>
      </c>
    </row>
    <row r="713" spans="1:9" x14ac:dyDescent="0.25">
      <c r="A713" s="81" t="s">
        <v>42</v>
      </c>
      <c r="B713" s="82"/>
      <c r="C713" s="82" t="s">
        <v>31</v>
      </c>
      <c r="D713" s="82" t="s">
        <v>13</v>
      </c>
      <c r="E713" s="22" t="s">
        <v>586</v>
      </c>
      <c r="F713" s="22">
        <v>300</v>
      </c>
      <c r="G713" s="73">
        <v>21960.3</v>
      </c>
      <c r="H713" s="73">
        <v>20350.900000000001</v>
      </c>
      <c r="I713" s="73">
        <v>21165</v>
      </c>
    </row>
    <row r="714" spans="1:9" x14ac:dyDescent="0.25">
      <c r="A714" s="81" t="s">
        <v>930</v>
      </c>
      <c r="B714" s="82"/>
      <c r="C714" s="82" t="s">
        <v>31</v>
      </c>
      <c r="D714" s="82" t="s">
        <v>13</v>
      </c>
      <c r="E714" s="22" t="s">
        <v>592</v>
      </c>
      <c r="F714" s="22"/>
      <c r="G714" s="73">
        <f>SUM(G715)</f>
        <v>4791.7</v>
      </c>
      <c r="H714" s="73">
        <f>SUM(H715)</f>
        <v>4791.7</v>
      </c>
      <c r="I714" s="73">
        <f>SUM(I715)</f>
        <v>4791.7</v>
      </c>
    </row>
    <row r="715" spans="1:9" ht="47.25" x14ac:dyDescent="0.25">
      <c r="A715" s="81" t="s">
        <v>392</v>
      </c>
      <c r="B715" s="82"/>
      <c r="C715" s="82" t="s">
        <v>31</v>
      </c>
      <c r="D715" s="82" t="s">
        <v>13</v>
      </c>
      <c r="E715" s="22" t="s">
        <v>593</v>
      </c>
      <c r="F715" s="22"/>
      <c r="G715" s="73">
        <f>SUM(G716:G717)</f>
        <v>4791.7</v>
      </c>
      <c r="H715" s="73">
        <f>SUM(H716:H717)</f>
        <v>4791.7</v>
      </c>
      <c r="I715" s="73">
        <f>SUM(I716:I717)</f>
        <v>4791.7</v>
      </c>
    </row>
    <row r="716" spans="1:9" ht="31.5" x14ac:dyDescent="0.25">
      <c r="A716" s="81" t="s">
        <v>52</v>
      </c>
      <c r="B716" s="82"/>
      <c r="C716" s="82" t="s">
        <v>31</v>
      </c>
      <c r="D716" s="82" t="s">
        <v>13</v>
      </c>
      <c r="E716" s="22" t="s">
        <v>593</v>
      </c>
      <c r="F716" s="22">
        <v>200</v>
      </c>
      <c r="G716" s="73">
        <v>71.7</v>
      </c>
      <c r="H716" s="73">
        <v>71.7</v>
      </c>
      <c r="I716" s="73">
        <v>71.7</v>
      </c>
    </row>
    <row r="717" spans="1:9" x14ac:dyDescent="0.25">
      <c r="A717" s="81" t="s">
        <v>42</v>
      </c>
      <c r="B717" s="82"/>
      <c r="C717" s="82" t="s">
        <v>31</v>
      </c>
      <c r="D717" s="82" t="s">
        <v>13</v>
      </c>
      <c r="E717" s="22" t="s">
        <v>593</v>
      </c>
      <c r="F717" s="22">
        <v>300</v>
      </c>
      <c r="G717" s="73">
        <v>4720</v>
      </c>
      <c r="H717" s="73">
        <v>4720</v>
      </c>
      <c r="I717" s="73">
        <v>4720</v>
      </c>
    </row>
    <row r="718" spans="1:9" ht="31.5" hidden="1" x14ac:dyDescent="0.25">
      <c r="A718" s="81" t="s">
        <v>665</v>
      </c>
      <c r="B718" s="82"/>
      <c r="C718" s="82" t="s">
        <v>31</v>
      </c>
      <c r="D718" s="82" t="s">
        <v>13</v>
      </c>
      <c r="E718" s="22" t="s">
        <v>16</v>
      </c>
      <c r="F718" s="22"/>
      <c r="G718" s="73">
        <f>SUM(G719)</f>
        <v>0</v>
      </c>
      <c r="H718" s="73">
        <f>SUM(H719)</f>
        <v>0</v>
      </c>
      <c r="I718" s="73">
        <f>SUM(I719)</f>
        <v>0</v>
      </c>
    </row>
    <row r="719" spans="1:9" ht="31.5" hidden="1" x14ac:dyDescent="0.25">
      <c r="A719" s="81" t="s">
        <v>82</v>
      </c>
      <c r="B719" s="30"/>
      <c r="C719" s="82" t="s">
        <v>31</v>
      </c>
      <c r="D719" s="82" t="s">
        <v>13</v>
      </c>
      <c r="E719" s="22" t="s">
        <v>17</v>
      </c>
      <c r="F719" s="22"/>
      <c r="G719" s="73">
        <f t="shared" ref="G719:I720" si="110">G720</f>
        <v>0</v>
      </c>
      <c r="H719" s="73">
        <f t="shared" si="110"/>
        <v>0</v>
      </c>
      <c r="I719" s="73">
        <f t="shared" si="110"/>
        <v>0</v>
      </c>
    </row>
    <row r="720" spans="1:9" ht="31.5" hidden="1" x14ac:dyDescent="0.25">
      <c r="A720" s="81" t="s">
        <v>45</v>
      </c>
      <c r="B720" s="30"/>
      <c r="C720" s="82" t="s">
        <v>31</v>
      </c>
      <c r="D720" s="82" t="s">
        <v>13</v>
      </c>
      <c r="E720" s="22" t="s">
        <v>46</v>
      </c>
      <c r="F720" s="22"/>
      <c r="G720" s="73">
        <f t="shared" si="110"/>
        <v>0</v>
      </c>
      <c r="H720" s="73">
        <f t="shared" si="110"/>
        <v>0</v>
      </c>
      <c r="I720" s="73">
        <f t="shared" si="110"/>
        <v>0</v>
      </c>
    </row>
    <row r="721" spans="1:9" hidden="1" x14ac:dyDescent="0.25">
      <c r="A721" s="81" t="s">
        <v>611</v>
      </c>
      <c r="B721" s="30"/>
      <c r="C721" s="82" t="s">
        <v>31</v>
      </c>
      <c r="D721" s="82" t="s">
        <v>13</v>
      </c>
      <c r="E721" s="22" t="s">
        <v>610</v>
      </c>
      <c r="F721" s="22"/>
      <c r="G721" s="73">
        <f t="shared" ref="G721:I722" si="111">SUM(G722)</f>
        <v>0</v>
      </c>
      <c r="H721" s="73">
        <f t="shared" si="111"/>
        <v>0</v>
      </c>
      <c r="I721" s="73">
        <f t="shared" si="111"/>
        <v>0</v>
      </c>
    </row>
    <row r="722" spans="1:9" ht="47.25" hidden="1" x14ac:dyDescent="0.25">
      <c r="A722" s="81" t="s">
        <v>619</v>
      </c>
      <c r="B722" s="30"/>
      <c r="C722" s="82" t="s">
        <v>31</v>
      </c>
      <c r="D722" s="82" t="s">
        <v>13</v>
      </c>
      <c r="E722" s="22" t="s">
        <v>618</v>
      </c>
      <c r="F722" s="22"/>
      <c r="G722" s="73">
        <f t="shared" si="111"/>
        <v>0</v>
      </c>
      <c r="H722" s="73">
        <f t="shared" si="111"/>
        <v>0</v>
      </c>
      <c r="I722" s="73">
        <f t="shared" si="111"/>
        <v>0</v>
      </c>
    </row>
    <row r="723" spans="1:9" ht="31.5" hidden="1" x14ac:dyDescent="0.25">
      <c r="A723" s="81" t="s">
        <v>52</v>
      </c>
      <c r="B723" s="30"/>
      <c r="C723" s="82" t="s">
        <v>31</v>
      </c>
      <c r="D723" s="82" t="s">
        <v>13</v>
      </c>
      <c r="E723" s="22" t="s">
        <v>618</v>
      </c>
      <c r="F723" s="22">
        <v>200</v>
      </c>
      <c r="G723" s="73"/>
      <c r="H723" s="73"/>
      <c r="I723" s="73"/>
    </row>
    <row r="724" spans="1:9" x14ac:dyDescent="0.25">
      <c r="A724" s="81" t="s">
        <v>546</v>
      </c>
      <c r="B724" s="30"/>
      <c r="C724" s="82" t="s">
        <v>31</v>
      </c>
      <c r="D724" s="82" t="s">
        <v>13</v>
      </c>
      <c r="E724" s="22" t="s">
        <v>193</v>
      </c>
      <c r="F724" s="22"/>
      <c r="G724" s="73">
        <f>SUM(G725+G727)+G729</f>
        <v>4457.9999999999991</v>
      </c>
      <c r="H724" s="73">
        <f t="shared" ref="H724:I724" si="112">SUM(H725+H727)+H729</f>
        <v>0</v>
      </c>
      <c r="I724" s="73">
        <f t="shared" si="112"/>
        <v>0</v>
      </c>
    </row>
    <row r="725" spans="1:9" ht="47.25" x14ac:dyDescent="0.25">
      <c r="A725" s="81" t="s">
        <v>945</v>
      </c>
      <c r="B725" s="30"/>
      <c r="C725" s="82" t="s">
        <v>31</v>
      </c>
      <c r="D725" s="82" t="s">
        <v>13</v>
      </c>
      <c r="E725" s="22" t="s">
        <v>948</v>
      </c>
      <c r="F725" s="22"/>
      <c r="G725" s="73">
        <f>SUM(G726)</f>
        <v>1590.1</v>
      </c>
      <c r="H725" s="73">
        <f t="shared" ref="H725:I725" si="113">SUM(H726)</f>
        <v>0</v>
      </c>
      <c r="I725" s="73">
        <f t="shared" si="113"/>
        <v>0</v>
      </c>
    </row>
    <row r="726" spans="1:9" ht="47.25" x14ac:dyDescent="0.25">
      <c r="A726" s="81" t="s">
        <v>51</v>
      </c>
      <c r="B726" s="30"/>
      <c r="C726" s="82" t="s">
        <v>31</v>
      </c>
      <c r="D726" s="82" t="s">
        <v>13</v>
      </c>
      <c r="E726" s="22" t="s">
        <v>948</v>
      </c>
      <c r="F726" s="22">
        <v>100</v>
      </c>
      <c r="G726" s="73">
        <v>1590.1</v>
      </c>
      <c r="H726" s="73"/>
      <c r="I726" s="73"/>
    </row>
    <row r="727" spans="1:9" ht="78.75" x14ac:dyDescent="0.25">
      <c r="A727" s="81" t="s">
        <v>995</v>
      </c>
      <c r="B727" s="30"/>
      <c r="C727" s="82" t="s">
        <v>31</v>
      </c>
      <c r="D727" s="82" t="s">
        <v>13</v>
      </c>
      <c r="E727" s="22" t="s">
        <v>949</v>
      </c>
      <c r="F727" s="22"/>
      <c r="G727" s="73">
        <f>SUM(G728)</f>
        <v>2785.2</v>
      </c>
      <c r="H727" s="73">
        <f t="shared" ref="H727:I727" si="114">SUM(H728)</f>
        <v>0</v>
      </c>
      <c r="I727" s="73">
        <f t="shared" si="114"/>
        <v>0</v>
      </c>
    </row>
    <row r="728" spans="1:9" ht="47.25" x14ac:dyDescent="0.25">
      <c r="A728" s="81" t="s">
        <v>51</v>
      </c>
      <c r="B728" s="30"/>
      <c r="C728" s="82" t="s">
        <v>31</v>
      </c>
      <c r="D728" s="82" t="s">
        <v>13</v>
      </c>
      <c r="E728" s="22" t="s">
        <v>949</v>
      </c>
      <c r="F728" s="22">
        <v>100</v>
      </c>
      <c r="G728" s="73">
        <v>2785.2</v>
      </c>
      <c r="H728" s="73"/>
      <c r="I728" s="73"/>
    </row>
    <row r="729" spans="1:9" ht="31.5" x14ac:dyDescent="0.25">
      <c r="A729" s="81" t="s">
        <v>45</v>
      </c>
      <c r="B729" s="30"/>
      <c r="C729" s="82" t="s">
        <v>31</v>
      </c>
      <c r="D729" s="82" t="s">
        <v>13</v>
      </c>
      <c r="E729" s="22" t="s">
        <v>464</v>
      </c>
      <c r="F729" s="22"/>
      <c r="G729" s="73">
        <f>SUM(G730)</f>
        <v>82.7</v>
      </c>
      <c r="H729" s="73">
        <f t="shared" ref="H729:I730" si="115">SUM(H730)</f>
        <v>0</v>
      </c>
      <c r="I729" s="73">
        <f t="shared" si="115"/>
        <v>0</v>
      </c>
    </row>
    <row r="730" spans="1:9" ht="78.75" x14ac:dyDescent="0.25">
      <c r="A730" s="81" t="s">
        <v>947</v>
      </c>
      <c r="B730" s="30"/>
      <c r="C730" s="82" t="s">
        <v>31</v>
      </c>
      <c r="D730" s="82" t="s">
        <v>13</v>
      </c>
      <c r="E730" s="22" t="s">
        <v>946</v>
      </c>
      <c r="F730" s="22"/>
      <c r="G730" s="73">
        <f>SUM(G731)</f>
        <v>82.7</v>
      </c>
      <c r="H730" s="73">
        <f t="shared" si="115"/>
        <v>0</v>
      </c>
      <c r="I730" s="73">
        <f t="shared" si="115"/>
        <v>0</v>
      </c>
    </row>
    <row r="731" spans="1:9" ht="47.25" x14ac:dyDescent="0.25">
      <c r="A731" s="81" t="s">
        <v>51</v>
      </c>
      <c r="B731" s="30"/>
      <c r="C731" s="82" t="s">
        <v>31</v>
      </c>
      <c r="D731" s="82" t="s">
        <v>13</v>
      </c>
      <c r="E731" s="22" t="s">
        <v>946</v>
      </c>
      <c r="F731" s="22">
        <v>100</v>
      </c>
      <c r="G731" s="73">
        <v>82.7</v>
      </c>
      <c r="H731" s="73"/>
      <c r="I731" s="73"/>
    </row>
    <row r="732" spans="1:9" x14ac:dyDescent="0.25">
      <c r="A732" s="81" t="s">
        <v>77</v>
      </c>
      <c r="B732" s="82"/>
      <c r="C732" s="82" t="s">
        <v>31</v>
      </c>
      <c r="D732" s="82" t="s">
        <v>78</v>
      </c>
      <c r="E732" s="22"/>
      <c r="F732" s="22"/>
      <c r="G732" s="73">
        <f>G748+G733</f>
        <v>39181.599999999999</v>
      </c>
      <c r="H732" s="73">
        <f>H748+H733</f>
        <v>37129.800000000003</v>
      </c>
      <c r="I732" s="73">
        <f>I748+I733</f>
        <v>37129.800000000003</v>
      </c>
    </row>
    <row r="733" spans="1:9" ht="31.5" x14ac:dyDescent="0.25">
      <c r="A733" s="81" t="s">
        <v>510</v>
      </c>
      <c r="B733" s="82"/>
      <c r="C733" s="82" t="s">
        <v>31</v>
      </c>
      <c r="D733" s="82" t="s">
        <v>78</v>
      </c>
      <c r="E733" s="82" t="s">
        <v>364</v>
      </c>
      <c r="F733" s="22"/>
      <c r="G733" s="73">
        <f>G734+G738+G743</f>
        <v>31997.699999999997</v>
      </c>
      <c r="H733" s="73">
        <f>H734+H738+H743</f>
        <v>29840.2</v>
      </c>
      <c r="I733" s="73">
        <f>I734+I738+I743</f>
        <v>29840.2</v>
      </c>
    </row>
    <row r="734" spans="1:9" x14ac:dyDescent="0.25">
      <c r="A734" s="81" t="s">
        <v>373</v>
      </c>
      <c r="B734" s="82"/>
      <c r="C734" s="82" t="s">
        <v>31</v>
      </c>
      <c r="D734" s="82" t="s">
        <v>78</v>
      </c>
      <c r="E734" s="82" t="s">
        <v>365</v>
      </c>
      <c r="F734" s="22"/>
      <c r="G734" s="73">
        <f>SUM(G735)</f>
        <v>6562.2999999999993</v>
      </c>
      <c r="H734" s="73">
        <f>SUM(H735)</f>
        <v>6102.0999999999995</v>
      </c>
      <c r="I734" s="73">
        <f>SUM(I735)</f>
        <v>6102.0999999999995</v>
      </c>
    </row>
    <row r="735" spans="1:9" x14ac:dyDescent="0.25">
      <c r="A735" s="81" t="s">
        <v>395</v>
      </c>
      <c r="B735" s="82"/>
      <c r="C735" s="82" t="s">
        <v>31</v>
      </c>
      <c r="D735" s="82" t="s">
        <v>78</v>
      </c>
      <c r="E735" s="22" t="s">
        <v>587</v>
      </c>
      <c r="F735" s="22"/>
      <c r="G735" s="73">
        <f>G736+G737</f>
        <v>6562.2999999999993</v>
      </c>
      <c r="H735" s="73">
        <f>H736+H737</f>
        <v>6102.0999999999995</v>
      </c>
      <c r="I735" s="73">
        <f>I736+I737</f>
        <v>6102.0999999999995</v>
      </c>
    </row>
    <row r="736" spans="1:9" ht="47.25" x14ac:dyDescent="0.25">
      <c r="A736" s="81" t="s">
        <v>51</v>
      </c>
      <c r="B736" s="82"/>
      <c r="C736" s="82" t="s">
        <v>31</v>
      </c>
      <c r="D736" s="82" t="s">
        <v>78</v>
      </c>
      <c r="E736" s="22" t="s">
        <v>587</v>
      </c>
      <c r="F736" s="22">
        <v>100</v>
      </c>
      <c r="G736" s="73">
        <v>5982.9</v>
      </c>
      <c r="H736" s="73">
        <v>5522.7</v>
      </c>
      <c r="I736" s="73">
        <v>5522.7</v>
      </c>
    </row>
    <row r="737" spans="1:9" ht="31.5" x14ac:dyDescent="0.25">
      <c r="A737" s="81" t="s">
        <v>52</v>
      </c>
      <c r="B737" s="82"/>
      <c r="C737" s="82" t="s">
        <v>31</v>
      </c>
      <c r="D737" s="82" t="s">
        <v>78</v>
      </c>
      <c r="E737" s="22" t="s">
        <v>587</v>
      </c>
      <c r="F737" s="22">
        <v>200</v>
      </c>
      <c r="G737" s="73">
        <v>579.4</v>
      </c>
      <c r="H737" s="73">
        <v>579.4</v>
      </c>
      <c r="I737" s="73">
        <v>579.4</v>
      </c>
    </row>
    <row r="738" spans="1:9" ht="31.5" x14ac:dyDescent="0.25">
      <c r="A738" s="81" t="s">
        <v>375</v>
      </c>
      <c r="B738" s="82"/>
      <c r="C738" s="82" t="s">
        <v>31</v>
      </c>
      <c r="D738" s="82" t="s">
        <v>78</v>
      </c>
      <c r="E738" s="22" t="s">
        <v>376</v>
      </c>
      <c r="F738" s="22"/>
      <c r="G738" s="73">
        <f t="shared" ref="G738:I739" si="116">SUM(G739)</f>
        <v>4990.1000000000004</v>
      </c>
      <c r="H738" s="73">
        <f t="shared" si="116"/>
        <v>4655.1000000000004</v>
      </c>
      <c r="I738" s="73">
        <f t="shared" si="116"/>
        <v>4655.1000000000004</v>
      </c>
    </row>
    <row r="739" spans="1:9" ht="47.25" x14ac:dyDescent="0.25">
      <c r="A739" s="81" t="s">
        <v>590</v>
      </c>
      <c r="B739" s="82"/>
      <c r="C739" s="82" t="s">
        <v>31</v>
      </c>
      <c r="D739" s="82" t="s">
        <v>78</v>
      </c>
      <c r="E739" s="22" t="s">
        <v>589</v>
      </c>
      <c r="F739" s="22"/>
      <c r="G739" s="73">
        <f t="shared" si="116"/>
        <v>4990.1000000000004</v>
      </c>
      <c r="H739" s="73">
        <f t="shared" si="116"/>
        <v>4655.1000000000004</v>
      </c>
      <c r="I739" s="73">
        <f t="shared" si="116"/>
        <v>4655.1000000000004</v>
      </c>
    </row>
    <row r="740" spans="1:9" ht="31.5" x14ac:dyDescent="0.25">
      <c r="A740" s="81" t="s">
        <v>396</v>
      </c>
      <c r="B740" s="82"/>
      <c r="C740" s="82" t="s">
        <v>31</v>
      </c>
      <c r="D740" s="82" t="s">
        <v>78</v>
      </c>
      <c r="E740" s="22" t="s">
        <v>588</v>
      </c>
      <c r="F740" s="22"/>
      <c r="G740" s="73">
        <f>G741+G742</f>
        <v>4990.1000000000004</v>
      </c>
      <c r="H740" s="73">
        <f>H741+H742</f>
        <v>4655.1000000000004</v>
      </c>
      <c r="I740" s="73">
        <f>I741+I742</f>
        <v>4655.1000000000004</v>
      </c>
    </row>
    <row r="741" spans="1:9" ht="47.25" x14ac:dyDescent="0.25">
      <c r="A741" s="81" t="s">
        <v>51</v>
      </c>
      <c r="B741" s="82"/>
      <c r="C741" s="82" t="s">
        <v>31</v>
      </c>
      <c r="D741" s="82" t="s">
        <v>78</v>
      </c>
      <c r="E741" s="22" t="s">
        <v>588</v>
      </c>
      <c r="F741" s="22">
        <v>100</v>
      </c>
      <c r="G741" s="73">
        <v>4355.3</v>
      </c>
      <c r="H741" s="73">
        <v>4020.3</v>
      </c>
      <c r="I741" s="73">
        <v>4020.3</v>
      </c>
    </row>
    <row r="742" spans="1:9" ht="31.5" x14ac:dyDescent="0.25">
      <c r="A742" s="81" t="s">
        <v>52</v>
      </c>
      <c r="B742" s="82"/>
      <c r="C742" s="82" t="s">
        <v>31</v>
      </c>
      <c r="D742" s="82" t="s">
        <v>78</v>
      </c>
      <c r="E742" s="22" t="s">
        <v>588</v>
      </c>
      <c r="F742" s="22">
        <v>200</v>
      </c>
      <c r="G742" s="73">
        <v>634.79999999999995</v>
      </c>
      <c r="H742" s="73">
        <v>634.79999999999995</v>
      </c>
      <c r="I742" s="73">
        <v>634.79999999999995</v>
      </c>
    </row>
    <row r="743" spans="1:9" ht="31.5" x14ac:dyDescent="0.25">
      <c r="A743" s="81" t="s">
        <v>370</v>
      </c>
      <c r="B743" s="82"/>
      <c r="C743" s="82" t="s">
        <v>31</v>
      </c>
      <c r="D743" s="82" t="s">
        <v>78</v>
      </c>
      <c r="E743" s="82" t="s">
        <v>371</v>
      </c>
      <c r="F743" s="22"/>
      <c r="G743" s="73">
        <f>SUM(G744)</f>
        <v>20445.3</v>
      </c>
      <c r="H743" s="73">
        <f>SUM(H744)</f>
        <v>19083</v>
      </c>
      <c r="I743" s="73">
        <f>SUM(I744)</f>
        <v>19083</v>
      </c>
    </row>
    <row r="744" spans="1:9" ht="31.5" x14ac:dyDescent="0.25">
      <c r="A744" s="81" t="s">
        <v>398</v>
      </c>
      <c r="B744" s="82"/>
      <c r="C744" s="82" t="s">
        <v>31</v>
      </c>
      <c r="D744" s="82" t="s">
        <v>78</v>
      </c>
      <c r="E744" s="22" t="s">
        <v>591</v>
      </c>
      <c r="F744" s="22"/>
      <c r="G744" s="73">
        <f>G745+G746+G747</f>
        <v>20445.3</v>
      </c>
      <c r="H744" s="73">
        <f>H745+H746+H747</f>
        <v>19083</v>
      </c>
      <c r="I744" s="73">
        <f>I745+I746+I747</f>
        <v>19083</v>
      </c>
    </row>
    <row r="745" spans="1:9" ht="47.25" x14ac:dyDescent="0.25">
      <c r="A745" s="81" t="s">
        <v>51</v>
      </c>
      <c r="B745" s="82"/>
      <c r="C745" s="82" t="s">
        <v>31</v>
      </c>
      <c r="D745" s="82" t="s">
        <v>78</v>
      </c>
      <c r="E745" s="22" t="s">
        <v>591</v>
      </c>
      <c r="F745" s="22">
        <v>100</v>
      </c>
      <c r="G745" s="73">
        <v>20445.3</v>
      </c>
      <c r="H745" s="73">
        <v>19083</v>
      </c>
      <c r="I745" s="73">
        <v>19083</v>
      </c>
    </row>
    <row r="746" spans="1:9" ht="31.5" hidden="1" x14ac:dyDescent="0.25">
      <c r="A746" s="81" t="s">
        <v>52</v>
      </c>
      <c r="B746" s="82"/>
      <c r="C746" s="82" t="s">
        <v>31</v>
      </c>
      <c r="D746" s="82" t="s">
        <v>78</v>
      </c>
      <c r="E746" s="22" t="s">
        <v>399</v>
      </c>
      <c r="F746" s="22">
        <v>200</v>
      </c>
      <c r="G746" s="73"/>
      <c r="H746" s="73"/>
      <c r="I746" s="73"/>
    </row>
    <row r="747" spans="1:9" hidden="1" x14ac:dyDescent="0.25">
      <c r="A747" s="81" t="s">
        <v>22</v>
      </c>
      <c r="B747" s="82"/>
      <c r="C747" s="82" t="s">
        <v>31</v>
      </c>
      <c r="D747" s="82" t="s">
        <v>78</v>
      </c>
      <c r="E747" s="22" t="s">
        <v>399</v>
      </c>
      <c r="F747" s="22">
        <v>800</v>
      </c>
      <c r="G747" s="73"/>
      <c r="H747" s="73"/>
      <c r="I747" s="73"/>
    </row>
    <row r="748" spans="1:9" ht="31.5" x14ac:dyDescent="0.25">
      <c r="A748" s="81" t="s">
        <v>665</v>
      </c>
      <c r="B748" s="82"/>
      <c r="C748" s="82" t="s">
        <v>31</v>
      </c>
      <c r="D748" s="82" t="s">
        <v>78</v>
      </c>
      <c r="E748" s="22" t="s">
        <v>16</v>
      </c>
      <c r="F748" s="22"/>
      <c r="G748" s="73">
        <f>G753+G749</f>
        <v>7183.9</v>
      </c>
      <c r="H748" s="73">
        <f t="shared" ref="H748:I748" si="117">H753+H749</f>
        <v>7289.6</v>
      </c>
      <c r="I748" s="73">
        <f t="shared" si="117"/>
        <v>7289.6</v>
      </c>
    </row>
    <row r="749" spans="1:9" x14ac:dyDescent="0.25">
      <c r="A749" s="81" t="s">
        <v>84</v>
      </c>
      <c r="B749" s="13"/>
      <c r="C749" s="82" t="s">
        <v>31</v>
      </c>
      <c r="D749" s="82" t="s">
        <v>78</v>
      </c>
      <c r="E749" s="22" t="s">
        <v>68</v>
      </c>
      <c r="F749" s="22"/>
      <c r="G749" s="73"/>
      <c r="H749" s="73">
        <f t="shared" ref="H749:I751" si="118">SUM(H750)</f>
        <v>100</v>
      </c>
      <c r="I749" s="73">
        <f t="shared" si="118"/>
        <v>100</v>
      </c>
    </row>
    <row r="750" spans="1:9" x14ac:dyDescent="0.25">
      <c r="A750" s="81" t="s">
        <v>35</v>
      </c>
      <c r="B750" s="13"/>
      <c r="C750" s="82" t="s">
        <v>31</v>
      </c>
      <c r="D750" s="82" t="s">
        <v>78</v>
      </c>
      <c r="E750" s="22" t="s">
        <v>426</v>
      </c>
      <c r="F750" s="22"/>
      <c r="G750" s="73"/>
      <c r="H750" s="73">
        <f t="shared" si="118"/>
        <v>100</v>
      </c>
      <c r="I750" s="73">
        <f t="shared" si="118"/>
        <v>100</v>
      </c>
    </row>
    <row r="751" spans="1:9" ht="31.5" x14ac:dyDescent="0.25">
      <c r="A751" s="81" t="s">
        <v>758</v>
      </c>
      <c r="B751" s="82"/>
      <c r="C751" s="82" t="s">
        <v>31</v>
      </c>
      <c r="D751" s="82" t="s">
        <v>78</v>
      </c>
      <c r="E751" s="22" t="s">
        <v>757</v>
      </c>
      <c r="F751" s="22"/>
      <c r="G751" s="73"/>
      <c r="H751" s="73">
        <f t="shared" si="118"/>
        <v>100</v>
      </c>
      <c r="I751" s="73">
        <f t="shared" si="118"/>
        <v>100</v>
      </c>
    </row>
    <row r="752" spans="1:9" ht="31.5" x14ac:dyDescent="0.25">
      <c r="A752" s="81" t="s">
        <v>52</v>
      </c>
      <c r="B752" s="82"/>
      <c r="C752" s="82" t="s">
        <v>31</v>
      </c>
      <c r="D752" s="82" t="s">
        <v>78</v>
      </c>
      <c r="E752" s="22" t="s">
        <v>757</v>
      </c>
      <c r="F752" s="22">
        <v>200</v>
      </c>
      <c r="G752" s="73"/>
      <c r="H752" s="73">
        <v>100</v>
      </c>
      <c r="I752" s="73">
        <v>100</v>
      </c>
    </row>
    <row r="753" spans="1:11" ht="31.5" x14ac:dyDescent="0.25">
      <c r="A753" s="81" t="s">
        <v>670</v>
      </c>
      <c r="B753" s="82"/>
      <c r="C753" s="82" t="s">
        <v>31</v>
      </c>
      <c r="D753" s="82" t="s">
        <v>78</v>
      </c>
      <c r="E753" s="22" t="s">
        <v>79</v>
      </c>
      <c r="F753" s="22"/>
      <c r="G753" s="73">
        <f>SUM(G754+G757+G759+G761)+G764</f>
        <v>7183.9</v>
      </c>
      <c r="H753" s="73">
        <f t="shared" ref="H753:I753" si="119">SUM(H754+H757+H759+H761)+H764</f>
        <v>7189.6</v>
      </c>
      <c r="I753" s="73">
        <f t="shared" si="119"/>
        <v>7189.6</v>
      </c>
    </row>
    <row r="754" spans="1:11" x14ac:dyDescent="0.25">
      <c r="A754" s="81" t="s">
        <v>80</v>
      </c>
      <c r="B754" s="82"/>
      <c r="C754" s="82" t="s">
        <v>31</v>
      </c>
      <c r="D754" s="82" t="s">
        <v>78</v>
      </c>
      <c r="E754" s="22" t="s">
        <v>81</v>
      </c>
      <c r="F754" s="22"/>
      <c r="G754" s="73">
        <f>G755+G756</f>
        <v>4434.5</v>
      </c>
      <c r="H754" s="73">
        <f>H755+H756</f>
        <v>4434.5</v>
      </c>
      <c r="I754" s="73">
        <f>I755+I756</f>
        <v>4434.5</v>
      </c>
    </row>
    <row r="755" spans="1:11" ht="47.25" x14ac:dyDescent="0.25">
      <c r="A755" s="81" t="s">
        <v>51</v>
      </c>
      <c r="B755" s="82"/>
      <c r="C755" s="82" t="s">
        <v>31</v>
      </c>
      <c r="D755" s="82" t="s">
        <v>78</v>
      </c>
      <c r="E755" s="22" t="s">
        <v>81</v>
      </c>
      <c r="F755" s="22">
        <v>100</v>
      </c>
      <c r="G755" s="73">
        <v>4427.5</v>
      </c>
      <c r="H755" s="73">
        <v>4427.5</v>
      </c>
      <c r="I755" s="73">
        <v>4427.5</v>
      </c>
    </row>
    <row r="756" spans="1:11" ht="31.5" x14ac:dyDescent="0.25">
      <c r="A756" s="81" t="s">
        <v>52</v>
      </c>
      <c r="B756" s="82"/>
      <c r="C756" s="82" t="s">
        <v>31</v>
      </c>
      <c r="D756" s="82" t="s">
        <v>78</v>
      </c>
      <c r="E756" s="22" t="s">
        <v>81</v>
      </c>
      <c r="F756" s="22">
        <v>200</v>
      </c>
      <c r="G756" s="73">
        <v>7</v>
      </c>
      <c r="H756" s="73">
        <v>7</v>
      </c>
      <c r="I756" s="73">
        <v>7</v>
      </c>
    </row>
    <row r="757" spans="1:11" x14ac:dyDescent="0.25">
      <c r="A757" s="81" t="s">
        <v>95</v>
      </c>
      <c r="B757" s="31"/>
      <c r="C757" s="32" t="s">
        <v>31</v>
      </c>
      <c r="D757" s="32" t="s">
        <v>78</v>
      </c>
      <c r="E757" s="33" t="s">
        <v>515</v>
      </c>
      <c r="F757" s="33"/>
      <c r="G757" s="34">
        <f>G758</f>
        <v>514</v>
      </c>
      <c r="H757" s="34">
        <f>H758</f>
        <v>514</v>
      </c>
      <c r="I757" s="34">
        <f>I758</f>
        <v>514</v>
      </c>
    </row>
    <row r="758" spans="1:11" ht="31.5" x14ac:dyDescent="0.25">
      <c r="A758" s="81" t="s">
        <v>52</v>
      </c>
      <c r="B758" s="31"/>
      <c r="C758" s="32" t="s">
        <v>31</v>
      </c>
      <c r="D758" s="32" t="s">
        <v>78</v>
      </c>
      <c r="E758" s="33" t="s">
        <v>515</v>
      </c>
      <c r="F758" s="33">
        <v>200</v>
      </c>
      <c r="G758" s="34">
        <v>514</v>
      </c>
      <c r="H758" s="34">
        <v>514</v>
      </c>
      <c r="I758" s="34">
        <v>514</v>
      </c>
    </row>
    <row r="759" spans="1:11" ht="31.5" x14ac:dyDescent="0.25">
      <c r="A759" s="81" t="s">
        <v>97</v>
      </c>
      <c r="B759" s="31"/>
      <c r="C759" s="32" t="s">
        <v>31</v>
      </c>
      <c r="D759" s="32" t="s">
        <v>78</v>
      </c>
      <c r="E759" s="33" t="s">
        <v>516</v>
      </c>
      <c r="F759" s="33"/>
      <c r="G759" s="34">
        <f>G760</f>
        <v>1271.9000000000001</v>
      </c>
      <c r="H759" s="34">
        <f>H760</f>
        <v>1295.8</v>
      </c>
      <c r="I759" s="34">
        <f>I760</f>
        <v>1295.8</v>
      </c>
    </row>
    <row r="760" spans="1:11" ht="31.5" x14ac:dyDescent="0.25">
      <c r="A760" s="81" t="s">
        <v>52</v>
      </c>
      <c r="B760" s="31"/>
      <c r="C760" s="32" t="s">
        <v>31</v>
      </c>
      <c r="D760" s="32" t="s">
        <v>78</v>
      </c>
      <c r="E760" s="33" t="s">
        <v>516</v>
      </c>
      <c r="F760" s="33">
        <v>200</v>
      </c>
      <c r="G760" s="34">
        <v>1271.9000000000001</v>
      </c>
      <c r="H760" s="34">
        <v>1295.8</v>
      </c>
      <c r="I760" s="34">
        <v>1295.8</v>
      </c>
    </row>
    <row r="761" spans="1:11" ht="31.5" x14ac:dyDescent="0.25">
      <c r="A761" s="81" t="s">
        <v>98</v>
      </c>
      <c r="B761" s="31"/>
      <c r="C761" s="32" t="s">
        <v>31</v>
      </c>
      <c r="D761" s="32" t="s">
        <v>78</v>
      </c>
      <c r="E761" s="33" t="s">
        <v>517</v>
      </c>
      <c r="F761" s="33"/>
      <c r="G761" s="34">
        <f>G762+G763</f>
        <v>944.4</v>
      </c>
      <c r="H761" s="34">
        <f>H762+H763</f>
        <v>926.2</v>
      </c>
      <c r="I761" s="34">
        <f>I762+I763</f>
        <v>926.2</v>
      </c>
    </row>
    <row r="762" spans="1:11" ht="31.5" x14ac:dyDescent="0.25">
      <c r="A762" s="81" t="s">
        <v>52</v>
      </c>
      <c r="B762" s="31"/>
      <c r="C762" s="32" t="s">
        <v>31</v>
      </c>
      <c r="D762" s="32" t="s">
        <v>78</v>
      </c>
      <c r="E762" s="33" t="s">
        <v>517</v>
      </c>
      <c r="F762" s="33">
        <v>200</v>
      </c>
      <c r="G762" s="34">
        <v>808.5</v>
      </c>
      <c r="H762" s="34">
        <v>806.6</v>
      </c>
      <c r="I762" s="34">
        <v>806.6</v>
      </c>
    </row>
    <row r="763" spans="1:11" x14ac:dyDescent="0.25">
      <c r="A763" s="81" t="s">
        <v>22</v>
      </c>
      <c r="B763" s="31"/>
      <c r="C763" s="32" t="s">
        <v>31</v>
      </c>
      <c r="D763" s="32" t="s">
        <v>78</v>
      </c>
      <c r="E763" s="33" t="s">
        <v>517</v>
      </c>
      <c r="F763" s="33">
        <v>800</v>
      </c>
      <c r="G763" s="34">
        <v>135.9</v>
      </c>
      <c r="H763" s="34">
        <v>119.6</v>
      </c>
      <c r="I763" s="34">
        <v>119.6</v>
      </c>
    </row>
    <row r="764" spans="1:11" ht="31.5" x14ac:dyDescent="0.25">
      <c r="A764" s="81" t="s">
        <v>916</v>
      </c>
      <c r="B764" s="31"/>
      <c r="C764" s="32" t="s">
        <v>31</v>
      </c>
      <c r="D764" s="32" t="s">
        <v>78</v>
      </c>
      <c r="E764" s="33" t="s">
        <v>977</v>
      </c>
      <c r="F764" s="33"/>
      <c r="G764" s="34">
        <f>SUM(G765)</f>
        <v>19.100000000000001</v>
      </c>
      <c r="H764" s="34">
        <f t="shared" ref="H764:I764" si="120">SUM(H765)</f>
        <v>19.100000000000001</v>
      </c>
      <c r="I764" s="34">
        <f t="shared" si="120"/>
        <v>19.100000000000001</v>
      </c>
    </row>
    <row r="765" spans="1:11" ht="47.25" x14ac:dyDescent="0.25">
      <c r="A765" s="81" t="s">
        <v>51</v>
      </c>
      <c r="B765" s="31"/>
      <c r="C765" s="32" t="s">
        <v>31</v>
      </c>
      <c r="D765" s="32" t="s">
        <v>78</v>
      </c>
      <c r="E765" s="33" t="s">
        <v>977</v>
      </c>
      <c r="F765" s="33">
        <v>100</v>
      </c>
      <c r="G765" s="34">
        <v>19.100000000000001</v>
      </c>
      <c r="H765" s="34">
        <v>19.100000000000001</v>
      </c>
      <c r="I765" s="34">
        <v>19.100000000000001</v>
      </c>
    </row>
    <row r="766" spans="1:11" ht="31.5" x14ac:dyDescent="0.25">
      <c r="A766" s="35" t="s">
        <v>537</v>
      </c>
      <c r="B766" s="15" t="s">
        <v>254</v>
      </c>
      <c r="C766" s="16"/>
      <c r="D766" s="16"/>
      <c r="E766" s="16"/>
      <c r="F766" s="16"/>
      <c r="G766" s="19">
        <f>G781+G767+G774</f>
        <v>306318.7</v>
      </c>
      <c r="H766" s="19">
        <f>H781+H767+H774</f>
        <v>163281.29999999996</v>
      </c>
      <c r="I766" s="19">
        <f>I781+I767+I774</f>
        <v>164270.39999999997</v>
      </c>
      <c r="J766" s="52">
        <v>289969.69999999995</v>
      </c>
      <c r="K766" s="90">
        <f>SUM(J766-G766)</f>
        <v>-16349.000000000058</v>
      </c>
    </row>
    <row r="767" spans="1:11" x14ac:dyDescent="0.25">
      <c r="A767" s="81" t="s">
        <v>112</v>
      </c>
      <c r="B767" s="2"/>
      <c r="C767" s="2" t="s">
        <v>113</v>
      </c>
      <c r="D767" s="2"/>
      <c r="E767" s="2"/>
      <c r="F767" s="2"/>
      <c r="G767" s="17">
        <f t="shared" ref="G767:I772" si="121">SUM(G768)</f>
        <v>312.3</v>
      </c>
      <c r="H767" s="17">
        <f t="shared" si="121"/>
        <v>0</v>
      </c>
      <c r="I767" s="17">
        <f t="shared" si="121"/>
        <v>0</v>
      </c>
    </row>
    <row r="768" spans="1:11" x14ac:dyDescent="0.25">
      <c r="A768" s="81" t="s">
        <v>340</v>
      </c>
      <c r="B768" s="2"/>
      <c r="C768" s="2" t="s">
        <v>113</v>
      </c>
      <c r="D768" s="2" t="s">
        <v>113</v>
      </c>
      <c r="E768" s="22"/>
      <c r="F768" s="22"/>
      <c r="G768" s="17">
        <f t="shared" si="121"/>
        <v>312.3</v>
      </c>
      <c r="H768" s="17">
        <f t="shared" si="121"/>
        <v>0</v>
      </c>
      <c r="I768" s="17">
        <f t="shared" si="121"/>
        <v>0</v>
      </c>
    </row>
    <row r="769" spans="1:11" ht="31.5" x14ac:dyDescent="0.25">
      <c r="A769" s="81" t="s">
        <v>668</v>
      </c>
      <c r="B769" s="82"/>
      <c r="C769" s="82" t="s">
        <v>113</v>
      </c>
      <c r="D769" s="82" t="s">
        <v>113</v>
      </c>
      <c r="E769" s="22" t="s">
        <v>325</v>
      </c>
      <c r="F769" s="22"/>
      <c r="G769" s="17">
        <f t="shared" si="121"/>
        <v>312.3</v>
      </c>
      <c r="H769" s="17">
        <f t="shared" si="121"/>
        <v>0</v>
      </c>
      <c r="I769" s="17">
        <f t="shared" si="121"/>
        <v>0</v>
      </c>
    </row>
    <row r="770" spans="1:11" ht="31.5" x14ac:dyDescent="0.25">
      <c r="A770" s="81" t="s">
        <v>531</v>
      </c>
      <c r="B770" s="2"/>
      <c r="C770" s="2" t="s">
        <v>113</v>
      </c>
      <c r="D770" s="2" t="s">
        <v>113</v>
      </c>
      <c r="E770" s="2" t="s">
        <v>347</v>
      </c>
      <c r="F770" s="2"/>
      <c r="G770" s="17">
        <f t="shared" si="121"/>
        <v>312.3</v>
      </c>
      <c r="H770" s="17">
        <f t="shared" si="121"/>
        <v>0</v>
      </c>
      <c r="I770" s="17">
        <f t="shared" si="121"/>
        <v>0</v>
      </c>
    </row>
    <row r="771" spans="1:11" x14ac:dyDescent="0.25">
      <c r="A771" s="81" t="s">
        <v>35</v>
      </c>
      <c r="B771" s="2"/>
      <c r="C771" s="2" t="s">
        <v>113</v>
      </c>
      <c r="D771" s="2" t="s">
        <v>113</v>
      </c>
      <c r="E771" s="2" t="s">
        <v>348</v>
      </c>
      <c r="F771" s="2"/>
      <c r="G771" s="17">
        <f t="shared" si="121"/>
        <v>312.3</v>
      </c>
      <c r="H771" s="17">
        <f t="shared" si="121"/>
        <v>0</v>
      </c>
      <c r="I771" s="17">
        <f t="shared" si="121"/>
        <v>0</v>
      </c>
    </row>
    <row r="772" spans="1:11" ht="30.75" customHeight="1" x14ac:dyDescent="0.25">
      <c r="A772" s="81" t="s">
        <v>349</v>
      </c>
      <c r="B772" s="22"/>
      <c r="C772" s="2" t="s">
        <v>113</v>
      </c>
      <c r="D772" s="2" t="s">
        <v>113</v>
      </c>
      <c r="E772" s="2" t="s">
        <v>350</v>
      </c>
      <c r="F772" s="2"/>
      <c r="G772" s="17">
        <f t="shared" si="121"/>
        <v>312.3</v>
      </c>
      <c r="H772" s="17">
        <f t="shared" si="121"/>
        <v>0</v>
      </c>
      <c r="I772" s="17">
        <f t="shared" si="121"/>
        <v>0</v>
      </c>
    </row>
    <row r="773" spans="1:11" ht="31.5" x14ac:dyDescent="0.25">
      <c r="A773" s="81" t="s">
        <v>229</v>
      </c>
      <c r="B773" s="2"/>
      <c r="C773" s="2" t="s">
        <v>113</v>
      </c>
      <c r="D773" s="2" t="s">
        <v>113</v>
      </c>
      <c r="E773" s="2" t="s">
        <v>350</v>
      </c>
      <c r="F773" s="13">
        <v>600</v>
      </c>
      <c r="G773" s="17">
        <v>312.3</v>
      </c>
      <c r="H773" s="17"/>
      <c r="I773" s="17"/>
    </row>
    <row r="774" spans="1:11" x14ac:dyDescent="0.25">
      <c r="A774" s="81" t="s">
        <v>30</v>
      </c>
      <c r="B774" s="82"/>
      <c r="C774" s="82" t="s">
        <v>31</v>
      </c>
      <c r="D774" s="82" t="s">
        <v>32</v>
      </c>
      <c r="E774" s="22"/>
      <c r="F774" s="22"/>
      <c r="G774" s="73">
        <f t="shared" ref="G774:I779" si="122">SUM(G775)</f>
        <v>300</v>
      </c>
      <c r="H774" s="73">
        <f t="shared" si="122"/>
        <v>300</v>
      </c>
      <c r="I774" s="73">
        <f t="shared" si="122"/>
        <v>300</v>
      </c>
    </row>
    <row r="775" spans="1:11" x14ac:dyDescent="0.25">
      <c r="A775" s="81" t="s">
        <v>53</v>
      </c>
      <c r="B775" s="30"/>
      <c r="C775" s="82" t="s">
        <v>31</v>
      </c>
      <c r="D775" s="82" t="s">
        <v>54</v>
      </c>
      <c r="E775" s="82"/>
      <c r="F775" s="22"/>
      <c r="G775" s="36">
        <f t="shared" si="122"/>
        <v>300</v>
      </c>
      <c r="H775" s="36">
        <f t="shared" si="122"/>
        <v>300</v>
      </c>
      <c r="I775" s="36">
        <f t="shared" si="122"/>
        <v>300</v>
      </c>
    </row>
    <row r="776" spans="1:11" ht="31.5" x14ac:dyDescent="0.25">
      <c r="A776" s="81" t="s">
        <v>869</v>
      </c>
      <c r="B776" s="30"/>
      <c r="C776" s="82" t="s">
        <v>31</v>
      </c>
      <c r="D776" s="82" t="s">
        <v>54</v>
      </c>
      <c r="E776" s="82" t="s">
        <v>512</v>
      </c>
      <c r="F776" s="22"/>
      <c r="G776" s="36">
        <f t="shared" si="122"/>
        <v>300</v>
      </c>
      <c r="H776" s="36">
        <f t="shared" si="122"/>
        <v>300</v>
      </c>
      <c r="I776" s="36">
        <f t="shared" si="122"/>
        <v>300</v>
      </c>
    </row>
    <row r="777" spans="1:11" ht="31.5" x14ac:dyDescent="0.25">
      <c r="A777" s="81" t="s">
        <v>69</v>
      </c>
      <c r="B777" s="30"/>
      <c r="C777" s="82" t="s">
        <v>31</v>
      </c>
      <c r="D777" s="82" t="s">
        <v>54</v>
      </c>
      <c r="E777" s="82" t="s">
        <v>513</v>
      </c>
      <c r="F777" s="22"/>
      <c r="G777" s="36">
        <f t="shared" si="122"/>
        <v>300</v>
      </c>
      <c r="H777" s="36">
        <f t="shared" si="122"/>
        <v>300</v>
      </c>
      <c r="I777" s="36">
        <f t="shared" si="122"/>
        <v>300</v>
      </c>
    </row>
    <row r="778" spans="1:11" x14ac:dyDescent="0.25">
      <c r="A778" s="81" t="s">
        <v>37</v>
      </c>
      <c r="B778" s="30"/>
      <c r="C778" s="82" t="s">
        <v>31</v>
      </c>
      <c r="D778" s="82" t="s">
        <v>54</v>
      </c>
      <c r="E778" s="82" t="s">
        <v>514</v>
      </c>
      <c r="F778" s="22"/>
      <c r="G778" s="36">
        <f t="shared" si="122"/>
        <v>300</v>
      </c>
      <c r="H778" s="36">
        <f t="shared" si="122"/>
        <v>300</v>
      </c>
      <c r="I778" s="36">
        <f t="shared" si="122"/>
        <v>300</v>
      </c>
    </row>
    <row r="779" spans="1:11" ht="31.5" x14ac:dyDescent="0.25">
      <c r="A779" s="81" t="s">
        <v>229</v>
      </c>
      <c r="B779" s="30"/>
      <c r="C779" s="82" t="s">
        <v>31</v>
      </c>
      <c r="D779" s="82" t="s">
        <v>54</v>
      </c>
      <c r="E779" s="82" t="s">
        <v>514</v>
      </c>
      <c r="F779" s="22"/>
      <c r="G779" s="36">
        <f t="shared" si="122"/>
        <v>300</v>
      </c>
      <c r="H779" s="36">
        <f t="shared" si="122"/>
        <v>300</v>
      </c>
      <c r="I779" s="36">
        <f t="shared" si="122"/>
        <v>300</v>
      </c>
    </row>
    <row r="780" spans="1:11" ht="31.5" x14ac:dyDescent="0.25">
      <c r="A780" s="81" t="s">
        <v>121</v>
      </c>
      <c r="B780" s="30"/>
      <c r="C780" s="82" t="s">
        <v>31</v>
      </c>
      <c r="D780" s="82" t="s">
        <v>54</v>
      </c>
      <c r="E780" s="82" t="s">
        <v>514</v>
      </c>
      <c r="F780" s="22">
        <v>600</v>
      </c>
      <c r="G780" s="36">
        <v>300</v>
      </c>
      <c r="H780" s="36">
        <v>300</v>
      </c>
      <c r="I780" s="36">
        <v>300</v>
      </c>
    </row>
    <row r="781" spans="1:11" x14ac:dyDescent="0.25">
      <c r="A781" s="81" t="s">
        <v>255</v>
      </c>
      <c r="B781" s="2"/>
      <c r="C781" s="2" t="s">
        <v>170</v>
      </c>
      <c r="D781" s="2"/>
      <c r="E781" s="2"/>
      <c r="F781" s="2"/>
      <c r="G781" s="17">
        <f>G782+G820+G858+G875</f>
        <v>305706.40000000002</v>
      </c>
      <c r="H781" s="17">
        <f>H782+H820+H858+H875</f>
        <v>162981.29999999996</v>
      </c>
      <c r="I781" s="17">
        <f>I782+I820+I858+I875</f>
        <v>163970.39999999997</v>
      </c>
      <c r="J781" s="52">
        <v>164245.5</v>
      </c>
      <c r="K781" s="90">
        <f>SUM(J781-H766)</f>
        <v>964.20000000004075</v>
      </c>
    </row>
    <row r="782" spans="1:11" x14ac:dyDescent="0.25">
      <c r="A782" s="81" t="s">
        <v>256</v>
      </c>
      <c r="B782" s="2"/>
      <c r="C782" s="2" t="s">
        <v>170</v>
      </c>
      <c r="D782" s="2" t="s">
        <v>34</v>
      </c>
      <c r="E782" s="2"/>
      <c r="F782" s="2"/>
      <c r="G782" s="17">
        <f>+G783</f>
        <v>156219.50000000003</v>
      </c>
      <c r="H782" s="17">
        <f>+H783</f>
        <v>123903.59999999999</v>
      </c>
      <c r="I782" s="17">
        <f>+I783</f>
        <v>124903.59999999999</v>
      </c>
      <c r="J782" s="52">
        <v>165077.5</v>
      </c>
      <c r="K782" s="90">
        <f>SUM(J782-I766)</f>
        <v>807.10000000003492</v>
      </c>
    </row>
    <row r="783" spans="1:11" ht="31.5" x14ac:dyDescent="0.25">
      <c r="A783" s="81" t="s">
        <v>667</v>
      </c>
      <c r="B783" s="2"/>
      <c r="C783" s="2" t="s">
        <v>170</v>
      </c>
      <c r="D783" s="2" t="s">
        <v>34</v>
      </c>
      <c r="E783" s="2" t="s">
        <v>258</v>
      </c>
      <c r="F783" s="2"/>
      <c r="G783" s="17">
        <f>SUM(G784+G806)</f>
        <v>156219.50000000003</v>
      </c>
      <c r="H783" s="17">
        <f t="shared" ref="H783:I783" si="123">SUM(H784+H806)</f>
        <v>123903.59999999999</v>
      </c>
      <c r="I783" s="17">
        <f t="shared" si="123"/>
        <v>124903.59999999999</v>
      </c>
    </row>
    <row r="784" spans="1:11" ht="78.75" x14ac:dyDescent="0.25">
      <c r="A784" s="81" t="s">
        <v>820</v>
      </c>
      <c r="B784" s="2"/>
      <c r="C784" s="2" t="s">
        <v>170</v>
      </c>
      <c r="D784" s="2" t="s">
        <v>34</v>
      </c>
      <c r="E784" s="13" t="s">
        <v>262</v>
      </c>
      <c r="F784" s="2"/>
      <c r="G784" s="17">
        <f>SUM(G785+G791+G794+G801)</f>
        <v>144029.40000000002</v>
      </c>
      <c r="H784" s="17">
        <f t="shared" ref="H784:I784" si="124">SUM(H785+H791+H794+H801)</f>
        <v>123903.59999999999</v>
      </c>
      <c r="I784" s="17">
        <f t="shared" si="124"/>
        <v>124903.59999999999</v>
      </c>
    </row>
    <row r="785" spans="1:9" x14ac:dyDescent="0.25">
      <c r="A785" s="81" t="s">
        <v>35</v>
      </c>
      <c r="B785" s="2"/>
      <c r="C785" s="2" t="s">
        <v>170</v>
      </c>
      <c r="D785" s="2" t="s">
        <v>34</v>
      </c>
      <c r="E785" s="2" t="s">
        <v>821</v>
      </c>
      <c r="F785" s="2"/>
      <c r="G785" s="17">
        <f>SUM(G786)</f>
        <v>6949.5</v>
      </c>
      <c r="H785" s="17">
        <f>SUM(H786)</f>
        <v>6565</v>
      </c>
      <c r="I785" s="17">
        <f>SUM(I786)</f>
        <v>6565</v>
      </c>
    </row>
    <row r="786" spans="1:9" x14ac:dyDescent="0.25">
      <c r="A786" s="81" t="s">
        <v>260</v>
      </c>
      <c r="B786" s="2"/>
      <c r="C786" s="2" t="s">
        <v>170</v>
      </c>
      <c r="D786" s="2" t="s">
        <v>34</v>
      </c>
      <c r="E786" s="2" t="s">
        <v>822</v>
      </c>
      <c r="F786" s="2"/>
      <c r="G786" s="17">
        <f>SUM(G787+G788+G789+G790)</f>
        <v>6949.5</v>
      </c>
      <c r="H786" s="17">
        <f t="shared" ref="H786:I786" si="125">SUM(H787+H788+H789+H790)</f>
        <v>6565</v>
      </c>
      <c r="I786" s="17">
        <f t="shared" si="125"/>
        <v>6565</v>
      </c>
    </row>
    <row r="787" spans="1:9" ht="47.25" x14ac:dyDescent="0.25">
      <c r="A787" s="81" t="s">
        <v>51</v>
      </c>
      <c r="B787" s="2"/>
      <c r="C787" s="2" t="s">
        <v>170</v>
      </c>
      <c r="D787" s="2" t="s">
        <v>34</v>
      </c>
      <c r="E787" s="2" t="s">
        <v>822</v>
      </c>
      <c r="F787" s="2" t="s">
        <v>89</v>
      </c>
      <c r="G787" s="17">
        <v>2218</v>
      </c>
      <c r="H787" s="17">
        <f>3500+15</f>
        <v>3515</v>
      </c>
      <c r="I787" s="17">
        <f>3500+15</f>
        <v>3515</v>
      </c>
    </row>
    <row r="788" spans="1:9" ht="31.5" x14ac:dyDescent="0.25">
      <c r="A788" s="81" t="s">
        <v>52</v>
      </c>
      <c r="B788" s="2"/>
      <c r="C788" s="2" t="s">
        <v>170</v>
      </c>
      <c r="D788" s="2" t="s">
        <v>34</v>
      </c>
      <c r="E788" s="2" t="s">
        <v>822</v>
      </c>
      <c r="F788" s="2" t="s">
        <v>91</v>
      </c>
      <c r="G788" s="17">
        <v>4538.5</v>
      </c>
      <c r="H788" s="17">
        <f>75+75+75+2040+60+662</f>
        <v>2987</v>
      </c>
      <c r="I788" s="17">
        <f>75+75+75+2040+60+662</f>
        <v>2987</v>
      </c>
    </row>
    <row r="789" spans="1:9" x14ac:dyDescent="0.25">
      <c r="A789" s="81" t="s">
        <v>42</v>
      </c>
      <c r="B789" s="2"/>
      <c r="C789" s="2" t="s">
        <v>170</v>
      </c>
      <c r="D789" s="2" t="s">
        <v>34</v>
      </c>
      <c r="E789" s="2" t="s">
        <v>822</v>
      </c>
      <c r="F789" s="2" t="s">
        <v>99</v>
      </c>
      <c r="G789" s="17">
        <v>193</v>
      </c>
      <c r="H789" s="17">
        <f>50+13</f>
        <v>63</v>
      </c>
      <c r="I789" s="17">
        <f>50+13</f>
        <v>63</v>
      </c>
    </row>
    <row r="790" spans="1:9" ht="31.5" hidden="1" x14ac:dyDescent="0.25">
      <c r="A790" s="81" t="s">
        <v>229</v>
      </c>
      <c r="B790" s="2"/>
      <c r="C790" s="2" t="s">
        <v>170</v>
      </c>
      <c r="D790" s="2" t="s">
        <v>34</v>
      </c>
      <c r="E790" s="2" t="s">
        <v>822</v>
      </c>
      <c r="F790" s="2" t="s">
        <v>122</v>
      </c>
      <c r="G790" s="17"/>
      <c r="H790" s="17"/>
      <c r="I790" s="17"/>
    </row>
    <row r="791" spans="1:9" ht="31.5" x14ac:dyDescent="0.25">
      <c r="A791" s="81" t="s">
        <v>261</v>
      </c>
      <c r="B791" s="2"/>
      <c r="C791" s="2" t="s">
        <v>170</v>
      </c>
      <c r="D791" s="2" t="s">
        <v>34</v>
      </c>
      <c r="E791" s="13" t="s">
        <v>315</v>
      </c>
      <c r="F791" s="2"/>
      <c r="G791" s="17">
        <f t="shared" ref="G791:I792" si="126">G792</f>
        <v>125462.6</v>
      </c>
      <c r="H791" s="17">
        <f t="shared" si="126"/>
        <v>115294.7</v>
      </c>
      <c r="I791" s="17">
        <f t="shared" si="126"/>
        <v>116294.7</v>
      </c>
    </row>
    <row r="792" spans="1:9" x14ac:dyDescent="0.25">
      <c r="A792" s="81" t="s">
        <v>260</v>
      </c>
      <c r="B792" s="2"/>
      <c r="C792" s="2" t="s">
        <v>170</v>
      </c>
      <c r="D792" s="2" t="s">
        <v>34</v>
      </c>
      <c r="E792" s="13" t="s">
        <v>316</v>
      </c>
      <c r="F792" s="2"/>
      <c r="G792" s="17">
        <f t="shared" si="126"/>
        <v>125462.6</v>
      </c>
      <c r="H792" s="17">
        <f t="shared" si="126"/>
        <v>115294.7</v>
      </c>
      <c r="I792" s="17">
        <f t="shared" si="126"/>
        <v>116294.7</v>
      </c>
    </row>
    <row r="793" spans="1:9" ht="31.5" x14ac:dyDescent="0.25">
      <c r="A793" s="81" t="s">
        <v>229</v>
      </c>
      <c r="B793" s="2"/>
      <c r="C793" s="2" t="s">
        <v>170</v>
      </c>
      <c r="D793" s="2" t="s">
        <v>34</v>
      </c>
      <c r="E793" s="13" t="s">
        <v>316</v>
      </c>
      <c r="F793" s="2" t="s">
        <v>122</v>
      </c>
      <c r="G793" s="17">
        <v>125462.6</v>
      </c>
      <c r="H793" s="17">
        <v>115294.7</v>
      </c>
      <c r="I793" s="17">
        <v>116294.7</v>
      </c>
    </row>
    <row r="794" spans="1:9" x14ac:dyDescent="0.25">
      <c r="A794" s="81" t="s">
        <v>151</v>
      </c>
      <c r="B794" s="2"/>
      <c r="C794" s="2" t="s">
        <v>170</v>
      </c>
      <c r="D794" s="2" t="s">
        <v>34</v>
      </c>
      <c r="E794" s="13" t="s">
        <v>471</v>
      </c>
      <c r="F794" s="2"/>
      <c r="G794" s="17">
        <f>G798+G795</f>
        <v>8187.2</v>
      </c>
      <c r="H794" s="17">
        <f>H798+H795</f>
        <v>0</v>
      </c>
      <c r="I794" s="17">
        <f>I798+I795</f>
        <v>0</v>
      </c>
    </row>
    <row r="795" spans="1:9" ht="31.5" x14ac:dyDescent="0.25">
      <c r="A795" s="81" t="s">
        <v>264</v>
      </c>
      <c r="B795" s="2"/>
      <c r="C795" s="2" t="s">
        <v>170</v>
      </c>
      <c r="D795" s="2" t="s">
        <v>34</v>
      </c>
      <c r="E795" s="13" t="s">
        <v>472</v>
      </c>
      <c r="F795" s="2"/>
      <c r="G795" s="17">
        <f t="shared" ref="G795:I796" si="127">G796</f>
        <v>7879.3</v>
      </c>
      <c r="H795" s="17">
        <f t="shared" si="127"/>
        <v>0</v>
      </c>
      <c r="I795" s="17">
        <f t="shared" si="127"/>
        <v>0</v>
      </c>
    </row>
    <row r="796" spans="1:9" x14ac:dyDescent="0.25">
      <c r="A796" s="81" t="s">
        <v>260</v>
      </c>
      <c r="B796" s="2"/>
      <c r="C796" s="2" t="s">
        <v>170</v>
      </c>
      <c r="D796" s="2" t="s">
        <v>34</v>
      </c>
      <c r="E796" s="13" t="s">
        <v>473</v>
      </c>
      <c r="F796" s="2"/>
      <c r="G796" s="17">
        <f t="shared" si="127"/>
        <v>7879.3</v>
      </c>
      <c r="H796" s="17">
        <f t="shared" si="127"/>
        <v>0</v>
      </c>
      <c r="I796" s="17">
        <f t="shared" si="127"/>
        <v>0</v>
      </c>
    </row>
    <row r="797" spans="1:9" ht="31.5" x14ac:dyDescent="0.25">
      <c r="A797" s="81" t="s">
        <v>72</v>
      </c>
      <c r="B797" s="2"/>
      <c r="C797" s="2" t="s">
        <v>170</v>
      </c>
      <c r="D797" s="2" t="s">
        <v>34</v>
      </c>
      <c r="E797" s="13" t="s">
        <v>473</v>
      </c>
      <c r="F797" s="2" t="s">
        <v>122</v>
      </c>
      <c r="G797" s="17">
        <v>7879.3</v>
      </c>
      <c r="H797" s="17"/>
      <c r="I797" s="17"/>
    </row>
    <row r="798" spans="1:9" x14ac:dyDescent="0.25">
      <c r="A798" s="81" t="s">
        <v>265</v>
      </c>
      <c r="B798" s="2"/>
      <c r="C798" s="2" t="s">
        <v>170</v>
      </c>
      <c r="D798" s="2" t="s">
        <v>34</v>
      </c>
      <c r="E798" s="2" t="s">
        <v>491</v>
      </c>
      <c r="F798" s="2"/>
      <c r="G798" s="17">
        <f t="shared" ref="G798:I799" si="128">G799</f>
        <v>307.89999999999998</v>
      </c>
      <c r="H798" s="17">
        <f t="shared" si="128"/>
        <v>0</v>
      </c>
      <c r="I798" s="17">
        <f t="shared" si="128"/>
        <v>0</v>
      </c>
    </row>
    <row r="799" spans="1:9" x14ac:dyDescent="0.25">
      <c r="A799" s="81" t="s">
        <v>260</v>
      </c>
      <c r="B799" s="2"/>
      <c r="C799" s="2" t="s">
        <v>170</v>
      </c>
      <c r="D799" s="2" t="s">
        <v>34</v>
      </c>
      <c r="E799" s="2" t="s">
        <v>492</v>
      </c>
      <c r="F799" s="2"/>
      <c r="G799" s="17">
        <f t="shared" si="128"/>
        <v>307.89999999999998</v>
      </c>
      <c r="H799" s="17">
        <f t="shared" si="128"/>
        <v>0</v>
      </c>
      <c r="I799" s="17">
        <f t="shared" si="128"/>
        <v>0</v>
      </c>
    </row>
    <row r="800" spans="1:9" ht="31.5" x14ac:dyDescent="0.25">
      <c r="A800" s="81" t="s">
        <v>72</v>
      </c>
      <c r="B800" s="2"/>
      <c r="C800" s="2" t="s">
        <v>170</v>
      </c>
      <c r="D800" s="2" t="s">
        <v>34</v>
      </c>
      <c r="E800" s="2" t="s">
        <v>492</v>
      </c>
      <c r="F800" s="2" t="s">
        <v>122</v>
      </c>
      <c r="G800" s="17">
        <v>307.89999999999998</v>
      </c>
      <c r="H800" s="17"/>
      <c r="I800" s="17"/>
    </row>
    <row r="801" spans="1:9" ht="31.5" x14ac:dyDescent="0.25">
      <c r="A801" s="81" t="s">
        <v>45</v>
      </c>
      <c r="B801" s="2"/>
      <c r="C801" s="2" t="s">
        <v>170</v>
      </c>
      <c r="D801" s="2" t="s">
        <v>34</v>
      </c>
      <c r="E801" s="2" t="s">
        <v>823</v>
      </c>
      <c r="F801" s="2"/>
      <c r="G801" s="77">
        <f>G802</f>
        <v>3430.1</v>
      </c>
      <c r="H801" s="17">
        <f>H802</f>
        <v>2043.9</v>
      </c>
      <c r="I801" s="17">
        <f>I802</f>
        <v>2043.9</v>
      </c>
    </row>
    <row r="802" spans="1:9" x14ac:dyDescent="0.25">
      <c r="A802" s="81" t="s">
        <v>260</v>
      </c>
      <c r="B802" s="2"/>
      <c r="C802" s="2" t="s">
        <v>170</v>
      </c>
      <c r="D802" s="2" t="s">
        <v>34</v>
      </c>
      <c r="E802" s="2" t="s">
        <v>824</v>
      </c>
      <c r="F802" s="2"/>
      <c r="G802" s="17">
        <f>SUM(G803:G805)</f>
        <v>3430.1</v>
      </c>
      <c r="H802" s="17">
        <f t="shared" ref="H802:I802" si="129">SUM(H803:H805)</f>
        <v>2043.9</v>
      </c>
      <c r="I802" s="17">
        <f t="shared" si="129"/>
        <v>2043.9</v>
      </c>
    </row>
    <row r="803" spans="1:9" ht="47.25" x14ac:dyDescent="0.25">
      <c r="A803" s="81" t="s">
        <v>51</v>
      </c>
      <c r="B803" s="2"/>
      <c r="C803" s="2" t="s">
        <v>170</v>
      </c>
      <c r="D803" s="2" t="s">
        <v>34</v>
      </c>
      <c r="E803" s="2" t="s">
        <v>824</v>
      </c>
      <c r="F803" s="2" t="s">
        <v>89</v>
      </c>
      <c r="G803" s="17">
        <v>2622</v>
      </c>
      <c r="H803" s="17">
        <f>2485.5-1246.7</f>
        <v>1238.8</v>
      </c>
      <c r="I803" s="17">
        <f>2485.5-1246.7</f>
        <v>1238.8</v>
      </c>
    </row>
    <row r="804" spans="1:9" ht="31.5" x14ac:dyDescent="0.25">
      <c r="A804" s="81" t="s">
        <v>52</v>
      </c>
      <c r="B804" s="2"/>
      <c r="C804" s="2" t="s">
        <v>170</v>
      </c>
      <c r="D804" s="2" t="s">
        <v>34</v>
      </c>
      <c r="E804" s="2" t="s">
        <v>824</v>
      </c>
      <c r="F804" s="2" t="s">
        <v>91</v>
      </c>
      <c r="G804" s="17">
        <v>582.1</v>
      </c>
      <c r="H804" s="17">
        <f t="shared" ref="H804:I804" si="130">549.1+30</f>
        <v>579.1</v>
      </c>
      <c r="I804" s="17">
        <f t="shared" si="130"/>
        <v>579.1</v>
      </c>
    </row>
    <row r="805" spans="1:9" x14ac:dyDescent="0.25">
      <c r="A805" s="81" t="s">
        <v>22</v>
      </c>
      <c r="B805" s="2"/>
      <c r="C805" s="2" t="s">
        <v>170</v>
      </c>
      <c r="D805" s="2" t="s">
        <v>34</v>
      </c>
      <c r="E805" s="2" t="s">
        <v>824</v>
      </c>
      <c r="F805" s="2" t="s">
        <v>96</v>
      </c>
      <c r="G805" s="17">
        <v>226</v>
      </c>
      <c r="H805" s="17">
        <v>226</v>
      </c>
      <c r="I805" s="17">
        <v>226</v>
      </c>
    </row>
    <row r="806" spans="1:9" ht="31.5" x14ac:dyDescent="0.25">
      <c r="A806" s="81" t="s">
        <v>267</v>
      </c>
      <c r="B806" s="2"/>
      <c r="C806" s="2" t="s">
        <v>170</v>
      </c>
      <c r="D806" s="2" t="s">
        <v>34</v>
      </c>
      <c r="E806" s="2" t="s">
        <v>266</v>
      </c>
      <c r="F806" s="2"/>
      <c r="G806" s="17">
        <f>SUM(G810)+G807</f>
        <v>12190.1</v>
      </c>
      <c r="H806" s="17">
        <f t="shared" ref="H806:I806" si="131">SUM(H810)+H807</f>
        <v>0</v>
      </c>
      <c r="I806" s="17">
        <f t="shared" si="131"/>
        <v>0</v>
      </c>
    </row>
    <row r="807" spans="1:9" x14ac:dyDescent="0.25">
      <c r="A807" s="81" t="s">
        <v>35</v>
      </c>
      <c r="B807" s="2"/>
      <c r="C807" s="2" t="s">
        <v>170</v>
      </c>
      <c r="D807" s="2" t="s">
        <v>34</v>
      </c>
      <c r="E807" s="2" t="s">
        <v>825</v>
      </c>
      <c r="F807" s="2"/>
      <c r="G807" s="17">
        <f t="shared" ref="G807:I809" si="132">G808</f>
        <v>3220</v>
      </c>
      <c r="H807" s="17">
        <f t="shared" si="132"/>
        <v>0</v>
      </c>
      <c r="I807" s="17">
        <f t="shared" si="132"/>
        <v>0</v>
      </c>
    </row>
    <row r="808" spans="1:9" x14ac:dyDescent="0.25">
      <c r="A808" s="81" t="s">
        <v>260</v>
      </c>
      <c r="B808" s="2"/>
      <c r="C808" s="2" t="s">
        <v>170</v>
      </c>
      <c r="D808" s="2" t="s">
        <v>34</v>
      </c>
      <c r="E808" s="2" t="s">
        <v>826</v>
      </c>
      <c r="F808" s="2"/>
      <c r="G808" s="17">
        <f t="shared" si="132"/>
        <v>3220</v>
      </c>
      <c r="H808" s="17">
        <f t="shared" si="132"/>
        <v>0</v>
      </c>
      <c r="I808" s="17">
        <f t="shared" si="132"/>
        <v>0</v>
      </c>
    </row>
    <row r="809" spans="1:9" ht="31.5" x14ac:dyDescent="0.25">
      <c r="A809" s="81" t="s">
        <v>52</v>
      </c>
      <c r="B809" s="2"/>
      <c r="C809" s="2" t="s">
        <v>170</v>
      </c>
      <c r="D809" s="2" t="s">
        <v>34</v>
      </c>
      <c r="E809" s="2" t="s">
        <v>826</v>
      </c>
      <c r="F809" s="2" t="s">
        <v>91</v>
      </c>
      <c r="G809" s="17">
        <v>3220</v>
      </c>
      <c r="H809" s="17">
        <f t="shared" si="132"/>
        <v>0</v>
      </c>
      <c r="I809" s="17">
        <f t="shared" si="132"/>
        <v>0</v>
      </c>
    </row>
    <row r="810" spans="1:9" x14ac:dyDescent="0.25">
      <c r="A810" s="81" t="s">
        <v>151</v>
      </c>
      <c r="B810" s="2"/>
      <c r="C810" s="2" t="s">
        <v>170</v>
      </c>
      <c r="D810" s="2" t="s">
        <v>34</v>
      </c>
      <c r="E810" s="2" t="s">
        <v>317</v>
      </c>
      <c r="F810" s="2"/>
      <c r="G810" s="17">
        <f>G811+G814+G817</f>
        <v>8970.1</v>
      </c>
      <c r="H810" s="17">
        <f>H811+H814+H817</f>
        <v>0</v>
      </c>
      <c r="I810" s="17">
        <f>I811+I814+I817</f>
        <v>0</v>
      </c>
    </row>
    <row r="811" spans="1:9" x14ac:dyDescent="0.25">
      <c r="A811" s="81" t="s">
        <v>263</v>
      </c>
      <c r="B811" s="2"/>
      <c r="C811" s="2" t="s">
        <v>170</v>
      </c>
      <c r="D811" s="2" t="s">
        <v>34</v>
      </c>
      <c r="E811" s="2" t="s">
        <v>318</v>
      </c>
      <c r="F811" s="2"/>
      <c r="G811" s="17">
        <f t="shared" ref="G811:I812" si="133">G812</f>
        <v>1532.1</v>
      </c>
      <c r="H811" s="17">
        <f t="shared" si="133"/>
        <v>0</v>
      </c>
      <c r="I811" s="17">
        <f t="shared" si="133"/>
        <v>0</v>
      </c>
    </row>
    <row r="812" spans="1:9" x14ac:dyDescent="0.25">
      <c r="A812" s="81" t="s">
        <v>260</v>
      </c>
      <c r="B812" s="2"/>
      <c r="C812" s="2" t="s">
        <v>170</v>
      </c>
      <c r="D812" s="2" t="s">
        <v>34</v>
      </c>
      <c r="E812" s="2" t="s">
        <v>319</v>
      </c>
      <c r="F812" s="2"/>
      <c r="G812" s="17">
        <f t="shared" si="133"/>
        <v>1532.1</v>
      </c>
      <c r="H812" s="17">
        <f t="shared" si="133"/>
        <v>0</v>
      </c>
      <c r="I812" s="17">
        <f t="shared" si="133"/>
        <v>0</v>
      </c>
    </row>
    <row r="813" spans="1:9" ht="31.5" x14ac:dyDescent="0.25">
      <c r="A813" s="81" t="s">
        <v>229</v>
      </c>
      <c r="B813" s="2"/>
      <c r="C813" s="2" t="s">
        <v>170</v>
      </c>
      <c r="D813" s="2" t="s">
        <v>34</v>
      </c>
      <c r="E813" s="2" t="s">
        <v>319</v>
      </c>
      <c r="F813" s="2" t="s">
        <v>122</v>
      </c>
      <c r="G813" s="17">
        <v>1532.1</v>
      </c>
      <c r="H813" s="17"/>
      <c r="I813" s="17"/>
    </row>
    <row r="814" spans="1:9" ht="31.5" x14ac:dyDescent="0.25">
      <c r="A814" s="81" t="s">
        <v>264</v>
      </c>
      <c r="B814" s="2"/>
      <c r="C814" s="2" t="s">
        <v>170</v>
      </c>
      <c r="D814" s="2" t="s">
        <v>34</v>
      </c>
      <c r="E814" s="2" t="s">
        <v>320</v>
      </c>
      <c r="F814" s="2"/>
      <c r="G814" s="17">
        <f t="shared" ref="G814:I815" si="134">G815</f>
        <v>5139.3999999999996</v>
      </c>
      <c r="H814" s="17">
        <f t="shared" si="134"/>
        <v>0</v>
      </c>
      <c r="I814" s="17">
        <f t="shared" si="134"/>
        <v>0</v>
      </c>
    </row>
    <row r="815" spans="1:9" x14ac:dyDescent="0.25">
      <c r="A815" s="81" t="s">
        <v>260</v>
      </c>
      <c r="B815" s="2"/>
      <c r="C815" s="2" t="s">
        <v>170</v>
      </c>
      <c r="D815" s="2" t="s">
        <v>34</v>
      </c>
      <c r="E815" s="2" t="s">
        <v>321</v>
      </c>
      <c r="F815" s="2"/>
      <c r="G815" s="17">
        <f t="shared" si="134"/>
        <v>5139.3999999999996</v>
      </c>
      <c r="H815" s="17">
        <f t="shared" si="134"/>
        <v>0</v>
      </c>
      <c r="I815" s="17">
        <f t="shared" si="134"/>
        <v>0</v>
      </c>
    </row>
    <row r="816" spans="1:9" ht="31.5" x14ac:dyDescent="0.25">
      <c r="A816" s="81" t="s">
        <v>229</v>
      </c>
      <c r="B816" s="2"/>
      <c r="C816" s="2" t="s">
        <v>170</v>
      </c>
      <c r="D816" s="2" t="s">
        <v>34</v>
      </c>
      <c r="E816" s="2" t="s">
        <v>321</v>
      </c>
      <c r="F816" s="2" t="s">
        <v>122</v>
      </c>
      <c r="G816" s="17">
        <v>5139.3999999999996</v>
      </c>
      <c r="H816" s="17"/>
      <c r="I816" s="17"/>
    </row>
    <row r="817" spans="1:9" x14ac:dyDescent="0.25">
      <c r="A817" s="81" t="s">
        <v>265</v>
      </c>
      <c r="B817" s="2"/>
      <c r="C817" s="2" t="s">
        <v>170</v>
      </c>
      <c r="D817" s="2" t="s">
        <v>34</v>
      </c>
      <c r="E817" s="2" t="s">
        <v>322</v>
      </c>
      <c r="F817" s="2"/>
      <c r="G817" s="17">
        <f t="shared" ref="G817:I818" si="135">G818</f>
        <v>2298.6</v>
      </c>
      <c r="H817" s="17">
        <f t="shared" si="135"/>
        <v>0</v>
      </c>
      <c r="I817" s="17">
        <f t="shared" si="135"/>
        <v>0</v>
      </c>
    </row>
    <row r="818" spans="1:9" x14ac:dyDescent="0.25">
      <c r="A818" s="81" t="s">
        <v>260</v>
      </c>
      <c r="B818" s="2"/>
      <c r="C818" s="2" t="s">
        <v>170</v>
      </c>
      <c r="D818" s="2" t="s">
        <v>34</v>
      </c>
      <c r="E818" s="2" t="s">
        <v>323</v>
      </c>
      <c r="F818" s="2"/>
      <c r="G818" s="17">
        <f t="shared" si="135"/>
        <v>2298.6</v>
      </c>
      <c r="H818" s="17">
        <f t="shared" si="135"/>
        <v>0</v>
      </c>
      <c r="I818" s="17">
        <f t="shared" si="135"/>
        <v>0</v>
      </c>
    </row>
    <row r="819" spans="1:9" ht="31.5" x14ac:dyDescent="0.25">
      <c r="A819" s="81" t="s">
        <v>229</v>
      </c>
      <c r="B819" s="2"/>
      <c r="C819" s="2" t="s">
        <v>170</v>
      </c>
      <c r="D819" s="2" t="s">
        <v>34</v>
      </c>
      <c r="E819" s="2" t="s">
        <v>323</v>
      </c>
      <c r="F819" s="2" t="s">
        <v>122</v>
      </c>
      <c r="G819" s="17">
        <v>2298.6</v>
      </c>
      <c r="H819" s="17"/>
      <c r="I819" s="17"/>
    </row>
    <row r="820" spans="1:9" x14ac:dyDescent="0.25">
      <c r="A820" s="81" t="s">
        <v>188</v>
      </c>
      <c r="B820" s="2"/>
      <c r="C820" s="2" t="s">
        <v>170</v>
      </c>
      <c r="D820" s="2" t="s">
        <v>44</v>
      </c>
      <c r="E820" s="2"/>
      <c r="F820" s="2"/>
      <c r="G820" s="17">
        <f>G821</f>
        <v>125673.3</v>
      </c>
      <c r="H820" s="17">
        <f t="shared" ref="H820:I820" si="136">H821</f>
        <v>15264.1</v>
      </c>
      <c r="I820" s="17">
        <f t="shared" si="136"/>
        <v>15264.1</v>
      </c>
    </row>
    <row r="821" spans="1:9" ht="31.5" x14ac:dyDescent="0.25">
      <c r="A821" s="81" t="s">
        <v>667</v>
      </c>
      <c r="B821" s="2"/>
      <c r="C821" s="2" t="s">
        <v>170</v>
      </c>
      <c r="D821" s="2" t="s">
        <v>44</v>
      </c>
      <c r="E821" s="2" t="s">
        <v>258</v>
      </c>
      <c r="F821" s="2"/>
      <c r="G821" s="17">
        <f>SUM(G822)+G837</f>
        <v>125673.3</v>
      </c>
      <c r="H821" s="17">
        <f t="shared" ref="H821:I821" si="137">SUM(H822)+H837</f>
        <v>15264.1</v>
      </c>
      <c r="I821" s="17">
        <f t="shared" si="137"/>
        <v>15264.1</v>
      </c>
    </row>
    <row r="822" spans="1:9" ht="78.75" x14ac:dyDescent="0.25">
      <c r="A822" s="81" t="s">
        <v>915</v>
      </c>
      <c r="B822" s="2"/>
      <c r="C822" s="2" t="s">
        <v>170</v>
      </c>
      <c r="D822" s="2" t="s">
        <v>44</v>
      </c>
      <c r="E822" s="2" t="s">
        <v>262</v>
      </c>
      <c r="F822" s="2"/>
      <c r="G822" s="17">
        <f>G823</f>
        <v>5293.1</v>
      </c>
      <c r="H822" s="17">
        <f t="shared" ref="H822:I822" si="138">H823</f>
        <v>5293.1</v>
      </c>
      <c r="I822" s="17">
        <f t="shared" si="138"/>
        <v>5293.1</v>
      </c>
    </row>
    <row r="823" spans="1:9" x14ac:dyDescent="0.25">
      <c r="A823" s="81" t="s">
        <v>35</v>
      </c>
      <c r="B823" s="2"/>
      <c r="C823" s="2" t="s">
        <v>170</v>
      </c>
      <c r="D823" s="2" t="s">
        <v>44</v>
      </c>
      <c r="E823" s="2" t="s">
        <v>821</v>
      </c>
      <c r="F823" s="2"/>
      <c r="G823" s="17">
        <f>G824+G830+G832+G834+G836</f>
        <v>5293.1</v>
      </c>
      <c r="H823" s="17">
        <f>H824+H830+H832+H834+H836</f>
        <v>5293.1</v>
      </c>
      <c r="I823" s="17">
        <f>I824+I830+I832+I834+I836</f>
        <v>5293.1</v>
      </c>
    </row>
    <row r="824" spans="1:9" ht="47.25" x14ac:dyDescent="0.25">
      <c r="A824" s="81" t="s">
        <v>827</v>
      </c>
      <c r="B824" s="2"/>
      <c r="C824" s="2" t="s">
        <v>170</v>
      </c>
      <c r="D824" s="2" t="s">
        <v>44</v>
      </c>
      <c r="E824" s="2" t="s">
        <v>828</v>
      </c>
      <c r="F824" s="2"/>
      <c r="G824" s="17">
        <f>G825+G828</f>
        <v>2465.3000000000002</v>
      </c>
      <c r="H824" s="17">
        <f t="shared" ref="H824:I824" si="139">H825+H828</f>
        <v>2465.3000000000002</v>
      </c>
      <c r="I824" s="17">
        <f t="shared" si="139"/>
        <v>2465.3000000000002</v>
      </c>
    </row>
    <row r="825" spans="1:9" ht="31.5" x14ac:dyDescent="0.25">
      <c r="A825" s="81" t="s">
        <v>829</v>
      </c>
      <c r="B825" s="2"/>
      <c r="C825" s="2" t="s">
        <v>170</v>
      </c>
      <c r="D825" s="2" t="s">
        <v>44</v>
      </c>
      <c r="E825" s="2" t="s">
        <v>830</v>
      </c>
      <c r="F825" s="2"/>
      <c r="G825" s="17">
        <v>1584.8</v>
      </c>
      <c r="H825" s="17">
        <v>1584.8</v>
      </c>
      <c r="I825" s="17">
        <v>1584.8</v>
      </c>
    </row>
    <row r="826" spans="1:9" ht="31.5" x14ac:dyDescent="0.25">
      <c r="A826" s="81" t="s">
        <v>229</v>
      </c>
      <c r="B826" s="2"/>
      <c r="C826" s="2" t="s">
        <v>170</v>
      </c>
      <c r="D826" s="2" t="s">
        <v>44</v>
      </c>
      <c r="E826" s="2" t="s">
        <v>830</v>
      </c>
      <c r="F826" s="2" t="s">
        <v>122</v>
      </c>
      <c r="G826" s="17">
        <v>1584.8</v>
      </c>
      <c r="H826" s="17">
        <v>1584.8</v>
      </c>
      <c r="I826" s="17">
        <v>1584.8</v>
      </c>
    </row>
    <row r="827" spans="1:9" ht="47.25" x14ac:dyDescent="0.25">
      <c r="A827" s="81" t="s">
        <v>831</v>
      </c>
      <c r="B827" s="2"/>
      <c r="C827" s="2" t="s">
        <v>170</v>
      </c>
      <c r="D827" s="2" t="s">
        <v>44</v>
      </c>
      <c r="E827" s="2" t="s">
        <v>832</v>
      </c>
      <c r="F827" s="2"/>
      <c r="G827" s="17">
        <v>880.5</v>
      </c>
      <c r="H827" s="17">
        <v>880.5</v>
      </c>
      <c r="I827" s="17">
        <v>880.5</v>
      </c>
    </row>
    <row r="828" spans="1:9" ht="31.5" x14ac:dyDescent="0.25">
      <c r="A828" s="81" t="s">
        <v>72</v>
      </c>
      <c r="B828" s="2"/>
      <c r="C828" s="2" t="s">
        <v>170</v>
      </c>
      <c r="D828" s="2" t="s">
        <v>44</v>
      </c>
      <c r="E828" s="2" t="s">
        <v>832</v>
      </c>
      <c r="F828" s="2" t="s">
        <v>122</v>
      </c>
      <c r="G828" s="17">
        <v>880.5</v>
      </c>
      <c r="H828" s="17">
        <v>880.5</v>
      </c>
      <c r="I828" s="17">
        <v>880.5</v>
      </c>
    </row>
    <row r="829" spans="1:9" ht="47.25" x14ac:dyDescent="0.25">
      <c r="A829" s="81" t="s">
        <v>833</v>
      </c>
      <c r="B829" s="2"/>
      <c r="C829" s="2" t="s">
        <v>170</v>
      </c>
      <c r="D829" s="2" t="s">
        <v>44</v>
      </c>
      <c r="E829" s="2" t="s">
        <v>834</v>
      </c>
      <c r="F829" s="2"/>
      <c r="G829" s="17">
        <f>G830</f>
        <v>1126.9000000000001</v>
      </c>
      <c r="H829" s="17">
        <f>H830</f>
        <v>1126.9000000000001</v>
      </c>
      <c r="I829" s="17">
        <f>I830</f>
        <v>1126.9000000000001</v>
      </c>
    </row>
    <row r="830" spans="1:9" ht="31.5" x14ac:dyDescent="0.25">
      <c r="A830" s="81" t="s">
        <v>52</v>
      </c>
      <c r="B830" s="2"/>
      <c r="C830" s="2" t="s">
        <v>170</v>
      </c>
      <c r="D830" s="2" t="s">
        <v>44</v>
      </c>
      <c r="E830" s="2" t="s">
        <v>834</v>
      </c>
      <c r="F830" s="2" t="s">
        <v>91</v>
      </c>
      <c r="G830" s="17">
        <v>1126.9000000000001</v>
      </c>
      <c r="H830" s="17">
        <v>1126.9000000000001</v>
      </c>
      <c r="I830" s="17">
        <v>1126.9000000000001</v>
      </c>
    </row>
    <row r="831" spans="1:9" ht="31.5" x14ac:dyDescent="0.25">
      <c r="A831" s="81" t="s">
        <v>835</v>
      </c>
      <c r="B831" s="2"/>
      <c r="C831" s="2" t="s">
        <v>170</v>
      </c>
      <c r="D831" s="2" t="s">
        <v>44</v>
      </c>
      <c r="E831" s="2" t="s">
        <v>836</v>
      </c>
      <c r="F831" s="2"/>
      <c r="G831" s="17">
        <v>1348.1</v>
      </c>
      <c r="H831" s="17">
        <v>1348.1</v>
      </c>
      <c r="I831" s="17">
        <v>1348.1</v>
      </c>
    </row>
    <row r="832" spans="1:9" ht="31.5" x14ac:dyDescent="0.25">
      <c r="A832" s="81" t="s">
        <v>229</v>
      </c>
      <c r="B832" s="2"/>
      <c r="C832" s="2" t="s">
        <v>170</v>
      </c>
      <c r="D832" s="2" t="s">
        <v>44</v>
      </c>
      <c r="E832" s="2" t="s">
        <v>836</v>
      </c>
      <c r="F832" s="2" t="s">
        <v>122</v>
      </c>
      <c r="G832" s="17">
        <v>1348.1</v>
      </c>
      <c r="H832" s="17">
        <v>1348.1</v>
      </c>
      <c r="I832" s="17">
        <v>1348.1</v>
      </c>
    </row>
    <row r="833" spans="1:9" ht="78.75" x14ac:dyDescent="0.25">
      <c r="A833" s="81" t="s">
        <v>594</v>
      </c>
      <c r="B833" s="2"/>
      <c r="C833" s="2" t="s">
        <v>170</v>
      </c>
      <c r="D833" s="2" t="s">
        <v>44</v>
      </c>
      <c r="E833" s="2" t="s">
        <v>837</v>
      </c>
      <c r="F833" s="2"/>
      <c r="G833" s="17">
        <v>165</v>
      </c>
      <c r="H833" s="17">
        <v>165</v>
      </c>
      <c r="I833" s="17">
        <v>165</v>
      </c>
    </row>
    <row r="834" spans="1:9" ht="31.5" x14ac:dyDescent="0.25">
      <c r="A834" s="81" t="s">
        <v>229</v>
      </c>
      <c r="B834" s="2"/>
      <c r="C834" s="2" t="s">
        <v>170</v>
      </c>
      <c r="D834" s="2" t="s">
        <v>44</v>
      </c>
      <c r="E834" s="2" t="s">
        <v>837</v>
      </c>
      <c r="F834" s="2" t="s">
        <v>122</v>
      </c>
      <c r="G834" s="17">
        <v>165</v>
      </c>
      <c r="H834" s="17">
        <v>165</v>
      </c>
      <c r="I834" s="17">
        <v>165</v>
      </c>
    </row>
    <row r="835" spans="1:9" ht="47.25" x14ac:dyDescent="0.25">
      <c r="A835" s="81" t="s">
        <v>838</v>
      </c>
      <c r="B835" s="2"/>
      <c r="C835" s="2" t="s">
        <v>170</v>
      </c>
      <c r="D835" s="2" t="s">
        <v>44</v>
      </c>
      <c r="E835" s="2" t="s">
        <v>839</v>
      </c>
      <c r="F835" s="2"/>
      <c r="G835" s="17">
        <f>G836</f>
        <v>187.8</v>
      </c>
      <c r="H835" s="17">
        <f>H836</f>
        <v>187.8</v>
      </c>
      <c r="I835" s="17">
        <f>I836</f>
        <v>187.8</v>
      </c>
    </row>
    <row r="836" spans="1:9" ht="31.5" x14ac:dyDescent="0.25">
      <c r="A836" s="81" t="s">
        <v>52</v>
      </c>
      <c r="B836" s="2"/>
      <c r="C836" s="2" t="s">
        <v>170</v>
      </c>
      <c r="D836" s="2" t="s">
        <v>44</v>
      </c>
      <c r="E836" s="2" t="s">
        <v>839</v>
      </c>
      <c r="F836" s="2" t="s">
        <v>91</v>
      </c>
      <c r="G836" s="17">
        <v>187.8</v>
      </c>
      <c r="H836" s="17">
        <v>187.8</v>
      </c>
      <c r="I836" s="17">
        <v>187.8</v>
      </c>
    </row>
    <row r="837" spans="1:9" ht="31.5" x14ac:dyDescent="0.25">
      <c r="A837" s="81" t="s">
        <v>840</v>
      </c>
      <c r="B837" s="2"/>
      <c r="C837" s="2" t="s">
        <v>170</v>
      </c>
      <c r="D837" s="2" t="s">
        <v>44</v>
      </c>
      <c r="E837" s="2" t="s">
        <v>266</v>
      </c>
      <c r="F837" s="2"/>
      <c r="G837" s="17">
        <f>G855+G838</f>
        <v>120380.2</v>
      </c>
      <c r="H837" s="17">
        <f>H855+H838</f>
        <v>9971</v>
      </c>
      <c r="I837" s="17">
        <f>I855+I838</f>
        <v>9971</v>
      </c>
    </row>
    <row r="838" spans="1:9" x14ac:dyDescent="0.25">
      <c r="A838" s="81" t="s">
        <v>35</v>
      </c>
      <c r="B838" s="2"/>
      <c r="C838" s="2" t="s">
        <v>170</v>
      </c>
      <c r="D838" s="2" t="s">
        <v>44</v>
      </c>
      <c r="E838" s="2" t="s">
        <v>825</v>
      </c>
      <c r="F838" s="2"/>
      <c r="G838" s="17">
        <f>SUM(G839+G844+G846+G849+G851+G853)</f>
        <v>78213.5</v>
      </c>
      <c r="H838" s="17">
        <f t="shared" ref="H838:I838" si="140">SUM(H839+H844+H846+H849+H851+H853)</f>
        <v>9971</v>
      </c>
      <c r="I838" s="17">
        <f t="shared" si="140"/>
        <v>9971</v>
      </c>
    </row>
    <row r="839" spans="1:9" ht="47.25" x14ac:dyDescent="0.25">
      <c r="A839" s="37" t="s">
        <v>827</v>
      </c>
      <c r="B839" s="2"/>
      <c r="C839" s="2" t="s">
        <v>170</v>
      </c>
      <c r="D839" s="2" t="s">
        <v>44</v>
      </c>
      <c r="E839" s="2" t="s">
        <v>841</v>
      </c>
      <c r="F839" s="2"/>
      <c r="G839" s="17">
        <f>SUM(G840+G842)</f>
        <v>50371</v>
      </c>
      <c r="H839" s="17">
        <f t="shared" ref="H839:I839" si="141">SUM(H840+H842)</f>
        <v>9371</v>
      </c>
      <c r="I839" s="17">
        <f t="shared" si="141"/>
        <v>9371</v>
      </c>
    </row>
    <row r="840" spans="1:9" ht="47.25" x14ac:dyDescent="0.25">
      <c r="A840" s="81" t="s">
        <v>842</v>
      </c>
      <c r="B840" s="2"/>
      <c r="C840" s="2" t="s">
        <v>170</v>
      </c>
      <c r="D840" s="2" t="s">
        <v>44</v>
      </c>
      <c r="E840" s="2" t="s">
        <v>843</v>
      </c>
      <c r="F840" s="2"/>
      <c r="G840" s="17">
        <v>5371</v>
      </c>
      <c r="H840" s="17">
        <v>5371</v>
      </c>
      <c r="I840" s="17">
        <v>5371</v>
      </c>
    </row>
    <row r="841" spans="1:9" ht="31.5" x14ac:dyDescent="0.25">
      <c r="A841" s="81" t="s">
        <v>229</v>
      </c>
      <c r="B841" s="2"/>
      <c r="C841" s="2" t="s">
        <v>170</v>
      </c>
      <c r="D841" s="2" t="s">
        <v>44</v>
      </c>
      <c r="E841" s="2" t="s">
        <v>843</v>
      </c>
      <c r="F841" s="2" t="s">
        <v>122</v>
      </c>
      <c r="G841" s="17">
        <v>5371</v>
      </c>
      <c r="H841" s="17">
        <v>5371</v>
      </c>
      <c r="I841" s="17">
        <v>5371</v>
      </c>
    </row>
    <row r="842" spans="1:9" ht="31.5" x14ac:dyDescent="0.25">
      <c r="A842" s="81" t="s">
        <v>846</v>
      </c>
      <c r="B842" s="2"/>
      <c r="C842" s="2" t="s">
        <v>170</v>
      </c>
      <c r="D842" s="2" t="s">
        <v>44</v>
      </c>
      <c r="E842" s="2" t="s">
        <v>861</v>
      </c>
      <c r="F842" s="2"/>
      <c r="G842" s="17">
        <f>SUM(G843)</f>
        <v>45000</v>
      </c>
      <c r="H842" s="17">
        <f t="shared" ref="H842:I842" si="142">SUM(H843)</f>
        <v>4000</v>
      </c>
      <c r="I842" s="17">
        <f t="shared" si="142"/>
        <v>4000</v>
      </c>
    </row>
    <row r="843" spans="1:9" ht="31.5" x14ac:dyDescent="0.25">
      <c r="A843" s="81" t="s">
        <v>52</v>
      </c>
      <c r="B843" s="2"/>
      <c r="C843" s="2" t="s">
        <v>170</v>
      </c>
      <c r="D843" s="2" t="s">
        <v>44</v>
      </c>
      <c r="E843" s="2" t="s">
        <v>861</v>
      </c>
      <c r="F843" s="2" t="s">
        <v>91</v>
      </c>
      <c r="G843" s="17">
        <v>45000</v>
      </c>
      <c r="H843" s="17">
        <v>4000</v>
      </c>
      <c r="I843" s="17">
        <v>4000</v>
      </c>
    </row>
    <row r="844" spans="1:9" x14ac:dyDescent="0.25">
      <c r="A844" s="81" t="s">
        <v>260</v>
      </c>
      <c r="B844" s="38"/>
      <c r="C844" s="2" t="s">
        <v>170</v>
      </c>
      <c r="D844" s="2" t="s">
        <v>44</v>
      </c>
      <c r="E844" s="2" t="s">
        <v>826</v>
      </c>
      <c r="F844" s="2"/>
      <c r="G844" s="17">
        <f>SUM(G845)</f>
        <v>3090.1</v>
      </c>
      <c r="H844" s="17">
        <f t="shared" ref="H844:I844" si="143">SUM(H845)</f>
        <v>0</v>
      </c>
      <c r="I844" s="17">
        <f t="shared" si="143"/>
        <v>0</v>
      </c>
    </row>
    <row r="845" spans="1:9" ht="31.5" x14ac:dyDescent="0.25">
      <c r="A845" s="81" t="s">
        <v>52</v>
      </c>
      <c r="B845" s="38"/>
      <c r="C845" s="2" t="s">
        <v>170</v>
      </c>
      <c r="D845" s="2" t="s">
        <v>44</v>
      </c>
      <c r="E845" s="2" t="s">
        <v>826</v>
      </c>
      <c r="F845" s="2" t="s">
        <v>91</v>
      </c>
      <c r="G845" s="17">
        <v>3090.1</v>
      </c>
      <c r="H845" s="17"/>
      <c r="I845" s="17"/>
    </row>
    <row r="846" spans="1:9" ht="47.25" x14ac:dyDescent="0.25">
      <c r="A846" s="81" t="s">
        <v>848</v>
      </c>
      <c r="B846" s="2"/>
      <c r="C846" s="2" t="s">
        <v>170</v>
      </c>
      <c r="D846" s="2" t="s">
        <v>44</v>
      </c>
      <c r="E846" s="2" t="s">
        <v>862</v>
      </c>
      <c r="F846" s="2"/>
      <c r="G846" s="17">
        <f>G847+G848</f>
        <v>10649.699999999999</v>
      </c>
      <c r="H846" s="17">
        <f t="shared" ref="H846:I846" si="144">H847+H848</f>
        <v>0</v>
      </c>
      <c r="I846" s="17">
        <f t="shared" si="144"/>
        <v>0</v>
      </c>
    </row>
    <row r="847" spans="1:9" ht="31.5" x14ac:dyDescent="0.25">
      <c r="A847" s="81" t="s">
        <v>52</v>
      </c>
      <c r="B847" s="2"/>
      <c r="C847" s="2" t="s">
        <v>170</v>
      </c>
      <c r="D847" s="2" t="s">
        <v>44</v>
      </c>
      <c r="E847" s="2" t="s">
        <v>862</v>
      </c>
      <c r="F847" s="2" t="s">
        <v>91</v>
      </c>
      <c r="G847" s="17">
        <v>10459.9</v>
      </c>
      <c r="H847" s="17">
        <v>0</v>
      </c>
      <c r="I847" s="17">
        <v>0</v>
      </c>
    </row>
    <row r="848" spans="1:9" ht="31.5" x14ac:dyDescent="0.25">
      <c r="A848" s="81" t="s">
        <v>229</v>
      </c>
      <c r="B848" s="2"/>
      <c r="C848" s="2" t="s">
        <v>170</v>
      </c>
      <c r="D848" s="2" t="s">
        <v>44</v>
      </c>
      <c r="E848" s="2" t="s">
        <v>862</v>
      </c>
      <c r="F848" s="2" t="s">
        <v>122</v>
      </c>
      <c r="G848" s="17">
        <v>189.8</v>
      </c>
      <c r="H848" s="17"/>
      <c r="I848" s="17"/>
    </row>
    <row r="849" spans="1:9" ht="47.25" x14ac:dyDescent="0.25">
      <c r="A849" s="81" t="s">
        <v>921</v>
      </c>
      <c r="B849" s="2"/>
      <c r="C849" s="2" t="s">
        <v>170</v>
      </c>
      <c r="D849" s="2" t="s">
        <v>44</v>
      </c>
      <c r="E849" s="2" t="s">
        <v>920</v>
      </c>
      <c r="F849" s="2"/>
      <c r="G849" s="17">
        <f>SUM(G850)</f>
        <v>9502.7000000000007</v>
      </c>
      <c r="H849" s="17"/>
      <c r="I849" s="17"/>
    </row>
    <row r="850" spans="1:9" ht="31.5" x14ac:dyDescent="0.25">
      <c r="A850" s="81" t="s">
        <v>52</v>
      </c>
      <c r="B850" s="2"/>
      <c r="C850" s="2" t="s">
        <v>170</v>
      </c>
      <c r="D850" s="2" t="s">
        <v>44</v>
      </c>
      <c r="E850" s="2" t="s">
        <v>920</v>
      </c>
      <c r="F850" s="2" t="s">
        <v>91</v>
      </c>
      <c r="G850" s="17">
        <v>9502.7000000000007</v>
      </c>
      <c r="H850" s="17"/>
      <c r="I850" s="17"/>
    </row>
    <row r="851" spans="1:9" ht="47.25" x14ac:dyDescent="0.25">
      <c r="A851" s="81" t="s">
        <v>844</v>
      </c>
      <c r="B851" s="38"/>
      <c r="C851" s="2" t="s">
        <v>170</v>
      </c>
      <c r="D851" s="2" t="s">
        <v>44</v>
      </c>
      <c r="E851" s="39" t="s">
        <v>845</v>
      </c>
      <c r="F851" s="2"/>
      <c r="G851" s="17">
        <v>600</v>
      </c>
      <c r="H851" s="17">
        <v>600</v>
      </c>
      <c r="I851" s="17">
        <v>600</v>
      </c>
    </row>
    <row r="852" spans="1:9" ht="31.5" x14ac:dyDescent="0.25">
      <c r="A852" s="81" t="s">
        <v>229</v>
      </c>
      <c r="B852" s="38"/>
      <c r="C852" s="2" t="s">
        <v>170</v>
      </c>
      <c r="D852" s="2" t="s">
        <v>44</v>
      </c>
      <c r="E852" s="39" t="s">
        <v>845</v>
      </c>
      <c r="F852" s="2" t="s">
        <v>122</v>
      </c>
      <c r="G852" s="17">
        <v>600</v>
      </c>
      <c r="H852" s="17">
        <v>600</v>
      </c>
      <c r="I852" s="17">
        <v>600</v>
      </c>
    </row>
    <row r="853" spans="1:9" ht="31.5" x14ac:dyDescent="0.25">
      <c r="A853" s="81" t="s">
        <v>847</v>
      </c>
      <c r="B853" s="38"/>
      <c r="C853" s="2" t="s">
        <v>170</v>
      </c>
      <c r="D853" s="2" t="s">
        <v>44</v>
      </c>
      <c r="E853" s="39" t="s">
        <v>863</v>
      </c>
      <c r="F853" s="2"/>
      <c r="G853" s="17">
        <f t="shared" ref="G853:I853" si="145">G854</f>
        <v>4000</v>
      </c>
      <c r="H853" s="17">
        <f t="shared" si="145"/>
        <v>0</v>
      </c>
      <c r="I853" s="17">
        <f t="shared" si="145"/>
        <v>0</v>
      </c>
    </row>
    <row r="854" spans="1:9" ht="31.5" x14ac:dyDescent="0.25">
      <c r="A854" s="81" t="s">
        <v>229</v>
      </c>
      <c r="B854" s="38"/>
      <c r="C854" s="2" t="s">
        <v>170</v>
      </c>
      <c r="D854" s="2" t="s">
        <v>44</v>
      </c>
      <c r="E854" s="39" t="s">
        <v>863</v>
      </c>
      <c r="F854" s="2" t="s">
        <v>91</v>
      </c>
      <c r="G854" s="17">
        <v>4000</v>
      </c>
      <c r="H854" s="17">
        <v>0</v>
      </c>
      <c r="I854" s="17">
        <v>0</v>
      </c>
    </row>
    <row r="855" spans="1:9" x14ac:dyDescent="0.25">
      <c r="A855" s="81" t="s">
        <v>929</v>
      </c>
      <c r="B855" s="38"/>
      <c r="C855" s="2" t="s">
        <v>170</v>
      </c>
      <c r="D855" s="2" t="s">
        <v>44</v>
      </c>
      <c r="E855" s="39" t="s">
        <v>849</v>
      </c>
      <c r="F855" s="2"/>
      <c r="G855" s="17">
        <f>G856</f>
        <v>42166.7</v>
      </c>
      <c r="H855" s="17">
        <f t="shared" ref="H855:I855" si="146">H856</f>
        <v>0</v>
      </c>
      <c r="I855" s="17">
        <f t="shared" si="146"/>
        <v>0</v>
      </c>
    </row>
    <row r="856" spans="1:9" ht="31.5" x14ac:dyDescent="0.25">
      <c r="A856" s="81" t="s">
        <v>522</v>
      </c>
      <c r="B856" s="38"/>
      <c r="C856" s="2" t="s">
        <v>170</v>
      </c>
      <c r="D856" s="2" t="s">
        <v>44</v>
      </c>
      <c r="E856" s="39" t="s">
        <v>850</v>
      </c>
      <c r="F856" s="2"/>
      <c r="G856" s="17">
        <f t="shared" ref="G856:I856" si="147">G857</f>
        <v>42166.7</v>
      </c>
      <c r="H856" s="17">
        <f t="shared" si="147"/>
        <v>0</v>
      </c>
      <c r="I856" s="17">
        <f t="shared" si="147"/>
        <v>0</v>
      </c>
    </row>
    <row r="857" spans="1:9" ht="31.5" x14ac:dyDescent="0.25">
      <c r="A857" s="81" t="s">
        <v>229</v>
      </c>
      <c r="B857" s="38"/>
      <c r="C857" s="2" t="s">
        <v>170</v>
      </c>
      <c r="D857" s="2" t="s">
        <v>44</v>
      </c>
      <c r="E857" s="39" t="s">
        <v>850</v>
      </c>
      <c r="F857" s="2" t="s">
        <v>91</v>
      </c>
      <c r="G857" s="17">
        <v>42166.7</v>
      </c>
      <c r="H857" s="17">
        <v>0</v>
      </c>
      <c r="I857" s="17">
        <v>0</v>
      </c>
    </row>
    <row r="858" spans="1:9" x14ac:dyDescent="0.25">
      <c r="A858" s="81" t="s">
        <v>189</v>
      </c>
      <c r="B858" s="2"/>
      <c r="C858" s="2" t="s">
        <v>170</v>
      </c>
      <c r="D858" s="2" t="s">
        <v>54</v>
      </c>
      <c r="E858" s="2"/>
      <c r="F858" s="2"/>
      <c r="G858" s="17">
        <f>SUM(G859)</f>
        <v>13171.8</v>
      </c>
      <c r="H858" s="17">
        <f t="shared" ref="H858:I858" si="148">SUM(H859)</f>
        <v>13171.8</v>
      </c>
      <c r="I858" s="17">
        <f t="shared" si="148"/>
        <v>13160.900000000001</v>
      </c>
    </row>
    <row r="859" spans="1:9" ht="31.5" x14ac:dyDescent="0.25">
      <c r="A859" s="81" t="s">
        <v>852</v>
      </c>
      <c r="B859" s="2"/>
      <c r="C859" s="2" t="s">
        <v>170</v>
      </c>
      <c r="D859" s="2" t="s">
        <v>54</v>
      </c>
      <c r="E859" s="2" t="s">
        <v>258</v>
      </c>
      <c r="F859" s="2"/>
      <c r="G859" s="17">
        <f>G860</f>
        <v>13171.8</v>
      </c>
      <c r="H859" s="17">
        <f t="shared" ref="H859:I859" si="149">H860</f>
        <v>13171.8</v>
      </c>
      <c r="I859" s="17">
        <f t="shared" si="149"/>
        <v>13160.900000000001</v>
      </c>
    </row>
    <row r="860" spans="1:9" ht="78.75" x14ac:dyDescent="0.25">
      <c r="A860" s="81" t="s">
        <v>851</v>
      </c>
      <c r="B860" s="2"/>
      <c r="C860" s="2" t="s">
        <v>170</v>
      </c>
      <c r="D860" s="2" t="s">
        <v>54</v>
      </c>
      <c r="E860" s="2" t="s">
        <v>262</v>
      </c>
      <c r="F860" s="2"/>
      <c r="G860" s="17">
        <f>G861+G871</f>
        <v>13171.8</v>
      </c>
      <c r="H860" s="17">
        <f t="shared" ref="H860:I860" si="150">H861+H871</f>
        <v>13171.8</v>
      </c>
      <c r="I860" s="17">
        <f t="shared" si="150"/>
        <v>13160.900000000001</v>
      </c>
    </row>
    <row r="861" spans="1:9" x14ac:dyDescent="0.25">
      <c r="A861" s="81" t="s">
        <v>35</v>
      </c>
      <c r="B861" s="2"/>
      <c r="C861" s="2" t="s">
        <v>170</v>
      </c>
      <c r="D861" s="2" t="s">
        <v>54</v>
      </c>
      <c r="E861" s="2" t="s">
        <v>821</v>
      </c>
      <c r="F861" s="2"/>
      <c r="G861" s="17">
        <f>SUM(G862+G867+G869)</f>
        <v>6547.8</v>
      </c>
      <c r="H861" s="17">
        <f t="shared" ref="H861:I861" si="151">SUM(H862+H867+H869)</f>
        <v>6547.8</v>
      </c>
      <c r="I861" s="17">
        <f t="shared" si="151"/>
        <v>6550.1</v>
      </c>
    </row>
    <row r="862" spans="1:9" ht="47.25" x14ac:dyDescent="0.25">
      <c r="A862" s="37" t="s">
        <v>827</v>
      </c>
      <c r="B862" s="2"/>
      <c r="C862" s="2" t="s">
        <v>170</v>
      </c>
      <c r="D862" s="2" t="s">
        <v>54</v>
      </c>
      <c r="E862" s="2" t="s">
        <v>828</v>
      </c>
      <c r="F862" s="2"/>
      <c r="G862" s="17">
        <f>G863+G865</f>
        <v>5027.8</v>
      </c>
      <c r="H862" s="17">
        <f>H863+H865</f>
        <v>5027.8</v>
      </c>
      <c r="I862" s="17">
        <f>I863+I865</f>
        <v>5030.1000000000004</v>
      </c>
    </row>
    <row r="863" spans="1:9" ht="47.25" x14ac:dyDescent="0.25">
      <c r="A863" s="81" t="s">
        <v>523</v>
      </c>
      <c r="B863" s="2"/>
      <c r="C863" s="2" t="s">
        <v>170</v>
      </c>
      <c r="D863" s="2" t="s">
        <v>54</v>
      </c>
      <c r="E863" s="2" t="s">
        <v>853</v>
      </c>
      <c r="F863" s="2"/>
      <c r="G863" s="17">
        <f>G864</f>
        <v>3000</v>
      </c>
      <c r="H863" s="17">
        <f>H864</f>
        <v>3000</v>
      </c>
      <c r="I863" s="17">
        <f>I864</f>
        <v>3000</v>
      </c>
    </row>
    <row r="864" spans="1:9" ht="31.5" x14ac:dyDescent="0.25">
      <c r="A864" s="81" t="s">
        <v>229</v>
      </c>
      <c r="B864" s="2"/>
      <c r="C864" s="2" t="s">
        <v>170</v>
      </c>
      <c r="D864" s="2" t="s">
        <v>54</v>
      </c>
      <c r="E864" s="2" t="s">
        <v>853</v>
      </c>
      <c r="F864" s="2" t="s">
        <v>122</v>
      </c>
      <c r="G864" s="17">
        <v>3000</v>
      </c>
      <c r="H864" s="17">
        <v>3000</v>
      </c>
      <c r="I864" s="17">
        <v>3000</v>
      </c>
    </row>
    <row r="865" spans="1:9" ht="31.5" x14ac:dyDescent="0.25">
      <c r="A865" s="81" t="s">
        <v>493</v>
      </c>
      <c r="B865" s="2"/>
      <c r="C865" s="2" t="s">
        <v>170</v>
      </c>
      <c r="D865" s="2" t="s">
        <v>54</v>
      </c>
      <c r="E865" s="2" t="s">
        <v>854</v>
      </c>
      <c r="F865" s="2"/>
      <c r="G865" s="17">
        <f>SUM(G866)</f>
        <v>2027.8</v>
      </c>
      <c r="H865" s="17">
        <f t="shared" ref="H865:I865" si="152">SUM(H866)</f>
        <v>2027.8</v>
      </c>
      <c r="I865" s="17">
        <f t="shared" si="152"/>
        <v>2030.1</v>
      </c>
    </row>
    <row r="866" spans="1:9" ht="31.5" x14ac:dyDescent="0.25">
      <c r="A866" s="81" t="s">
        <v>229</v>
      </c>
      <c r="B866" s="2"/>
      <c r="C866" s="2" t="s">
        <v>170</v>
      </c>
      <c r="D866" s="2" t="s">
        <v>54</v>
      </c>
      <c r="E866" s="2" t="s">
        <v>854</v>
      </c>
      <c r="F866" s="2" t="s">
        <v>122</v>
      </c>
      <c r="G866" s="17">
        <v>2027.8</v>
      </c>
      <c r="H866" s="17">
        <v>2027.8</v>
      </c>
      <c r="I866" s="17">
        <v>2030.1</v>
      </c>
    </row>
    <row r="867" spans="1:9" ht="78.75" x14ac:dyDescent="0.25">
      <c r="A867" s="81" t="s">
        <v>595</v>
      </c>
      <c r="B867" s="38"/>
      <c r="C867" s="2" t="s">
        <v>170</v>
      </c>
      <c r="D867" s="2" t="s">
        <v>54</v>
      </c>
      <c r="E867" s="39" t="s">
        <v>855</v>
      </c>
      <c r="F867" s="2"/>
      <c r="G867" s="17">
        <v>1100</v>
      </c>
      <c r="H867" s="17">
        <v>1100</v>
      </c>
      <c r="I867" s="17">
        <v>1100</v>
      </c>
    </row>
    <row r="868" spans="1:9" ht="31.5" x14ac:dyDescent="0.25">
      <c r="A868" s="81" t="s">
        <v>229</v>
      </c>
      <c r="B868" s="38"/>
      <c r="C868" s="2" t="s">
        <v>170</v>
      </c>
      <c r="D868" s="2" t="s">
        <v>54</v>
      </c>
      <c r="E868" s="39" t="s">
        <v>855</v>
      </c>
      <c r="F868" s="2" t="s">
        <v>122</v>
      </c>
      <c r="G868" s="17">
        <v>1100</v>
      </c>
      <c r="H868" s="17">
        <v>1100</v>
      </c>
      <c r="I868" s="17">
        <v>1100</v>
      </c>
    </row>
    <row r="869" spans="1:9" ht="31.5" x14ac:dyDescent="0.25">
      <c r="A869" s="81" t="s">
        <v>856</v>
      </c>
      <c r="B869" s="38"/>
      <c r="C869" s="2" t="s">
        <v>170</v>
      </c>
      <c r="D869" s="2" t="s">
        <v>54</v>
      </c>
      <c r="E869" s="39" t="s">
        <v>857</v>
      </c>
      <c r="F869" s="2"/>
      <c r="G869" s="17">
        <v>420</v>
      </c>
      <c r="H869" s="17">
        <v>420</v>
      </c>
      <c r="I869" s="17">
        <v>420</v>
      </c>
    </row>
    <row r="870" spans="1:9" ht="31.5" x14ac:dyDescent="0.25">
      <c r="A870" s="81" t="s">
        <v>229</v>
      </c>
      <c r="B870" s="38"/>
      <c r="C870" s="2" t="s">
        <v>170</v>
      </c>
      <c r="D870" s="2" t="s">
        <v>54</v>
      </c>
      <c r="E870" s="39" t="s">
        <v>857</v>
      </c>
      <c r="F870" s="2" t="s">
        <v>122</v>
      </c>
      <c r="G870" s="17">
        <v>420</v>
      </c>
      <c r="H870" s="17">
        <v>420</v>
      </c>
      <c r="I870" s="17">
        <v>420</v>
      </c>
    </row>
    <row r="871" spans="1:9" x14ac:dyDescent="0.25">
      <c r="A871" s="81" t="s">
        <v>931</v>
      </c>
      <c r="B871" s="38"/>
      <c r="C871" s="2" t="s">
        <v>170</v>
      </c>
      <c r="D871" s="2" t="s">
        <v>54</v>
      </c>
      <c r="E871" s="39" t="s">
        <v>858</v>
      </c>
      <c r="F871" s="2"/>
      <c r="G871" s="17">
        <f>G872</f>
        <v>6624</v>
      </c>
      <c r="H871" s="17">
        <f t="shared" ref="H871:I871" si="153">H872</f>
        <v>6624</v>
      </c>
      <c r="I871" s="17">
        <f t="shared" si="153"/>
        <v>6610.8</v>
      </c>
    </row>
    <row r="872" spans="1:9" ht="31.5" x14ac:dyDescent="0.25">
      <c r="A872" s="78" t="s">
        <v>859</v>
      </c>
      <c r="B872" s="38"/>
      <c r="C872" s="2" t="s">
        <v>170</v>
      </c>
      <c r="D872" s="2" t="s">
        <v>54</v>
      </c>
      <c r="E872" s="39" t="s">
        <v>860</v>
      </c>
      <c r="F872" s="2"/>
      <c r="G872" s="17">
        <f>SUM(G873:G874)</f>
        <v>6624</v>
      </c>
      <c r="H872" s="17">
        <f t="shared" ref="H872:I872" si="154">SUM(H873:H874)</f>
        <v>6624</v>
      </c>
      <c r="I872" s="17">
        <f t="shared" si="154"/>
        <v>6610.8</v>
      </c>
    </row>
    <row r="873" spans="1:9" ht="31.5" x14ac:dyDescent="0.25">
      <c r="A873" s="81" t="s">
        <v>229</v>
      </c>
      <c r="B873" s="38"/>
      <c r="C873" s="2" t="s">
        <v>170</v>
      </c>
      <c r="D873" s="2" t="s">
        <v>54</v>
      </c>
      <c r="E873" s="39" t="s">
        <v>860</v>
      </c>
      <c r="F873" s="2" t="s">
        <v>122</v>
      </c>
      <c r="G873" s="17">
        <v>4968</v>
      </c>
      <c r="H873" s="17">
        <v>6624</v>
      </c>
      <c r="I873" s="17">
        <v>6610.8</v>
      </c>
    </row>
    <row r="874" spans="1:9" x14ac:dyDescent="0.25">
      <c r="A874" s="81" t="s">
        <v>22</v>
      </c>
      <c r="B874" s="38"/>
      <c r="C874" s="2" t="s">
        <v>170</v>
      </c>
      <c r="D874" s="2" t="s">
        <v>54</v>
      </c>
      <c r="E874" s="39" t="s">
        <v>860</v>
      </c>
      <c r="F874" s="2" t="s">
        <v>96</v>
      </c>
      <c r="G874" s="17">
        <v>1656</v>
      </c>
      <c r="H874" s="17"/>
      <c r="I874" s="17"/>
    </row>
    <row r="875" spans="1:9" x14ac:dyDescent="0.25">
      <c r="A875" s="81" t="s">
        <v>190</v>
      </c>
      <c r="B875" s="38"/>
      <c r="C875" s="2" t="s">
        <v>170</v>
      </c>
      <c r="D875" s="2" t="s">
        <v>169</v>
      </c>
      <c r="E875" s="39"/>
      <c r="F875" s="2"/>
      <c r="G875" s="17">
        <f>SUM(G876)</f>
        <v>10641.800000000001</v>
      </c>
      <c r="H875" s="17">
        <f>SUM(H876)</f>
        <v>10641.800000000001</v>
      </c>
      <c r="I875" s="17">
        <f>SUM(I876)</f>
        <v>10641.800000000001</v>
      </c>
    </row>
    <row r="876" spans="1:9" ht="31.5" x14ac:dyDescent="0.25">
      <c r="A876" s="81" t="s">
        <v>667</v>
      </c>
      <c r="B876" s="38"/>
      <c r="C876" s="2" t="s">
        <v>170</v>
      </c>
      <c r="D876" s="2" t="s">
        <v>169</v>
      </c>
      <c r="E876" s="39" t="s">
        <v>258</v>
      </c>
      <c r="F876" s="2"/>
      <c r="G876" s="17">
        <f>SUM(G877)</f>
        <v>10641.800000000001</v>
      </c>
      <c r="H876" s="17">
        <f t="shared" ref="H876:I876" si="155">SUM(H877)</f>
        <v>10641.800000000001</v>
      </c>
      <c r="I876" s="17">
        <f t="shared" si="155"/>
        <v>10641.800000000001</v>
      </c>
    </row>
    <row r="877" spans="1:9" ht="31.5" x14ac:dyDescent="0.25">
      <c r="A877" s="81" t="s">
        <v>314</v>
      </c>
      <c r="B877" s="38"/>
      <c r="C877" s="2" t="s">
        <v>170</v>
      </c>
      <c r="D877" s="2" t="s">
        <v>169</v>
      </c>
      <c r="E877" s="39" t="s">
        <v>259</v>
      </c>
      <c r="F877" s="2"/>
      <c r="G877" s="17">
        <f>SUM(G878+G881+G884+G886)</f>
        <v>10641.800000000001</v>
      </c>
      <c r="H877" s="17">
        <f>SUM(H878+H881+H884+H886)</f>
        <v>10641.800000000001</v>
      </c>
      <c r="I877" s="17">
        <f>SUM(I878+I881+I884+I886)</f>
        <v>10641.800000000001</v>
      </c>
    </row>
    <row r="878" spans="1:9" x14ac:dyDescent="0.25">
      <c r="A878" s="81" t="s">
        <v>80</v>
      </c>
      <c r="B878" s="38"/>
      <c r="C878" s="2" t="s">
        <v>170</v>
      </c>
      <c r="D878" s="2" t="s">
        <v>169</v>
      </c>
      <c r="E878" s="39" t="s">
        <v>518</v>
      </c>
      <c r="F878" s="2"/>
      <c r="G878" s="17">
        <f>SUM(G879:G880)</f>
        <v>8568.6</v>
      </c>
      <c r="H878" s="17">
        <f>SUM(H879:H880)</f>
        <v>8568.6</v>
      </c>
      <c r="I878" s="17">
        <f>SUM(I879:I880)</f>
        <v>8568.6</v>
      </c>
    </row>
    <row r="879" spans="1:9" ht="47.25" x14ac:dyDescent="0.25">
      <c r="A879" s="81" t="s">
        <v>51</v>
      </c>
      <c r="B879" s="38"/>
      <c r="C879" s="2" t="s">
        <v>170</v>
      </c>
      <c r="D879" s="2" t="s">
        <v>169</v>
      </c>
      <c r="E879" s="39" t="s">
        <v>518</v>
      </c>
      <c r="F879" s="2">
        <v>100</v>
      </c>
      <c r="G879" s="17">
        <v>8568.4</v>
      </c>
      <c r="H879" s="17">
        <v>8568.4</v>
      </c>
      <c r="I879" s="17">
        <v>8568.4</v>
      </c>
    </row>
    <row r="880" spans="1:9" ht="31.5" x14ac:dyDescent="0.25">
      <c r="A880" s="81" t="s">
        <v>52</v>
      </c>
      <c r="B880" s="38"/>
      <c r="C880" s="2" t="s">
        <v>170</v>
      </c>
      <c r="D880" s="2" t="s">
        <v>169</v>
      </c>
      <c r="E880" s="39" t="s">
        <v>518</v>
      </c>
      <c r="F880" s="2">
        <v>200</v>
      </c>
      <c r="G880" s="17">
        <v>0.2</v>
      </c>
      <c r="H880" s="17">
        <v>0.2</v>
      </c>
      <c r="I880" s="17">
        <v>0.2</v>
      </c>
    </row>
    <row r="881" spans="1:11" x14ac:dyDescent="0.25">
      <c r="A881" s="81" t="s">
        <v>95</v>
      </c>
      <c r="B881" s="38"/>
      <c r="C881" s="2" t="s">
        <v>170</v>
      </c>
      <c r="D881" s="2" t="s">
        <v>169</v>
      </c>
      <c r="E881" s="39" t="s">
        <v>519</v>
      </c>
      <c r="F881" s="2"/>
      <c r="G881" s="17">
        <f>SUM(G882:G883)</f>
        <v>111.4</v>
      </c>
      <c r="H881" s="17">
        <f>SUM(H882:H883)</f>
        <v>110.1</v>
      </c>
      <c r="I881" s="17">
        <f>SUM(I882:I883)</f>
        <v>110.1</v>
      </c>
    </row>
    <row r="882" spans="1:11" ht="31.5" x14ac:dyDescent="0.25">
      <c r="A882" s="81" t="s">
        <v>52</v>
      </c>
      <c r="B882" s="38"/>
      <c r="C882" s="2" t="s">
        <v>170</v>
      </c>
      <c r="D882" s="2" t="s">
        <v>169</v>
      </c>
      <c r="E882" s="39" t="s">
        <v>519</v>
      </c>
      <c r="F882" s="2">
        <v>200</v>
      </c>
      <c r="G882" s="17">
        <v>100</v>
      </c>
      <c r="H882" s="17">
        <v>100</v>
      </c>
      <c r="I882" s="17">
        <v>100</v>
      </c>
    </row>
    <row r="883" spans="1:11" x14ac:dyDescent="0.25">
      <c r="A883" s="81" t="s">
        <v>22</v>
      </c>
      <c r="B883" s="38"/>
      <c r="C883" s="2" t="s">
        <v>170</v>
      </c>
      <c r="D883" s="2" t="s">
        <v>169</v>
      </c>
      <c r="E883" s="39" t="s">
        <v>519</v>
      </c>
      <c r="F883" s="2">
        <v>800</v>
      </c>
      <c r="G883" s="17">
        <v>11.4</v>
      </c>
      <c r="H883" s="17">
        <v>10.1</v>
      </c>
      <c r="I883" s="17">
        <v>10.1</v>
      </c>
    </row>
    <row r="884" spans="1:11" ht="31.5" x14ac:dyDescent="0.25">
      <c r="A884" s="81" t="s">
        <v>97</v>
      </c>
      <c r="B884" s="38"/>
      <c r="C884" s="2" t="s">
        <v>170</v>
      </c>
      <c r="D884" s="2" t="s">
        <v>169</v>
      </c>
      <c r="E884" s="39" t="s">
        <v>520</v>
      </c>
      <c r="F884" s="2"/>
      <c r="G884" s="17">
        <f>SUM(G885)</f>
        <v>450.7</v>
      </c>
      <c r="H884" s="17">
        <f>SUM(H885)</f>
        <v>450.7</v>
      </c>
      <c r="I884" s="17">
        <f>SUM(I885)</f>
        <v>450.7</v>
      </c>
    </row>
    <row r="885" spans="1:11" ht="31.5" x14ac:dyDescent="0.25">
      <c r="A885" s="81" t="s">
        <v>52</v>
      </c>
      <c r="B885" s="38"/>
      <c r="C885" s="2" t="s">
        <v>170</v>
      </c>
      <c r="D885" s="2" t="s">
        <v>169</v>
      </c>
      <c r="E885" s="39" t="s">
        <v>520</v>
      </c>
      <c r="F885" s="2">
        <v>200</v>
      </c>
      <c r="G885" s="17">
        <v>450.7</v>
      </c>
      <c r="H885" s="17">
        <v>450.7</v>
      </c>
      <c r="I885" s="17">
        <v>450.7</v>
      </c>
    </row>
    <row r="886" spans="1:11" ht="31.5" x14ac:dyDescent="0.25">
      <c r="A886" s="81" t="s">
        <v>98</v>
      </c>
      <c r="B886" s="38"/>
      <c r="C886" s="2" t="s">
        <v>170</v>
      </c>
      <c r="D886" s="2" t="s">
        <v>169</v>
      </c>
      <c r="E886" s="39" t="s">
        <v>521</v>
      </c>
      <c r="F886" s="2"/>
      <c r="G886" s="17">
        <f>SUM(G887:G888)</f>
        <v>1511.1</v>
      </c>
      <c r="H886" s="17">
        <f>SUM(H887:H888)</f>
        <v>1512.3999999999999</v>
      </c>
      <c r="I886" s="17">
        <f>SUM(I887:I888)</f>
        <v>1512.3999999999999</v>
      </c>
    </row>
    <row r="887" spans="1:11" ht="31.5" x14ac:dyDescent="0.25">
      <c r="A887" s="81" t="s">
        <v>52</v>
      </c>
      <c r="B887" s="38"/>
      <c r="C887" s="2" t="s">
        <v>170</v>
      </c>
      <c r="D887" s="2" t="s">
        <v>169</v>
      </c>
      <c r="E887" s="39" t="s">
        <v>521</v>
      </c>
      <c r="F887" s="2">
        <v>200</v>
      </c>
      <c r="G887" s="17">
        <v>1409.6</v>
      </c>
      <c r="H887" s="17">
        <v>1409.6</v>
      </c>
      <c r="I887" s="17">
        <v>1409.6</v>
      </c>
    </row>
    <row r="888" spans="1:11" x14ac:dyDescent="0.25">
      <c r="A888" s="81" t="s">
        <v>22</v>
      </c>
      <c r="B888" s="38"/>
      <c r="C888" s="2" t="s">
        <v>170</v>
      </c>
      <c r="D888" s="2" t="s">
        <v>169</v>
      </c>
      <c r="E888" s="39" t="s">
        <v>521</v>
      </c>
      <c r="F888" s="2">
        <v>800</v>
      </c>
      <c r="G888" s="17">
        <v>101.5</v>
      </c>
      <c r="H888" s="17">
        <v>102.8</v>
      </c>
      <c r="I888" s="17">
        <v>102.8</v>
      </c>
    </row>
    <row r="889" spans="1:11" x14ac:dyDescent="0.25">
      <c r="A889" s="14" t="s">
        <v>536</v>
      </c>
      <c r="B889" s="15" t="s">
        <v>324</v>
      </c>
      <c r="C889" s="16"/>
      <c r="D889" s="16"/>
      <c r="E889" s="15"/>
      <c r="F889" s="16"/>
      <c r="G889" s="19">
        <f>SUM(G890+G1148)+G1178</f>
        <v>2520681.7000000002</v>
      </c>
      <c r="H889" s="19">
        <f>SUM(H890+H1148)+H1178</f>
        <v>2423079.1</v>
      </c>
      <c r="I889" s="19">
        <f>SUM(I890+I1148)+I1178</f>
        <v>2420349.2000000007</v>
      </c>
      <c r="J889" s="52">
        <v>2434941.2000000002</v>
      </c>
      <c r="K889" s="90">
        <f>SUM(J889-G889)</f>
        <v>-85740.5</v>
      </c>
    </row>
    <row r="890" spans="1:11" x14ac:dyDescent="0.25">
      <c r="A890" s="81" t="s">
        <v>112</v>
      </c>
      <c r="B890" s="2"/>
      <c r="C890" s="2" t="s">
        <v>113</v>
      </c>
      <c r="D890" s="2"/>
      <c r="E890" s="2"/>
      <c r="F890" s="2"/>
      <c r="G890" s="17">
        <f>SUM(G891+G955+G1042+G1075+G1111)+G1067</f>
        <v>2441060.2000000002</v>
      </c>
      <c r="H890" s="17">
        <f t="shared" ref="H890:I890" si="156">SUM(H891+H955+H1042+H1075+H1111)+H1067</f>
        <v>2353305.1</v>
      </c>
      <c r="I890" s="17">
        <f t="shared" si="156"/>
        <v>2350362.5000000005</v>
      </c>
      <c r="J890" s="52">
        <v>2382684.2999999998</v>
      </c>
      <c r="K890" s="90">
        <f>SUM(J890-H889)</f>
        <v>-40394.800000000279</v>
      </c>
    </row>
    <row r="891" spans="1:11" x14ac:dyDescent="0.25">
      <c r="A891" s="81" t="s">
        <v>180</v>
      </c>
      <c r="B891" s="2"/>
      <c r="C891" s="2" t="s">
        <v>113</v>
      </c>
      <c r="D891" s="2" t="s">
        <v>34</v>
      </c>
      <c r="E891" s="2"/>
      <c r="F891" s="2"/>
      <c r="G891" s="17">
        <f>SUM(G892)+G950</f>
        <v>914856.39999999991</v>
      </c>
      <c r="H891" s="17">
        <f>SUM(H892)+H950</f>
        <v>923655.4</v>
      </c>
      <c r="I891" s="17">
        <f>SUM(I892)+I950</f>
        <v>928200.3</v>
      </c>
      <c r="J891" s="52">
        <v>2386758.7999999998</v>
      </c>
      <c r="K891" s="90">
        <f>SUM(J891-I889)</f>
        <v>-33590.400000000838</v>
      </c>
    </row>
    <row r="892" spans="1:11" ht="32.25" customHeight="1" x14ac:dyDescent="0.25">
      <c r="A892" s="81" t="s">
        <v>668</v>
      </c>
      <c r="B892" s="2"/>
      <c r="C892" s="2" t="s">
        <v>113</v>
      </c>
      <c r="D892" s="2" t="s">
        <v>34</v>
      </c>
      <c r="E892" s="22" t="s">
        <v>325</v>
      </c>
      <c r="F892" s="2"/>
      <c r="G892" s="17">
        <f>SUM(G893+G940)</f>
        <v>914826.39999999991</v>
      </c>
      <c r="H892" s="17">
        <f t="shared" ref="H892:I892" si="157">SUM(H893+H940)</f>
        <v>923655.4</v>
      </c>
      <c r="I892" s="17">
        <f t="shared" si="157"/>
        <v>928200.3</v>
      </c>
    </row>
    <row r="893" spans="1:11" ht="32.25" customHeight="1" x14ac:dyDescent="0.25">
      <c r="A893" s="81" t="s">
        <v>911</v>
      </c>
      <c r="B893" s="2"/>
      <c r="C893" s="2" t="s">
        <v>113</v>
      </c>
      <c r="D893" s="2" t="s">
        <v>34</v>
      </c>
      <c r="E893" s="22" t="s">
        <v>759</v>
      </c>
      <c r="F893" s="2"/>
      <c r="G893" s="17">
        <f>SUM(G894+G904+G909+G916)</f>
        <v>901314.7</v>
      </c>
      <c r="H893" s="17">
        <f t="shared" ref="H893:I893" si="158">SUM(H894+H904+H909+H916)</f>
        <v>915155.4</v>
      </c>
      <c r="I893" s="17">
        <f t="shared" si="158"/>
        <v>916200.3</v>
      </c>
    </row>
    <row r="894" spans="1:11" x14ac:dyDescent="0.25">
      <c r="A894" s="81" t="s">
        <v>35</v>
      </c>
      <c r="B894" s="2"/>
      <c r="C894" s="2" t="s">
        <v>113</v>
      </c>
      <c r="D894" s="2" t="s">
        <v>34</v>
      </c>
      <c r="E894" s="22" t="s">
        <v>760</v>
      </c>
      <c r="F894" s="2"/>
      <c r="G894" s="17">
        <f>SUM(G895)+G899+G902</f>
        <v>7610.7000000000007</v>
      </c>
      <c r="H894" s="17">
        <f t="shared" ref="H894:I894" si="159">SUM(H895)+H899+H902</f>
        <v>0</v>
      </c>
      <c r="I894" s="17">
        <f t="shared" si="159"/>
        <v>0</v>
      </c>
    </row>
    <row r="895" spans="1:11" x14ac:dyDescent="0.25">
      <c r="A895" s="81" t="s">
        <v>329</v>
      </c>
      <c r="B895" s="2"/>
      <c r="C895" s="2" t="s">
        <v>113</v>
      </c>
      <c r="D895" s="2" t="s">
        <v>34</v>
      </c>
      <c r="E895" s="22" t="s">
        <v>761</v>
      </c>
      <c r="F895" s="2"/>
      <c r="G895" s="17">
        <f>SUM(G896:G898)</f>
        <v>4780.8</v>
      </c>
      <c r="H895" s="17">
        <f>SUM(H896:H898)</f>
        <v>0</v>
      </c>
      <c r="I895" s="17">
        <f>SUM(I896:I898)</f>
        <v>0</v>
      </c>
    </row>
    <row r="896" spans="1:11" ht="31.5" x14ac:dyDescent="0.25">
      <c r="A896" s="81" t="s">
        <v>52</v>
      </c>
      <c r="B896" s="2"/>
      <c r="C896" s="2" t="s">
        <v>113</v>
      </c>
      <c r="D896" s="2" t="s">
        <v>34</v>
      </c>
      <c r="E896" s="22" t="s">
        <v>761</v>
      </c>
      <c r="F896" s="2" t="s">
        <v>91</v>
      </c>
      <c r="G896" s="17">
        <v>1203.4000000000001</v>
      </c>
      <c r="H896" s="17">
        <v>0</v>
      </c>
      <c r="I896" s="17">
        <v>0</v>
      </c>
    </row>
    <row r="897" spans="1:12" x14ac:dyDescent="0.25">
      <c r="A897" s="81" t="s">
        <v>42</v>
      </c>
      <c r="B897" s="2"/>
      <c r="C897" s="2" t="s">
        <v>113</v>
      </c>
      <c r="D897" s="2" t="s">
        <v>34</v>
      </c>
      <c r="E897" s="22" t="s">
        <v>761</v>
      </c>
      <c r="F897" s="2" t="s">
        <v>99</v>
      </c>
      <c r="G897" s="17">
        <v>15.1</v>
      </c>
      <c r="H897" s="17"/>
      <c r="I897" s="17"/>
    </row>
    <row r="898" spans="1:12" ht="31.5" x14ac:dyDescent="0.25">
      <c r="A898" s="81" t="s">
        <v>229</v>
      </c>
      <c r="B898" s="2"/>
      <c r="C898" s="2" t="s">
        <v>113</v>
      </c>
      <c r="D898" s="2" t="s">
        <v>34</v>
      </c>
      <c r="E898" s="22" t="s">
        <v>761</v>
      </c>
      <c r="F898" s="2" t="s">
        <v>122</v>
      </c>
      <c r="G898" s="17">
        <v>3562.3</v>
      </c>
      <c r="H898" s="17">
        <v>0</v>
      </c>
      <c r="I898" s="17">
        <v>0</v>
      </c>
    </row>
    <row r="899" spans="1:12" ht="89.25" customHeight="1" x14ac:dyDescent="0.25">
      <c r="A899" s="81" t="s">
        <v>499</v>
      </c>
      <c r="B899" s="2"/>
      <c r="C899" s="2" t="s">
        <v>113</v>
      </c>
      <c r="D899" s="2" t="s">
        <v>34</v>
      </c>
      <c r="E899" s="44" t="s">
        <v>762</v>
      </c>
      <c r="F899" s="2"/>
      <c r="G899" s="17">
        <f>G900+G901</f>
        <v>2828.8</v>
      </c>
      <c r="H899" s="17">
        <f>H900+H901</f>
        <v>0</v>
      </c>
      <c r="I899" s="17">
        <f>I900+I901</f>
        <v>0</v>
      </c>
    </row>
    <row r="900" spans="1:12" ht="31.5" x14ac:dyDescent="0.25">
      <c r="A900" s="81" t="s">
        <v>52</v>
      </c>
      <c r="B900" s="2"/>
      <c r="C900" s="2" t="s">
        <v>113</v>
      </c>
      <c r="D900" s="2" t="s">
        <v>34</v>
      </c>
      <c r="E900" s="44" t="s">
        <v>762</v>
      </c>
      <c r="F900" s="2" t="s">
        <v>91</v>
      </c>
      <c r="G900" s="17">
        <v>942.9</v>
      </c>
      <c r="H900" s="17">
        <v>0</v>
      </c>
      <c r="I900" s="17">
        <v>0</v>
      </c>
    </row>
    <row r="901" spans="1:12" ht="31.5" x14ac:dyDescent="0.25">
      <c r="A901" s="81" t="s">
        <v>229</v>
      </c>
      <c r="B901" s="2"/>
      <c r="C901" s="2" t="s">
        <v>113</v>
      </c>
      <c r="D901" s="2" t="s">
        <v>34</v>
      </c>
      <c r="E901" s="44" t="s">
        <v>762</v>
      </c>
      <c r="F901" s="2" t="s">
        <v>122</v>
      </c>
      <c r="G901" s="17">
        <v>1885.9</v>
      </c>
      <c r="H901" s="17">
        <v>0</v>
      </c>
      <c r="I901" s="17">
        <v>0</v>
      </c>
    </row>
    <row r="902" spans="1:12" ht="31.5" x14ac:dyDescent="0.25">
      <c r="A902" s="81" t="s">
        <v>979</v>
      </c>
      <c r="B902" s="2"/>
      <c r="C902" s="2" t="s">
        <v>113</v>
      </c>
      <c r="D902" s="2" t="s">
        <v>34</v>
      </c>
      <c r="E902" s="44" t="s">
        <v>978</v>
      </c>
      <c r="F902" s="2"/>
      <c r="G902" s="17">
        <f>SUM(G903)</f>
        <v>1.1000000000000001</v>
      </c>
      <c r="H902" s="17">
        <f t="shared" ref="H902:I902" si="160">SUM(H903)</f>
        <v>0</v>
      </c>
      <c r="I902" s="17">
        <f t="shared" si="160"/>
        <v>0</v>
      </c>
    </row>
    <row r="903" spans="1:12" ht="31.5" x14ac:dyDescent="0.25">
      <c r="A903" s="81" t="s">
        <v>52</v>
      </c>
      <c r="B903" s="2"/>
      <c r="C903" s="2" t="s">
        <v>113</v>
      </c>
      <c r="D903" s="2" t="s">
        <v>34</v>
      </c>
      <c r="E903" s="44" t="s">
        <v>978</v>
      </c>
      <c r="F903" s="2" t="s">
        <v>91</v>
      </c>
      <c r="G903" s="17">
        <v>1.1000000000000001</v>
      </c>
      <c r="H903" s="17"/>
      <c r="I903" s="17"/>
    </row>
    <row r="904" spans="1:12" ht="47.25" x14ac:dyDescent="0.25">
      <c r="A904" s="81" t="s">
        <v>26</v>
      </c>
      <c r="B904" s="2"/>
      <c r="C904" s="2" t="s">
        <v>113</v>
      </c>
      <c r="D904" s="2" t="s">
        <v>34</v>
      </c>
      <c r="E904" s="26" t="s">
        <v>763</v>
      </c>
      <c r="F904" s="13"/>
      <c r="G904" s="17">
        <f>SUM(G905)+G907</f>
        <v>768816</v>
      </c>
      <c r="H904" s="17">
        <f>SUM(H905)+H907</f>
        <v>798659.3</v>
      </c>
      <c r="I904" s="17">
        <f>SUM(I905)+I907</f>
        <v>799309.3</v>
      </c>
    </row>
    <row r="905" spans="1:12" ht="47.25" x14ac:dyDescent="0.25">
      <c r="A905" s="81" t="s">
        <v>401</v>
      </c>
      <c r="B905" s="2"/>
      <c r="C905" s="2" t="s">
        <v>113</v>
      </c>
      <c r="D905" s="2" t="s">
        <v>34</v>
      </c>
      <c r="E905" s="26" t="s">
        <v>764</v>
      </c>
      <c r="F905" s="13"/>
      <c r="G905" s="17">
        <f>SUM(G906)</f>
        <v>492895</v>
      </c>
      <c r="H905" s="17">
        <f>SUM(H906)</f>
        <v>537609.5</v>
      </c>
      <c r="I905" s="17">
        <f>SUM(I906)</f>
        <v>537609.5</v>
      </c>
    </row>
    <row r="906" spans="1:12" ht="31.5" x14ac:dyDescent="0.25">
      <c r="A906" s="81" t="s">
        <v>229</v>
      </c>
      <c r="B906" s="2"/>
      <c r="C906" s="2" t="s">
        <v>113</v>
      </c>
      <c r="D906" s="2" t="s">
        <v>34</v>
      </c>
      <c r="E906" s="26" t="s">
        <v>764</v>
      </c>
      <c r="F906" s="2" t="s">
        <v>122</v>
      </c>
      <c r="G906" s="17">
        <v>492895</v>
      </c>
      <c r="H906" s="17">
        <v>537609.5</v>
      </c>
      <c r="I906" s="17">
        <v>537609.5</v>
      </c>
    </row>
    <row r="907" spans="1:12" x14ac:dyDescent="0.25">
      <c r="A907" s="81" t="s">
        <v>329</v>
      </c>
      <c r="B907" s="2"/>
      <c r="C907" s="2" t="s">
        <v>113</v>
      </c>
      <c r="D907" s="2" t="s">
        <v>34</v>
      </c>
      <c r="E907" s="22" t="s">
        <v>765</v>
      </c>
      <c r="F907" s="2"/>
      <c r="G907" s="17">
        <f>G908</f>
        <v>275921</v>
      </c>
      <c r="H907" s="17">
        <f>H908</f>
        <v>261049.8</v>
      </c>
      <c r="I907" s="17">
        <f>I908</f>
        <v>261699.8</v>
      </c>
    </row>
    <row r="908" spans="1:12" ht="31.5" x14ac:dyDescent="0.25">
      <c r="A908" s="81" t="s">
        <v>229</v>
      </c>
      <c r="B908" s="2"/>
      <c r="C908" s="2" t="s">
        <v>113</v>
      </c>
      <c r="D908" s="2" t="s">
        <v>34</v>
      </c>
      <c r="E908" s="22" t="s">
        <v>765</v>
      </c>
      <c r="F908" s="2" t="s">
        <v>122</v>
      </c>
      <c r="G908" s="17">
        <v>275921</v>
      </c>
      <c r="H908" s="17">
        <v>261049.8</v>
      </c>
      <c r="I908" s="17">
        <v>261699.8</v>
      </c>
    </row>
    <row r="909" spans="1:12" x14ac:dyDescent="0.25">
      <c r="A909" s="81" t="s">
        <v>151</v>
      </c>
      <c r="B909" s="2"/>
      <c r="C909" s="2" t="s">
        <v>113</v>
      </c>
      <c r="D909" s="2" t="s">
        <v>34</v>
      </c>
      <c r="E909" s="22" t="s">
        <v>766</v>
      </c>
      <c r="F909" s="2"/>
      <c r="G909" s="17">
        <f>SUM(G910+G913)</f>
        <v>3409.8</v>
      </c>
      <c r="H909" s="17">
        <f t="shared" ref="H909:I909" si="161">SUM(H910+H913)</f>
        <v>0</v>
      </c>
      <c r="I909" s="17">
        <f t="shared" si="161"/>
        <v>0</v>
      </c>
    </row>
    <row r="910" spans="1:12" ht="31.5" x14ac:dyDescent="0.25">
      <c r="A910" s="81" t="s">
        <v>264</v>
      </c>
      <c r="B910" s="2"/>
      <c r="C910" s="2" t="s">
        <v>113</v>
      </c>
      <c r="D910" s="2" t="s">
        <v>34</v>
      </c>
      <c r="E910" s="22" t="s">
        <v>980</v>
      </c>
      <c r="F910" s="2"/>
      <c r="G910" s="17">
        <f>SUM(G911)</f>
        <v>7</v>
      </c>
      <c r="H910" s="17">
        <f t="shared" ref="H910:L910" si="162">SUM(H911)</f>
        <v>0</v>
      </c>
      <c r="I910" s="17">
        <f t="shared" si="162"/>
        <v>0</v>
      </c>
      <c r="J910" s="17">
        <f t="shared" si="162"/>
        <v>0</v>
      </c>
      <c r="K910" s="17">
        <f t="shared" si="162"/>
        <v>0</v>
      </c>
      <c r="L910" s="17">
        <f t="shared" si="162"/>
        <v>0</v>
      </c>
    </row>
    <row r="911" spans="1:12" ht="31.5" x14ac:dyDescent="0.25">
      <c r="A911" s="81" t="s">
        <v>979</v>
      </c>
      <c r="B911" s="2"/>
      <c r="C911" s="2" t="s">
        <v>113</v>
      </c>
      <c r="D911" s="2" t="s">
        <v>34</v>
      </c>
      <c r="E911" s="22" t="s">
        <v>981</v>
      </c>
      <c r="F911" s="2"/>
      <c r="G911" s="17">
        <f>SUM(G912)</f>
        <v>7</v>
      </c>
      <c r="H911" s="17">
        <f t="shared" ref="H911:I911" si="163">SUM(H912)</f>
        <v>0</v>
      </c>
      <c r="I911" s="17">
        <f t="shared" si="163"/>
        <v>0</v>
      </c>
    </row>
    <row r="912" spans="1:12" ht="31.5" x14ac:dyDescent="0.25">
      <c r="A912" s="81" t="s">
        <v>229</v>
      </c>
      <c r="B912" s="2"/>
      <c r="C912" s="2" t="s">
        <v>113</v>
      </c>
      <c r="D912" s="2" t="s">
        <v>34</v>
      </c>
      <c r="E912" s="22" t="s">
        <v>981</v>
      </c>
      <c r="F912" s="2" t="s">
        <v>122</v>
      </c>
      <c r="G912" s="17">
        <v>7</v>
      </c>
      <c r="H912" s="17"/>
      <c r="I912" s="17"/>
    </row>
    <row r="913" spans="1:9" x14ac:dyDescent="0.25">
      <c r="A913" s="81" t="s">
        <v>334</v>
      </c>
      <c r="B913" s="2"/>
      <c r="C913" s="2" t="s">
        <v>113</v>
      </c>
      <c r="D913" s="2" t="s">
        <v>34</v>
      </c>
      <c r="E913" s="22" t="s">
        <v>982</v>
      </c>
      <c r="F913" s="2"/>
      <c r="G913" s="17">
        <f>SUM(G914)</f>
        <v>3402.8</v>
      </c>
      <c r="H913" s="17">
        <f t="shared" ref="H913:I913" si="164">SUM(H914)</f>
        <v>0</v>
      </c>
      <c r="I913" s="17">
        <f t="shared" si="164"/>
        <v>0</v>
      </c>
    </row>
    <row r="914" spans="1:9" x14ac:dyDescent="0.25">
      <c r="A914" s="81" t="s">
        <v>329</v>
      </c>
      <c r="B914" s="2"/>
      <c r="C914" s="2" t="s">
        <v>113</v>
      </c>
      <c r="D914" s="2" t="s">
        <v>34</v>
      </c>
      <c r="E914" s="22" t="s">
        <v>767</v>
      </c>
      <c r="F914" s="2"/>
      <c r="G914" s="17">
        <f t="shared" ref="G914:I914" si="165">SUM(G915)</f>
        <v>3402.8</v>
      </c>
      <c r="H914" s="17">
        <f t="shared" si="165"/>
        <v>0</v>
      </c>
      <c r="I914" s="17">
        <f t="shared" si="165"/>
        <v>0</v>
      </c>
    </row>
    <row r="915" spans="1:9" ht="31.5" x14ac:dyDescent="0.25">
      <c r="A915" s="81" t="s">
        <v>229</v>
      </c>
      <c r="B915" s="2"/>
      <c r="C915" s="2" t="s">
        <v>113</v>
      </c>
      <c r="D915" s="2" t="s">
        <v>34</v>
      </c>
      <c r="E915" s="22" t="s">
        <v>767</v>
      </c>
      <c r="F915" s="2" t="s">
        <v>122</v>
      </c>
      <c r="G915" s="17">
        <v>3402.8</v>
      </c>
      <c r="H915" s="17"/>
      <c r="I915" s="17"/>
    </row>
    <row r="916" spans="1:9" ht="31.5" x14ac:dyDescent="0.25">
      <c r="A916" s="81" t="s">
        <v>45</v>
      </c>
      <c r="B916" s="2"/>
      <c r="C916" s="2" t="s">
        <v>113</v>
      </c>
      <c r="D916" s="2" t="s">
        <v>34</v>
      </c>
      <c r="E916" s="26" t="s">
        <v>768</v>
      </c>
      <c r="F916" s="2"/>
      <c r="G916" s="17">
        <f>SUM(G917+G921)</f>
        <v>121478.2</v>
      </c>
      <c r="H916" s="17">
        <f>SUM(H917+H921)</f>
        <v>116496.09999999999</v>
      </c>
      <c r="I916" s="17">
        <f>SUM(I917+I921)</f>
        <v>116891</v>
      </c>
    </row>
    <row r="917" spans="1:9" ht="47.25" x14ac:dyDescent="0.25">
      <c r="A917" s="81" t="s">
        <v>401</v>
      </c>
      <c r="B917" s="2"/>
      <c r="C917" s="2" t="s">
        <v>113</v>
      </c>
      <c r="D917" s="2" t="s">
        <v>34</v>
      </c>
      <c r="E917" s="26" t="s">
        <v>769</v>
      </c>
      <c r="F917" s="2"/>
      <c r="G917" s="17">
        <f>SUM(G918:G920)</f>
        <v>61394.7</v>
      </c>
      <c r="H917" s="17">
        <f t="shared" ref="H917:I917" si="166">SUM(H918:H920)</f>
        <v>66374.099999999991</v>
      </c>
      <c r="I917" s="17">
        <f t="shared" si="166"/>
        <v>66374.099999999991</v>
      </c>
    </row>
    <row r="918" spans="1:9" ht="47.25" x14ac:dyDescent="0.25">
      <c r="A918" s="81" t="s">
        <v>51</v>
      </c>
      <c r="B918" s="2"/>
      <c r="C918" s="2" t="s">
        <v>113</v>
      </c>
      <c r="D918" s="2" t="s">
        <v>34</v>
      </c>
      <c r="E918" s="26" t="s">
        <v>769</v>
      </c>
      <c r="F918" s="2" t="s">
        <v>89</v>
      </c>
      <c r="G918" s="17">
        <v>59871.9</v>
      </c>
      <c r="H918" s="17">
        <v>64943.7</v>
      </c>
      <c r="I918" s="17">
        <v>64943.7</v>
      </c>
    </row>
    <row r="919" spans="1:9" ht="31.5" x14ac:dyDescent="0.25">
      <c r="A919" s="81" t="s">
        <v>52</v>
      </c>
      <c r="B919" s="2"/>
      <c r="C919" s="2" t="s">
        <v>113</v>
      </c>
      <c r="D919" s="2" t="s">
        <v>34</v>
      </c>
      <c r="E919" s="26" t="s">
        <v>769</v>
      </c>
      <c r="F919" s="2" t="s">
        <v>91</v>
      </c>
      <c r="G919" s="17">
        <v>1457.2</v>
      </c>
      <c r="H919" s="17">
        <v>1430.4</v>
      </c>
      <c r="I919" s="17">
        <v>1430.4</v>
      </c>
    </row>
    <row r="920" spans="1:9" x14ac:dyDescent="0.25">
      <c r="A920" s="81" t="s">
        <v>42</v>
      </c>
      <c r="B920" s="2"/>
      <c r="C920" s="2" t="s">
        <v>113</v>
      </c>
      <c r="D920" s="2" t="s">
        <v>34</v>
      </c>
      <c r="E920" s="26" t="s">
        <v>769</v>
      </c>
      <c r="F920" s="2" t="s">
        <v>99</v>
      </c>
      <c r="G920" s="17">
        <v>65.599999999999994</v>
      </c>
      <c r="H920" s="17"/>
      <c r="I920" s="17"/>
    </row>
    <row r="921" spans="1:9" x14ac:dyDescent="0.25">
      <c r="A921" s="81" t="s">
        <v>329</v>
      </c>
      <c r="B921" s="22"/>
      <c r="C921" s="2" t="s">
        <v>113</v>
      </c>
      <c r="D921" s="2" t="s">
        <v>34</v>
      </c>
      <c r="E921" s="22" t="s">
        <v>770</v>
      </c>
      <c r="F921" s="2"/>
      <c r="G921" s="17">
        <f>G922+G923+G924</f>
        <v>60083.5</v>
      </c>
      <c r="H921" s="17">
        <f>H922+H923+H924</f>
        <v>50122</v>
      </c>
      <c r="I921" s="17">
        <f>I922+I923+I924</f>
        <v>50516.900000000009</v>
      </c>
    </row>
    <row r="922" spans="1:9" ht="47.25" x14ac:dyDescent="0.25">
      <c r="A922" s="18" t="s">
        <v>51</v>
      </c>
      <c r="B922" s="2"/>
      <c r="C922" s="2" t="s">
        <v>113</v>
      </c>
      <c r="D922" s="2" t="s">
        <v>34</v>
      </c>
      <c r="E922" s="22" t="s">
        <v>770</v>
      </c>
      <c r="F922" s="2" t="s">
        <v>89</v>
      </c>
      <c r="G922" s="17">
        <f>22073.2+1995.9</f>
        <v>24069.100000000002</v>
      </c>
      <c r="H922" s="17">
        <v>22603.9</v>
      </c>
      <c r="I922" s="17">
        <v>22603.9</v>
      </c>
    </row>
    <row r="923" spans="1:9" ht="31.5" x14ac:dyDescent="0.25">
      <c r="A923" s="81" t="s">
        <v>52</v>
      </c>
      <c r="B923" s="2"/>
      <c r="C923" s="2" t="s">
        <v>113</v>
      </c>
      <c r="D923" s="2" t="s">
        <v>34</v>
      </c>
      <c r="E923" s="22" t="s">
        <v>770</v>
      </c>
      <c r="F923" s="2" t="s">
        <v>91</v>
      </c>
      <c r="G923" s="17">
        <v>34314.199999999997</v>
      </c>
      <c r="H923" s="17">
        <v>25853.3</v>
      </c>
      <c r="I923" s="17">
        <v>26248.2</v>
      </c>
    </row>
    <row r="924" spans="1:9" x14ac:dyDescent="0.25">
      <c r="A924" s="81" t="s">
        <v>22</v>
      </c>
      <c r="B924" s="2"/>
      <c r="C924" s="2" t="s">
        <v>113</v>
      </c>
      <c r="D924" s="2" t="s">
        <v>34</v>
      </c>
      <c r="E924" s="22" t="s">
        <v>770</v>
      </c>
      <c r="F924" s="2" t="s">
        <v>96</v>
      </c>
      <c r="G924" s="17">
        <v>1700.2</v>
      </c>
      <c r="H924" s="17">
        <v>1664.8</v>
      </c>
      <c r="I924" s="17">
        <v>1664.8</v>
      </c>
    </row>
    <row r="925" spans="1:9" ht="78.75" hidden="1" x14ac:dyDescent="0.25">
      <c r="A925" s="81" t="s">
        <v>497</v>
      </c>
      <c r="B925" s="2"/>
      <c r="C925" s="2" t="s">
        <v>113</v>
      </c>
      <c r="D925" s="2" t="s">
        <v>34</v>
      </c>
      <c r="E925" s="26" t="s">
        <v>498</v>
      </c>
      <c r="F925" s="2"/>
      <c r="G925" s="17">
        <f>G927+G926</f>
        <v>0</v>
      </c>
      <c r="H925" s="17">
        <f>H927+H926</f>
        <v>0</v>
      </c>
      <c r="I925" s="17">
        <f>I927+I926</f>
        <v>0</v>
      </c>
    </row>
    <row r="926" spans="1:9" ht="31.5" hidden="1" x14ac:dyDescent="0.25">
      <c r="A926" s="81" t="s">
        <v>52</v>
      </c>
      <c r="B926" s="2"/>
      <c r="C926" s="2" t="s">
        <v>113</v>
      </c>
      <c r="D926" s="2" t="s">
        <v>34</v>
      </c>
      <c r="E926" s="26" t="s">
        <v>498</v>
      </c>
      <c r="F926" s="2" t="s">
        <v>91</v>
      </c>
      <c r="G926" s="17"/>
      <c r="H926" s="17"/>
      <c r="I926" s="17"/>
    </row>
    <row r="927" spans="1:9" ht="31.5" hidden="1" x14ac:dyDescent="0.25">
      <c r="A927" s="81" t="s">
        <v>72</v>
      </c>
      <c r="B927" s="2"/>
      <c r="C927" s="2" t="s">
        <v>113</v>
      </c>
      <c r="D927" s="2" t="s">
        <v>34</v>
      </c>
      <c r="E927" s="26" t="s">
        <v>498</v>
      </c>
      <c r="F927" s="2" t="s">
        <v>122</v>
      </c>
      <c r="G927" s="17"/>
      <c r="H927" s="17"/>
      <c r="I927" s="17"/>
    </row>
    <row r="928" spans="1:9" ht="31.5" hidden="1" x14ac:dyDescent="0.25">
      <c r="A928" s="81" t="s">
        <v>326</v>
      </c>
      <c r="B928" s="2"/>
      <c r="C928" s="2" t="s">
        <v>113</v>
      </c>
      <c r="D928" s="2" t="s">
        <v>34</v>
      </c>
      <c r="E928" s="22" t="s">
        <v>327</v>
      </c>
      <c r="F928" s="2"/>
      <c r="G928" s="17">
        <f>G929</f>
        <v>0</v>
      </c>
      <c r="H928" s="17">
        <f>H929</f>
        <v>0</v>
      </c>
      <c r="I928" s="17">
        <f>I929</f>
        <v>0</v>
      </c>
    </row>
    <row r="929" spans="1:9" hidden="1" x14ac:dyDescent="0.25">
      <c r="A929" s="81" t="s">
        <v>42</v>
      </c>
      <c r="B929" s="2"/>
      <c r="C929" s="2" t="s">
        <v>113</v>
      </c>
      <c r="D929" s="2" t="s">
        <v>34</v>
      </c>
      <c r="E929" s="22" t="s">
        <v>327</v>
      </c>
      <c r="F929" s="2" t="s">
        <v>99</v>
      </c>
      <c r="G929" s="17"/>
      <c r="H929" s="17"/>
      <c r="I929" s="17"/>
    </row>
    <row r="930" spans="1:9" ht="94.5" hidden="1" x14ac:dyDescent="0.25">
      <c r="A930" s="81" t="s">
        <v>535</v>
      </c>
      <c r="B930" s="2"/>
      <c r="C930" s="2" t="s">
        <v>113</v>
      </c>
      <c r="D930" s="2" t="s">
        <v>34</v>
      </c>
      <c r="E930" s="13" t="s">
        <v>328</v>
      </c>
      <c r="F930" s="2"/>
      <c r="G930" s="17">
        <f>G931</f>
        <v>0</v>
      </c>
      <c r="H930" s="17">
        <f>H931</f>
        <v>0</v>
      </c>
      <c r="I930" s="17">
        <f>I931</f>
        <v>0</v>
      </c>
    </row>
    <row r="931" spans="1:9" ht="31.5" hidden="1" x14ac:dyDescent="0.25">
      <c r="A931" s="81" t="s">
        <v>72</v>
      </c>
      <c r="B931" s="2"/>
      <c r="C931" s="2" t="s">
        <v>113</v>
      </c>
      <c r="D931" s="2" t="s">
        <v>34</v>
      </c>
      <c r="E931" s="13" t="s">
        <v>328</v>
      </c>
      <c r="F931" s="2" t="s">
        <v>122</v>
      </c>
      <c r="G931" s="17"/>
      <c r="H931" s="17"/>
      <c r="I931" s="17"/>
    </row>
    <row r="932" spans="1:9" hidden="1" x14ac:dyDescent="0.25">
      <c r="A932" s="81" t="s">
        <v>151</v>
      </c>
      <c r="B932" s="2"/>
      <c r="C932" s="2" t="s">
        <v>113</v>
      </c>
      <c r="D932" s="2" t="s">
        <v>34</v>
      </c>
      <c r="E932" s="22" t="s">
        <v>357</v>
      </c>
      <c r="F932" s="2"/>
      <c r="G932" s="17">
        <f>SUM(G933)</f>
        <v>0</v>
      </c>
      <c r="H932" s="17">
        <f>SUM(H933)</f>
        <v>0</v>
      </c>
      <c r="I932" s="17">
        <f>SUM(I933)</f>
        <v>0</v>
      </c>
    </row>
    <row r="933" spans="1:9" hidden="1" x14ac:dyDescent="0.25">
      <c r="A933" s="81" t="s">
        <v>329</v>
      </c>
      <c r="B933" s="2"/>
      <c r="C933" s="2" t="s">
        <v>113</v>
      </c>
      <c r="D933" s="2" t="s">
        <v>34</v>
      </c>
      <c r="E933" s="22" t="s">
        <v>448</v>
      </c>
      <c r="F933" s="2"/>
      <c r="G933" s="17">
        <f>SUM(G934+G936+G938)</f>
        <v>0</v>
      </c>
      <c r="H933" s="17">
        <f>SUM(H934+H936+H938)</f>
        <v>0</v>
      </c>
      <c r="I933" s="17">
        <f>SUM(I934+I936+I938)</f>
        <v>0</v>
      </c>
    </row>
    <row r="934" spans="1:9" ht="31.5" hidden="1" x14ac:dyDescent="0.25">
      <c r="A934" s="81" t="s">
        <v>330</v>
      </c>
      <c r="B934" s="2"/>
      <c r="C934" s="2" t="s">
        <v>113</v>
      </c>
      <c r="D934" s="2" t="s">
        <v>34</v>
      </c>
      <c r="E934" s="22" t="s">
        <v>331</v>
      </c>
      <c r="F934" s="2"/>
      <c r="G934" s="17">
        <f>G935</f>
        <v>0</v>
      </c>
      <c r="H934" s="17">
        <f>H935</f>
        <v>0</v>
      </c>
      <c r="I934" s="17">
        <f>I935</f>
        <v>0</v>
      </c>
    </row>
    <row r="935" spans="1:9" ht="31.5" hidden="1" x14ac:dyDescent="0.25">
      <c r="A935" s="81" t="s">
        <v>72</v>
      </c>
      <c r="B935" s="2"/>
      <c r="C935" s="2" t="s">
        <v>113</v>
      </c>
      <c r="D935" s="2" t="s">
        <v>34</v>
      </c>
      <c r="E935" s="22" t="s">
        <v>331</v>
      </c>
      <c r="F935" s="2" t="s">
        <v>122</v>
      </c>
      <c r="G935" s="17"/>
      <c r="H935" s="17"/>
      <c r="I935" s="17"/>
    </row>
    <row r="936" spans="1:9" ht="31.5" hidden="1" x14ac:dyDescent="0.25">
      <c r="A936" s="81" t="s">
        <v>332</v>
      </c>
      <c r="B936" s="2"/>
      <c r="C936" s="2" t="s">
        <v>113</v>
      </c>
      <c r="D936" s="2" t="s">
        <v>34</v>
      </c>
      <c r="E936" s="22" t="s">
        <v>333</v>
      </c>
      <c r="F936" s="2"/>
      <c r="G936" s="17">
        <f>G937</f>
        <v>0</v>
      </c>
      <c r="H936" s="17">
        <f>H937</f>
        <v>0</v>
      </c>
      <c r="I936" s="17">
        <f>I937</f>
        <v>0</v>
      </c>
    </row>
    <row r="937" spans="1:9" ht="31.5" hidden="1" x14ac:dyDescent="0.25">
      <c r="A937" s="81" t="s">
        <v>72</v>
      </c>
      <c r="B937" s="2"/>
      <c r="C937" s="2" t="s">
        <v>113</v>
      </c>
      <c r="D937" s="2" t="s">
        <v>34</v>
      </c>
      <c r="E937" s="22" t="s">
        <v>333</v>
      </c>
      <c r="F937" s="2" t="s">
        <v>122</v>
      </c>
      <c r="G937" s="17"/>
      <c r="H937" s="17"/>
      <c r="I937" s="17"/>
    </row>
    <row r="938" spans="1:9" hidden="1" x14ac:dyDescent="0.25">
      <c r="A938" s="81" t="s">
        <v>334</v>
      </c>
      <c r="B938" s="2"/>
      <c r="C938" s="2" t="s">
        <v>113</v>
      </c>
      <c r="D938" s="2" t="s">
        <v>34</v>
      </c>
      <c r="E938" s="22" t="s">
        <v>335</v>
      </c>
      <c r="F938" s="2"/>
      <c r="G938" s="17">
        <f>G939</f>
        <v>0</v>
      </c>
      <c r="H938" s="17">
        <f>H939</f>
        <v>0</v>
      </c>
      <c r="I938" s="17">
        <f>I939</f>
        <v>0</v>
      </c>
    </row>
    <row r="939" spans="1:9" ht="31.5" hidden="1" x14ac:dyDescent="0.25">
      <c r="A939" s="81" t="s">
        <v>72</v>
      </c>
      <c r="B939" s="2"/>
      <c r="C939" s="2" t="s">
        <v>113</v>
      </c>
      <c r="D939" s="2" t="s">
        <v>34</v>
      </c>
      <c r="E939" s="22" t="s">
        <v>335</v>
      </c>
      <c r="F939" s="2" t="s">
        <v>122</v>
      </c>
      <c r="G939" s="17"/>
      <c r="H939" s="17"/>
      <c r="I939" s="17"/>
    </row>
    <row r="940" spans="1:9" ht="47.25" x14ac:dyDescent="0.25">
      <c r="A940" s="81" t="s">
        <v>671</v>
      </c>
      <c r="B940" s="2"/>
      <c r="C940" s="2" t="s">
        <v>113</v>
      </c>
      <c r="D940" s="2" t="s">
        <v>34</v>
      </c>
      <c r="E940" s="22" t="s">
        <v>336</v>
      </c>
      <c r="F940" s="2"/>
      <c r="G940" s="17">
        <f>G941+G946</f>
        <v>13511.699999999999</v>
      </c>
      <c r="H940" s="17">
        <f t="shared" ref="H940:I940" si="167">H941+H946</f>
        <v>8500</v>
      </c>
      <c r="I940" s="17">
        <f t="shared" si="167"/>
        <v>12000</v>
      </c>
    </row>
    <row r="941" spans="1:9" x14ac:dyDescent="0.25">
      <c r="A941" s="81" t="s">
        <v>35</v>
      </c>
      <c r="B941" s="2"/>
      <c r="C941" s="2" t="s">
        <v>113</v>
      </c>
      <c r="D941" s="2" t="s">
        <v>34</v>
      </c>
      <c r="E941" s="22" t="s">
        <v>337</v>
      </c>
      <c r="F941" s="2"/>
      <c r="G941" s="17">
        <f>SUM(G942:G944)</f>
        <v>9511.6999999999989</v>
      </c>
      <c r="H941" s="17">
        <f t="shared" ref="H941:I941" si="168">SUM(H942:H944)</f>
        <v>1400</v>
      </c>
      <c r="I941" s="17">
        <f t="shared" si="168"/>
        <v>0</v>
      </c>
    </row>
    <row r="942" spans="1:9" ht="31.5" x14ac:dyDescent="0.25">
      <c r="A942" s="81" t="s">
        <v>52</v>
      </c>
      <c r="B942" s="2"/>
      <c r="C942" s="2" t="s">
        <v>113</v>
      </c>
      <c r="D942" s="2" t="s">
        <v>34</v>
      </c>
      <c r="E942" s="22" t="s">
        <v>337</v>
      </c>
      <c r="F942" s="2" t="s">
        <v>91</v>
      </c>
      <c r="G942" s="17">
        <v>925.8</v>
      </c>
      <c r="H942" s="17"/>
      <c r="I942" s="17"/>
    </row>
    <row r="943" spans="1:9" ht="31.5" x14ac:dyDescent="0.25">
      <c r="A943" s="81" t="s">
        <v>72</v>
      </c>
      <c r="B943" s="2"/>
      <c r="C943" s="2" t="s">
        <v>113</v>
      </c>
      <c r="D943" s="2" t="s">
        <v>34</v>
      </c>
      <c r="E943" s="22" t="s">
        <v>337</v>
      </c>
      <c r="F943" s="2" t="s">
        <v>122</v>
      </c>
      <c r="G943" s="17">
        <v>8585.9</v>
      </c>
      <c r="H943" s="17"/>
      <c r="I943" s="17"/>
    </row>
    <row r="944" spans="1:9" ht="31.5" x14ac:dyDescent="0.25">
      <c r="A944" s="81" t="s">
        <v>779</v>
      </c>
      <c r="B944" s="2"/>
      <c r="C944" s="2" t="s">
        <v>113</v>
      </c>
      <c r="D944" s="2" t="s">
        <v>34</v>
      </c>
      <c r="E944" s="22" t="s">
        <v>784</v>
      </c>
      <c r="F944" s="2"/>
      <c r="G944" s="17">
        <f>G945</f>
        <v>0</v>
      </c>
      <c r="H944" s="17">
        <f>H945</f>
        <v>1400</v>
      </c>
      <c r="I944" s="17">
        <f>I945</f>
        <v>0</v>
      </c>
    </row>
    <row r="945" spans="1:9" ht="31.5" x14ac:dyDescent="0.25">
      <c r="A945" s="81" t="s">
        <v>52</v>
      </c>
      <c r="B945" s="2"/>
      <c r="C945" s="2" t="s">
        <v>113</v>
      </c>
      <c r="D945" s="2" t="s">
        <v>34</v>
      </c>
      <c r="E945" s="22" t="s">
        <v>784</v>
      </c>
      <c r="F945" s="2" t="s">
        <v>91</v>
      </c>
      <c r="G945" s="17">
        <v>0</v>
      </c>
      <c r="H945" s="17">
        <v>1400</v>
      </c>
      <c r="I945" s="17">
        <v>0</v>
      </c>
    </row>
    <row r="946" spans="1:9" x14ac:dyDescent="0.25">
      <c r="A946" s="81" t="s">
        <v>151</v>
      </c>
      <c r="B946" s="2"/>
      <c r="C946" s="2" t="s">
        <v>113</v>
      </c>
      <c r="D946" s="2" t="s">
        <v>34</v>
      </c>
      <c r="E946" s="13" t="s">
        <v>778</v>
      </c>
      <c r="F946" s="13"/>
      <c r="G946" s="17">
        <f>G947</f>
        <v>4000</v>
      </c>
      <c r="H946" s="17">
        <f t="shared" ref="H946:I948" si="169">H947</f>
        <v>7100</v>
      </c>
      <c r="I946" s="17">
        <f t="shared" si="169"/>
        <v>12000</v>
      </c>
    </row>
    <row r="947" spans="1:9" ht="31.5" x14ac:dyDescent="0.25">
      <c r="A947" s="81" t="s">
        <v>780</v>
      </c>
      <c r="B947" s="2"/>
      <c r="C947" s="2" t="s">
        <v>113</v>
      </c>
      <c r="D947" s="2" t="s">
        <v>34</v>
      </c>
      <c r="E947" s="22" t="s">
        <v>806</v>
      </c>
      <c r="F947" s="2"/>
      <c r="G947" s="17">
        <f>G948</f>
        <v>4000</v>
      </c>
      <c r="H947" s="17">
        <f>H948</f>
        <v>7100</v>
      </c>
      <c r="I947" s="17">
        <f>I948</f>
        <v>12000</v>
      </c>
    </row>
    <row r="948" spans="1:9" ht="31.5" x14ac:dyDescent="0.25">
      <c r="A948" s="81" t="s">
        <v>779</v>
      </c>
      <c r="B948" s="2"/>
      <c r="C948" s="2" t="s">
        <v>113</v>
      </c>
      <c r="D948" s="2" t="s">
        <v>34</v>
      </c>
      <c r="E948" s="22" t="s">
        <v>781</v>
      </c>
      <c r="F948" s="2"/>
      <c r="G948" s="17">
        <f>G949</f>
        <v>4000</v>
      </c>
      <c r="H948" s="17">
        <f t="shared" si="169"/>
        <v>7100</v>
      </c>
      <c r="I948" s="17">
        <f t="shared" si="169"/>
        <v>12000</v>
      </c>
    </row>
    <row r="949" spans="1:9" ht="31.5" x14ac:dyDescent="0.25">
      <c r="A949" s="81" t="s">
        <v>229</v>
      </c>
      <c r="B949" s="2"/>
      <c r="C949" s="2" t="s">
        <v>113</v>
      </c>
      <c r="D949" s="2" t="s">
        <v>34</v>
      </c>
      <c r="E949" s="22" t="s">
        <v>781</v>
      </c>
      <c r="F949" s="2" t="s">
        <v>122</v>
      </c>
      <c r="G949" s="17">
        <v>4000</v>
      </c>
      <c r="H949" s="17">
        <v>7100</v>
      </c>
      <c r="I949" s="17">
        <v>12000</v>
      </c>
    </row>
    <row r="950" spans="1:9" ht="31.5" x14ac:dyDescent="0.25">
      <c r="A950" s="81" t="s">
        <v>782</v>
      </c>
      <c r="B950" s="2"/>
      <c r="C950" s="2" t="s">
        <v>113</v>
      </c>
      <c r="D950" s="2" t="s">
        <v>34</v>
      </c>
      <c r="E950" s="22" t="s">
        <v>16</v>
      </c>
      <c r="F950" s="2"/>
      <c r="G950" s="17">
        <f>G951</f>
        <v>30</v>
      </c>
      <c r="H950" s="17">
        <f t="shared" ref="H950:I953" si="170">H951</f>
        <v>0</v>
      </c>
      <c r="I950" s="17">
        <f t="shared" si="170"/>
        <v>0</v>
      </c>
    </row>
    <row r="951" spans="1:9" x14ac:dyDescent="0.25">
      <c r="A951" s="81" t="s">
        <v>783</v>
      </c>
      <c r="B951" s="2"/>
      <c r="C951" s="2" t="s">
        <v>113</v>
      </c>
      <c r="D951" s="2" t="s">
        <v>34</v>
      </c>
      <c r="E951" s="22" t="s">
        <v>68</v>
      </c>
      <c r="F951" s="2"/>
      <c r="G951" s="17">
        <f>G952</f>
        <v>30</v>
      </c>
      <c r="H951" s="17">
        <f t="shared" si="170"/>
        <v>0</v>
      </c>
      <c r="I951" s="17">
        <f t="shared" si="170"/>
        <v>0</v>
      </c>
    </row>
    <row r="952" spans="1:9" x14ac:dyDescent="0.25">
      <c r="A952" s="81" t="s">
        <v>35</v>
      </c>
      <c r="B952" s="2"/>
      <c r="C952" s="2" t="s">
        <v>113</v>
      </c>
      <c r="D952" s="2" t="s">
        <v>34</v>
      </c>
      <c r="E952" s="13" t="s">
        <v>426</v>
      </c>
      <c r="F952" s="13"/>
      <c r="G952" s="17">
        <f>G953</f>
        <v>30</v>
      </c>
      <c r="H952" s="17">
        <f t="shared" si="170"/>
        <v>0</v>
      </c>
      <c r="I952" s="17">
        <f t="shared" si="170"/>
        <v>0</v>
      </c>
    </row>
    <row r="953" spans="1:9" x14ac:dyDescent="0.25">
      <c r="A953" s="81" t="s">
        <v>37</v>
      </c>
      <c r="B953" s="2"/>
      <c r="C953" s="2" t="s">
        <v>113</v>
      </c>
      <c r="D953" s="2" t="s">
        <v>34</v>
      </c>
      <c r="E953" s="22" t="s">
        <v>427</v>
      </c>
      <c r="F953" s="2"/>
      <c r="G953" s="17">
        <f>G954</f>
        <v>30</v>
      </c>
      <c r="H953" s="17">
        <f t="shared" si="170"/>
        <v>0</v>
      </c>
      <c r="I953" s="17">
        <f t="shared" si="170"/>
        <v>0</v>
      </c>
    </row>
    <row r="954" spans="1:9" ht="31.5" x14ac:dyDescent="0.25">
      <c r="A954" s="81" t="s">
        <v>52</v>
      </c>
      <c r="B954" s="2"/>
      <c r="C954" s="2" t="s">
        <v>113</v>
      </c>
      <c r="D954" s="2" t="s">
        <v>34</v>
      </c>
      <c r="E954" s="22" t="s">
        <v>427</v>
      </c>
      <c r="F954" s="2" t="s">
        <v>91</v>
      </c>
      <c r="G954" s="17">
        <v>30</v>
      </c>
      <c r="H954" s="17">
        <v>0</v>
      </c>
      <c r="I954" s="17">
        <v>0</v>
      </c>
    </row>
    <row r="955" spans="1:9" x14ac:dyDescent="0.25">
      <c r="A955" s="81" t="s">
        <v>181</v>
      </c>
      <c r="B955" s="2"/>
      <c r="C955" s="2" t="s">
        <v>113</v>
      </c>
      <c r="D955" s="2" t="s">
        <v>44</v>
      </c>
      <c r="E955" s="13"/>
      <c r="F955" s="2"/>
      <c r="G955" s="17">
        <f>SUM(G956+G966)</f>
        <v>1335225.6000000001</v>
      </c>
      <c r="H955" s="17">
        <f>SUM(H956+H966)</f>
        <v>1238916.7000000002</v>
      </c>
      <c r="I955" s="17">
        <f>SUM(I956+I966)</f>
        <v>1231542.5000000002</v>
      </c>
    </row>
    <row r="956" spans="1:9" ht="47.25" x14ac:dyDescent="0.25">
      <c r="A956" s="40" t="s">
        <v>672</v>
      </c>
      <c r="B956" s="41"/>
      <c r="C956" s="41" t="s">
        <v>113</v>
      </c>
      <c r="D956" s="41" t="s">
        <v>44</v>
      </c>
      <c r="E956" s="42" t="s">
        <v>489</v>
      </c>
      <c r="F956" s="41"/>
      <c r="G956" s="43">
        <f>G963+G957</f>
        <v>11849.4</v>
      </c>
      <c r="H956" s="43">
        <f>H963+H957</f>
        <v>12489.6</v>
      </c>
      <c r="I956" s="43">
        <f>I963+I957</f>
        <v>12489.6</v>
      </c>
    </row>
    <row r="957" spans="1:9" x14ac:dyDescent="0.25">
      <c r="A957" s="81" t="s">
        <v>35</v>
      </c>
      <c r="B957" s="41"/>
      <c r="C957" s="41" t="s">
        <v>113</v>
      </c>
      <c r="D957" s="41" t="s">
        <v>44</v>
      </c>
      <c r="E957" s="42" t="s">
        <v>598</v>
      </c>
      <c r="F957" s="41"/>
      <c r="G957" s="43">
        <f>G960+G958</f>
        <v>11849.4</v>
      </c>
      <c r="H957" s="43">
        <f t="shared" ref="H957:I957" si="171">H960+H958</f>
        <v>12489.6</v>
      </c>
      <c r="I957" s="43">
        <f t="shared" si="171"/>
        <v>0</v>
      </c>
    </row>
    <row r="958" spans="1:9" x14ac:dyDescent="0.25">
      <c r="A958" s="81" t="s">
        <v>338</v>
      </c>
      <c r="B958" s="41"/>
      <c r="C958" s="41" t="s">
        <v>113</v>
      </c>
      <c r="D958" s="41" t="s">
        <v>44</v>
      </c>
      <c r="E958" s="42" t="s">
        <v>983</v>
      </c>
      <c r="F958" s="41"/>
      <c r="G958" s="43">
        <f>SUM(G959)</f>
        <v>11849.4</v>
      </c>
      <c r="H958" s="43">
        <f t="shared" ref="H958:I958" si="172">SUM(H959)</f>
        <v>0</v>
      </c>
      <c r="I958" s="43">
        <f t="shared" si="172"/>
        <v>0</v>
      </c>
    </row>
    <row r="959" spans="1:9" ht="31.5" x14ac:dyDescent="0.25">
      <c r="A959" s="81" t="s">
        <v>52</v>
      </c>
      <c r="B959" s="41"/>
      <c r="C959" s="41" t="s">
        <v>113</v>
      </c>
      <c r="D959" s="41" t="s">
        <v>44</v>
      </c>
      <c r="E959" s="42" t="s">
        <v>983</v>
      </c>
      <c r="F959" s="41" t="s">
        <v>91</v>
      </c>
      <c r="G959" s="43">
        <v>11849.4</v>
      </c>
      <c r="H959" s="43"/>
      <c r="I959" s="43"/>
    </row>
    <row r="960" spans="1:9" ht="31.5" x14ac:dyDescent="0.25">
      <c r="A960" s="40" t="s">
        <v>786</v>
      </c>
      <c r="B960" s="41"/>
      <c r="C960" s="41" t="s">
        <v>113</v>
      </c>
      <c r="D960" s="41" t="s">
        <v>44</v>
      </c>
      <c r="E960" s="42" t="s">
        <v>785</v>
      </c>
      <c r="F960" s="41"/>
      <c r="G960" s="43">
        <f t="shared" ref="G960:I960" si="173">G961</f>
        <v>0</v>
      </c>
      <c r="H960" s="43">
        <f t="shared" si="173"/>
        <v>12489.6</v>
      </c>
      <c r="I960" s="43">
        <f t="shared" si="173"/>
        <v>0</v>
      </c>
    </row>
    <row r="961" spans="1:9" ht="31.5" x14ac:dyDescent="0.25">
      <c r="A961" s="81" t="s">
        <v>52</v>
      </c>
      <c r="B961" s="41"/>
      <c r="C961" s="41" t="s">
        <v>113</v>
      </c>
      <c r="D961" s="41" t="s">
        <v>44</v>
      </c>
      <c r="E961" s="42" t="s">
        <v>785</v>
      </c>
      <c r="F961" s="41" t="s">
        <v>91</v>
      </c>
      <c r="G961" s="43"/>
      <c r="H961" s="43">
        <v>12489.6</v>
      </c>
      <c r="I961" s="43">
        <v>0</v>
      </c>
    </row>
    <row r="962" spans="1:9" x14ac:dyDescent="0.25">
      <c r="A962" s="40" t="s">
        <v>151</v>
      </c>
      <c r="B962" s="41"/>
      <c r="C962" s="41" t="s">
        <v>113</v>
      </c>
      <c r="D962" s="41" t="s">
        <v>44</v>
      </c>
      <c r="E962" s="42" t="s">
        <v>527</v>
      </c>
      <c r="F962" s="41"/>
      <c r="G962" s="43">
        <f>SUM(G963)</f>
        <v>0</v>
      </c>
      <c r="H962" s="43">
        <f>SUM(H963)</f>
        <v>0</v>
      </c>
      <c r="I962" s="43">
        <f>SUM(I963)</f>
        <v>12489.6</v>
      </c>
    </row>
    <row r="963" spans="1:9" ht="31.5" x14ac:dyDescent="0.25">
      <c r="A963" s="81" t="s">
        <v>780</v>
      </c>
      <c r="B963" s="2"/>
      <c r="C963" s="2" t="s">
        <v>113</v>
      </c>
      <c r="D963" s="41" t="s">
        <v>44</v>
      </c>
      <c r="E963" s="22" t="s">
        <v>788</v>
      </c>
      <c r="F963" s="41"/>
      <c r="G963" s="43">
        <f>G964</f>
        <v>0</v>
      </c>
      <c r="H963" s="43">
        <f t="shared" ref="H963:I963" si="174">H964</f>
        <v>0</v>
      </c>
      <c r="I963" s="43">
        <f t="shared" si="174"/>
        <v>12489.6</v>
      </c>
    </row>
    <row r="964" spans="1:9" ht="31.5" x14ac:dyDescent="0.25">
      <c r="A964" s="40" t="s">
        <v>786</v>
      </c>
      <c r="B964" s="2"/>
      <c r="C964" s="2" t="s">
        <v>113</v>
      </c>
      <c r="D964" s="41" t="s">
        <v>44</v>
      </c>
      <c r="E964" s="22" t="s">
        <v>787</v>
      </c>
      <c r="F964" s="41"/>
      <c r="G964" s="43">
        <f>G965</f>
        <v>0</v>
      </c>
      <c r="H964" s="43">
        <f>H965</f>
        <v>0</v>
      </c>
      <c r="I964" s="43">
        <f>I965</f>
        <v>12489.6</v>
      </c>
    </row>
    <row r="965" spans="1:9" ht="30.75" customHeight="1" x14ac:dyDescent="0.25">
      <c r="A965" s="81" t="s">
        <v>229</v>
      </c>
      <c r="B965" s="2"/>
      <c r="C965" s="2" t="s">
        <v>113</v>
      </c>
      <c r="D965" s="41" t="s">
        <v>44</v>
      </c>
      <c r="E965" s="22" t="s">
        <v>787</v>
      </c>
      <c r="F965" s="41" t="s">
        <v>122</v>
      </c>
      <c r="G965" s="43"/>
      <c r="H965" s="43">
        <v>0</v>
      </c>
      <c r="I965" s="43">
        <v>12489.6</v>
      </c>
    </row>
    <row r="966" spans="1:9" ht="31.5" customHeight="1" x14ac:dyDescent="0.25">
      <c r="A966" s="81" t="s">
        <v>668</v>
      </c>
      <c r="B966" s="2"/>
      <c r="C966" s="2" t="s">
        <v>113</v>
      </c>
      <c r="D966" s="2" t="s">
        <v>44</v>
      </c>
      <c r="E966" s="22" t="s">
        <v>325</v>
      </c>
      <c r="F966" s="2"/>
      <c r="G966" s="17">
        <f>SUM(G967+G1032)</f>
        <v>1323376.2000000002</v>
      </c>
      <c r="H966" s="17">
        <f>SUM(H967+H1032)</f>
        <v>1226427.1000000001</v>
      </c>
      <c r="I966" s="17">
        <f>SUM(I967+I1032)</f>
        <v>1219052.9000000001</v>
      </c>
    </row>
    <row r="967" spans="1:9" ht="31.5" customHeight="1" x14ac:dyDescent="0.25">
      <c r="A967" s="81" t="s">
        <v>789</v>
      </c>
      <c r="B967" s="2"/>
      <c r="C967" s="2" t="s">
        <v>113</v>
      </c>
      <c r="D967" s="2" t="s">
        <v>44</v>
      </c>
      <c r="E967" s="22" t="s">
        <v>759</v>
      </c>
      <c r="F967" s="2"/>
      <c r="G967" s="17">
        <f>SUM(G968)+G994+G1008+G1023+G999+G1028</f>
        <v>1308525.4000000001</v>
      </c>
      <c r="H967" s="17">
        <f>SUM(H968)+H994+H1008+H1023+H999+H1028</f>
        <v>1225331.1000000001</v>
      </c>
      <c r="I967" s="17">
        <f>SUM(I968)+I994+I1008+I1023+I999+I1028</f>
        <v>1217982.4000000001</v>
      </c>
    </row>
    <row r="968" spans="1:9" ht="18.75" customHeight="1" x14ac:dyDescent="0.25">
      <c r="A968" s="81" t="s">
        <v>35</v>
      </c>
      <c r="B968" s="2"/>
      <c r="C968" s="2" t="s">
        <v>113</v>
      </c>
      <c r="D968" s="2" t="s">
        <v>44</v>
      </c>
      <c r="E968" s="13" t="s">
        <v>760</v>
      </c>
      <c r="F968" s="13"/>
      <c r="G968" s="17">
        <f>SUM(G969+G973+G984+G989)+G981+G987+G992+G978+G976</f>
        <v>99071.7</v>
      </c>
      <c r="H968" s="17">
        <f t="shared" ref="H968:I968" si="175">SUM(H969+H973+H984+H989)+H981+H987+H992+H978+H976</f>
        <v>31943.8</v>
      </c>
      <c r="I968" s="17">
        <f t="shared" si="175"/>
        <v>29809</v>
      </c>
    </row>
    <row r="969" spans="1:9" ht="14.25" customHeight="1" x14ac:dyDescent="0.25">
      <c r="A969" s="81" t="s">
        <v>338</v>
      </c>
      <c r="B969" s="2"/>
      <c r="C969" s="2" t="s">
        <v>113</v>
      </c>
      <c r="D969" s="2" t="s">
        <v>44</v>
      </c>
      <c r="E969" s="26" t="s">
        <v>775</v>
      </c>
      <c r="F969" s="13"/>
      <c r="G969" s="17">
        <f>SUM(G970:G972)</f>
        <v>3232.1</v>
      </c>
      <c r="H969" s="17">
        <f>SUM(H970:H972)</f>
        <v>2858</v>
      </c>
      <c r="I969" s="17">
        <f>SUM(I970:I972)</f>
        <v>848</v>
      </c>
    </row>
    <row r="970" spans="1:9" ht="31.5" x14ac:dyDescent="0.25">
      <c r="A970" s="81" t="s">
        <v>52</v>
      </c>
      <c r="B970" s="2"/>
      <c r="C970" s="2" t="s">
        <v>113</v>
      </c>
      <c r="D970" s="2" t="s">
        <v>44</v>
      </c>
      <c r="E970" s="26" t="s">
        <v>775</v>
      </c>
      <c r="F970" s="13">
        <v>200</v>
      </c>
      <c r="G970" s="17">
        <v>2693.6</v>
      </c>
      <c r="H970" s="17">
        <v>1558</v>
      </c>
      <c r="I970" s="17">
        <v>748</v>
      </c>
    </row>
    <row r="971" spans="1:9" x14ac:dyDescent="0.25">
      <c r="A971" s="81" t="s">
        <v>42</v>
      </c>
      <c r="B971" s="2"/>
      <c r="C971" s="2" t="s">
        <v>113</v>
      </c>
      <c r="D971" s="2" t="s">
        <v>44</v>
      </c>
      <c r="E971" s="26" t="s">
        <v>775</v>
      </c>
      <c r="F971" s="13">
        <v>300</v>
      </c>
      <c r="G971" s="17">
        <v>182.7</v>
      </c>
      <c r="H971" s="17"/>
      <c r="I971" s="17"/>
    </row>
    <row r="972" spans="1:9" ht="31.5" x14ac:dyDescent="0.25">
      <c r="A972" s="81" t="s">
        <v>229</v>
      </c>
      <c r="B972" s="2"/>
      <c r="C972" s="2" t="s">
        <v>113</v>
      </c>
      <c r="D972" s="2" t="s">
        <v>44</v>
      </c>
      <c r="E972" s="26" t="s">
        <v>775</v>
      </c>
      <c r="F972" s="13">
        <v>600</v>
      </c>
      <c r="G972" s="17">
        <v>355.8</v>
      </c>
      <c r="H972" s="17">
        <v>1300</v>
      </c>
      <c r="I972" s="17">
        <v>100</v>
      </c>
    </row>
    <row r="973" spans="1:9" ht="47.25" x14ac:dyDescent="0.25">
      <c r="A973" s="81" t="s">
        <v>790</v>
      </c>
      <c r="B973" s="2"/>
      <c r="C973" s="2" t="s">
        <v>113</v>
      </c>
      <c r="D973" s="2" t="s">
        <v>44</v>
      </c>
      <c r="E973" s="13" t="s">
        <v>791</v>
      </c>
      <c r="F973" s="2"/>
      <c r="G973" s="17">
        <f>SUM(G974:G975)</f>
        <v>2099.9</v>
      </c>
      <c r="H973" s="17">
        <f t="shared" ref="H973:I973" si="176">SUM(H974:H975)</f>
        <v>2186.6999999999998</v>
      </c>
      <c r="I973" s="17">
        <f t="shared" si="176"/>
        <v>2186.6999999999998</v>
      </c>
    </row>
    <row r="974" spans="1:9" ht="31.5" x14ac:dyDescent="0.25">
      <c r="A974" s="81" t="s">
        <v>52</v>
      </c>
      <c r="B974" s="2"/>
      <c r="C974" s="2" t="s">
        <v>113</v>
      </c>
      <c r="D974" s="2" t="s">
        <v>44</v>
      </c>
      <c r="E974" s="13" t="s">
        <v>791</v>
      </c>
      <c r="F974" s="2" t="s">
        <v>91</v>
      </c>
      <c r="G974" s="17">
        <v>863</v>
      </c>
      <c r="H974" s="17">
        <v>949.8</v>
      </c>
      <c r="I974" s="17">
        <v>949.8</v>
      </c>
    </row>
    <row r="975" spans="1:9" ht="31.5" x14ac:dyDescent="0.25">
      <c r="A975" s="81" t="s">
        <v>229</v>
      </c>
      <c r="B975" s="2"/>
      <c r="C975" s="2" t="s">
        <v>113</v>
      </c>
      <c r="D975" s="2" t="s">
        <v>44</v>
      </c>
      <c r="E975" s="13" t="s">
        <v>791</v>
      </c>
      <c r="F975" s="2" t="s">
        <v>122</v>
      </c>
      <c r="G975" s="17">
        <v>1236.9000000000001</v>
      </c>
      <c r="H975" s="17">
        <v>1236.9000000000001</v>
      </c>
      <c r="I975" s="17">
        <v>1236.9000000000001</v>
      </c>
    </row>
    <row r="976" spans="1:9" ht="31.5" x14ac:dyDescent="0.25">
      <c r="A976" s="81" t="s">
        <v>621</v>
      </c>
      <c r="B976" s="2"/>
      <c r="C976" s="2" t="s">
        <v>113</v>
      </c>
      <c r="D976" s="2" t="s">
        <v>44</v>
      </c>
      <c r="E976" s="13" t="s">
        <v>1003</v>
      </c>
      <c r="F976" s="2"/>
      <c r="G976" s="17">
        <f>SUM(G977)</f>
        <v>113.2</v>
      </c>
      <c r="H976" s="17">
        <f t="shared" ref="H976:I976" si="177">SUM(H977)</f>
        <v>0</v>
      </c>
      <c r="I976" s="17">
        <f t="shared" si="177"/>
        <v>0</v>
      </c>
    </row>
    <row r="977" spans="1:9" ht="31.5" x14ac:dyDescent="0.25">
      <c r="A977" s="81" t="s">
        <v>52</v>
      </c>
      <c r="B977" s="2"/>
      <c r="C977" s="2" t="s">
        <v>113</v>
      </c>
      <c r="D977" s="2" t="s">
        <v>44</v>
      </c>
      <c r="E977" s="13" t="s">
        <v>1003</v>
      </c>
      <c r="F977" s="2" t="s">
        <v>91</v>
      </c>
      <c r="G977" s="17">
        <v>113.2</v>
      </c>
      <c r="H977" s="17"/>
      <c r="I977" s="17"/>
    </row>
    <row r="978" spans="1:9" ht="78.75" x14ac:dyDescent="0.25">
      <c r="A978" s="81" t="s">
        <v>997</v>
      </c>
      <c r="B978" s="2"/>
      <c r="C978" s="2" t="s">
        <v>113</v>
      </c>
      <c r="D978" s="2" t="s">
        <v>44</v>
      </c>
      <c r="E978" s="13" t="s">
        <v>996</v>
      </c>
      <c r="F978" s="2"/>
      <c r="G978" s="17">
        <f>SUM(G979:G980)</f>
        <v>26163.800000000003</v>
      </c>
      <c r="H978" s="17"/>
      <c r="I978" s="17"/>
    </row>
    <row r="979" spans="1:9" ht="47.25" x14ac:dyDescent="0.25">
      <c r="A979" s="18" t="s">
        <v>51</v>
      </c>
      <c r="B979" s="2"/>
      <c r="C979" s="2" t="s">
        <v>113</v>
      </c>
      <c r="D979" s="2" t="s">
        <v>44</v>
      </c>
      <c r="E979" s="13" t="s">
        <v>996</v>
      </c>
      <c r="F979" s="2" t="s">
        <v>89</v>
      </c>
      <c r="G979" s="17">
        <v>11610.1</v>
      </c>
      <c r="H979" s="17"/>
      <c r="I979" s="17"/>
    </row>
    <row r="980" spans="1:9" ht="31.5" x14ac:dyDescent="0.25">
      <c r="A980" s="81" t="s">
        <v>229</v>
      </c>
      <c r="B980" s="2"/>
      <c r="C980" s="2" t="s">
        <v>113</v>
      </c>
      <c r="D980" s="2" t="s">
        <v>44</v>
      </c>
      <c r="E980" s="13" t="s">
        <v>996</v>
      </c>
      <c r="F980" s="2" t="s">
        <v>122</v>
      </c>
      <c r="G980" s="17">
        <v>14553.7</v>
      </c>
      <c r="H980" s="17"/>
      <c r="I980" s="17"/>
    </row>
    <row r="981" spans="1:9" ht="47.25" x14ac:dyDescent="0.25">
      <c r="A981" s="81" t="s">
        <v>985</v>
      </c>
      <c r="B981" s="2"/>
      <c r="C981" s="2" t="s">
        <v>113</v>
      </c>
      <c r="D981" s="2" t="s">
        <v>44</v>
      </c>
      <c r="E981" s="13" t="s">
        <v>984</v>
      </c>
      <c r="F981" s="2"/>
      <c r="G981" s="17">
        <f>SUM(G982:G983)</f>
        <v>37749.399999999994</v>
      </c>
      <c r="H981" s="17">
        <f t="shared" ref="H981:I981" si="178">SUM(H982:H983)</f>
        <v>0</v>
      </c>
      <c r="I981" s="17">
        <f t="shared" si="178"/>
        <v>0</v>
      </c>
    </row>
    <row r="982" spans="1:9" ht="31.5" x14ac:dyDescent="0.25">
      <c r="A982" s="81" t="s">
        <v>52</v>
      </c>
      <c r="B982" s="2"/>
      <c r="C982" s="2" t="s">
        <v>113</v>
      </c>
      <c r="D982" s="2" t="s">
        <v>44</v>
      </c>
      <c r="E982" s="13" t="s">
        <v>984</v>
      </c>
      <c r="F982" s="2" t="s">
        <v>91</v>
      </c>
      <c r="G982" s="17">
        <v>14398.3</v>
      </c>
      <c r="H982" s="17"/>
      <c r="I982" s="17"/>
    </row>
    <row r="983" spans="1:9" ht="31.5" x14ac:dyDescent="0.25">
      <c r="A983" s="81" t="s">
        <v>229</v>
      </c>
      <c r="B983" s="2"/>
      <c r="C983" s="2" t="s">
        <v>113</v>
      </c>
      <c r="D983" s="2" t="s">
        <v>44</v>
      </c>
      <c r="E983" s="13" t="s">
        <v>984</v>
      </c>
      <c r="F983" s="2" t="s">
        <v>122</v>
      </c>
      <c r="G983" s="17">
        <v>23351.1</v>
      </c>
      <c r="H983" s="17"/>
      <c r="I983" s="17"/>
    </row>
    <row r="984" spans="1:9" ht="47.25" x14ac:dyDescent="0.25">
      <c r="A984" s="81" t="s">
        <v>462</v>
      </c>
      <c r="B984" s="2"/>
      <c r="C984" s="2" t="s">
        <v>113</v>
      </c>
      <c r="D984" s="2" t="s">
        <v>44</v>
      </c>
      <c r="E984" s="26" t="s">
        <v>792</v>
      </c>
      <c r="F984" s="13"/>
      <c r="G984" s="17">
        <f>SUM(G985:G986)</f>
        <v>7952.6</v>
      </c>
      <c r="H984" s="17">
        <f>SUM(H985:H986)</f>
        <v>11148.099999999999</v>
      </c>
      <c r="I984" s="17">
        <f>SUM(I985:I986)</f>
        <v>11148.099999999999</v>
      </c>
    </row>
    <row r="985" spans="1:9" ht="31.5" x14ac:dyDescent="0.25">
      <c r="A985" s="81" t="s">
        <v>52</v>
      </c>
      <c r="B985" s="2"/>
      <c r="C985" s="2" t="s">
        <v>113</v>
      </c>
      <c r="D985" s="2" t="s">
        <v>44</v>
      </c>
      <c r="E985" s="26" t="s">
        <v>792</v>
      </c>
      <c r="F985" s="2" t="s">
        <v>91</v>
      </c>
      <c r="G985" s="17">
        <v>3569.1</v>
      </c>
      <c r="H985" s="17">
        <v>4842.2</v>
      </c>
      <c r="I985" s="17">
        <f>H985</f>
        <v>4842.2</v>
      </c>
    </row>
    <row r="986" spans="1:9" ht="31.5" x14ac:dyDescent="0.25">
      <c r="A986" s="81" t="s">
        <v>229</v>
      </c>
      <c r="B986" s="2"/>
      <c r="C986" s="2" t="s">
        <v>113</v>
      </c>
      <c r="D986" s="2" t="s">
        <v>44</v>
      </c>
      <c r="E986" s="26" t="s">
        <v>792</v>
      </c>
      <c r="F986" s="2" t="s">
        <v>122</v>
      </c>
      <c r="G986" s="17">
        <v>4383.5</v>
      </c>
      <c r="H986" s="17">
        <v>6305.9</v>
      </c>
      <c r="I986" s="17">
        <v>6305.9</v>
      </c>
    </row>
    <row r="987" spans="1:9" ht="47.25" x14ac:dyDescent="0.25">
      <c r="A987" s="81" t="s">
        <v>987</v>
      </c>
      <c r="B987" s="2"/>
      <c r="C987" s="2" t="s">
        <v>113</v>
      </c>
      <c r="D987" s="2" t="s">
        <v>44</v>
      </c>
      <c r="E987" s="26" t="s">
        <v>986</v>
      </c>
      <c r="F987" s="2"/>
      <c r="G987" s="17">
        <f>SUM(G988)</f>
        <v>3435.5</v>
      </c>
      <c r="H987" s="17">
        <f t="shared" ref="H987:I987" si="179">SUM(H988)</f>
        <v>0</v>
      </c>
      <c r="I987" s="17">
        <f t="shared" si="179"/>
        <v>0</v>
      </c>
    </row>
    <row r="988" spans="1:9" ht="31.5" x14ac:dyDescent="0.25">
      <c r="A988" s="81" t="s">
        <v>52</v>
      </c>
      <c r="B988" s="2"/>
      <c r="C988" s="2" t="s">
        <v>113</v>
      </c>
      <c r="D988" s="2" t="s">
        <v>44</v>
      </c>
      <c r="E988" s="26" t="s">
        <v>986</v>
      </c>
      <c r="F988" s="2" t="s">
        <v>91</v>
      </c>
      <c r="G988" s="17">
        <v>3435.5</v>
      </c>
      <c r="H988" s="17"/>
      <c r="I988" s="17"/>
    </row>
    <row r="989" spans="1:9" ht="47.25" x14ac:dyDescent="0.25">
      <c r="A989" s="81" t="s">
        <v>794</v>
      </c>
      <c r="B989" s="2"/>
      <c r="C989" s="2" t="s">
        <v>113</v>
      </c>
      <c r="D989" s="2" t="s">
        <v>44</v>
      </c>
      <c r="E989" s="13" t="s">
        <v>793</v>
      </c>
      <c r="F989" s="2"/>
      <c r="G989" s="17">
        <f>G991+G990</f>
        <v>18320.7</v>
      </c>
      <c r="H989" s="17">
        <f>H991+H990</f>
        <v>15751</v>
      </c>
      <c r="I989" s="17">
        <f>I991+I990</f>
        <v>15626.2</v>
      </c>
    </row>
    <row r="990" spans="1:9" ht="31.5" x14ac:dyDescent="0.25">
      <c r="A990" s="81" t="s">
        <v>52</v>
      </c>
      <c r="B990" s="2"/>
      <c r="C990" s="2" t="s">
        <v>113</v>
      </c>
      <c r="D990" s="2" t="s">
        <v>44</v>
      </c>
      <c r="E990" s="13" t="s">
        <v>793</v>
      </c>
      <c r="F990" s="2" t="s">
        <v>91</v>
      </c>
      <c r="G990" s="17">
        <v>6905.6</v>
      </c>
      <c r="H990" s="17">
        <v>6021.1</v>
      </c>
      <c r="I990" s="17">
        <v>5973.7</v>
      </c>
    </row>
    <row r="991" spans="1:9" ht="31.5" x14ac:dyDescent="0.25">
      <c r="A991" s="81" t="s">
        <v>229</v>
      </c>
      <c r="B991" s="2"/>
      <c r="C991" s="2" t="s">
        <v>113</v>
      </c>
      <c r="D991" s="2" t="s">
        <v>44</v>
      </c>
      <c r="E991" s="13" t="s">
        <v>793</v>
      </c>
      <c r="F991" s="2" t="s">
        <v>122</v>
      </c>
      <c r="G991" s="17">
        <v>11415.1</v>
      </c>
      <c r="H991" s="17">
        <v>9729.9</v>
      </c>
      <c r="I991" s="17">
        <v>9652.5</v>
      </c>
    </row>
    <row r="992" spans="1:9" ht="31.5" x14ac:dyDescent="0.25">
      <c r="A992" s="81" t="s">
        <v>979</v>
      </c>
      <c r="B992" s="2"/>
      <c r="C992" s="2" t="s">
        <v>113</v>
      </c>
      <c r="D992" s="2" t="s">
        <v>44</v>
      </c>
      <c r="E992" s="13" t="s">
        <v>978</v>
      </c>
      <c r="F992" s="2"/>
      <c r="G992" s="17">
        <f>SUM(G993)</f>
        <v>4.5</v>
      </c>
      <c r="H992" s="17">
        <f t="shared" ref="H992:I992" si="180">SUM(H993)</f>
        <v>0</v>
      </c>
      <c r="I992" s="17">
        <f t="shared" si="180"/>
        <v>0</v>
      </c>
    </row>
    <row r="993" spans="1:9" ht="31.5" x14ac:dyDescent="0.25">
      <c r="A993" s="81" t="s">
        <v>52</v>
      </c>
      <c r="B993" s="2"/>
      <c r="C993" s="2" t="s">
        <v>113</v>
      </c>
      <c r="D993" s="2" t="s">
        <v>44</v>
      </c>
      <c r="E993" s="13" t="s">
        <v>978</v>
      </c>
      <c r="F993" s="2" t="s">
        <v>91</v>
      </c>
      <c r="G993" s="17">
        <v>4.5</v>
      </c>
      <c r="H993" s="17"/>
      <c r="I993" s="17"/>
    </row>
    <row r="994" spans="1:9" ht="47.25" x14ac:dyDescent="0.25">
      <c r="A994" s="81" t="s">
        <v>26</v>
      </c>
      <c r="B994" s="2"/>
      <c r="C994" s="2" t="s">
        <v>113</v>
      </c>
      <c r="D994" s="2" t="s">
        <v>44</v>
      </c>
      <c r="E994" s="26" t="s">
        <v>771</v>
      </c>
      <c r="F994" s="2"/>
      <c r="G994" s="17">
        <f>G995+G997</f>
        <v>672076</v>
      </c>
      <c r="H994" s="17">
        <f>H995+H997</f>
        <v>651540.30000000005</v>
      </c>
      <c r="I994" s="17">
        <f>I995+I997</f>
        <v>653540.30000000005</v>
      </c>
    </row>
    <row r="995" spans="1:9" ht="63" x14ac:dyDescent="0.25">
      <c r="A995" s="81" t="s">
        <v>403</v>
      </c>
      <c r="B995" s="2"/>
      <c r="C995" s="2" t="s">
        <v>113</v>
      </c>
      <c r="D995" s="2" t="s">
        <v>44</v>
      </c>
      <c r="E995" s="44" t="s">
        <v>772</v>
      </c>
      <c r="F995" s="2"/>
      <c r="G995" s="17">
        <f>G996</f>
        <v>506305.3</v>
      </c>
      <c r="H995" s="17">
        <f>H996</f>
        <v>495814.5</v>
      </c>
      <c r="I995" s="17">
        <f>I996</f>
        <v>495814.5</v>
      </c>
    </row>
    <row r="996" spans="1:9" ht="31.5" x14ac:dyDescent="0.25">
      <c r="A996" s="81" t="s">
        <v>121</v>
      </c>
      <c r="B996" s="2"/>
      <c r="C996" s="2" t="s">
        <v>113</v>
      </c>
      <c r="D996" s="2" t="s">
        <v>44</v>
      </c>
      <c r="E996" s="44" t="s">
        <v>772</v>
      </c>
      <c r="F996" s="2" t="s">
        <v>122</v>
      </c>
      <c r="G996" s="17">
        <v>506305.3</v>
      </c>
      <c r="H996" s="17">
        <v>495814.5</v>
      </c>
      <c r="I996" s="17">
        <v>495814.5</v>
      </c>
    </row>
    <row r="997" spans="1:9" x14ac:dyDescent="0.25">
      <c r="A997" s="81" t="s">
        <v>338</v>
      </c>
      <c r="B997" s="2"/>
      <c r="C997" s="2" t="s">
        <v>113</v>
      </c>
      <c r="D997" s="2" t="s">
        <v>44</v>
      </c>
      <c r="E997" s="13" t="s">
        <v>773</v>
      </c>
      <c r="F997" s="2"/>
      <c r="G997" s="17">
        <f>G998</f>
        <v>165770.69999999998</v>
      </c>
      <c r="H997" s="17">
        <f>H998</f>
        <v>155725.79999999999</v>
      </c>
      <c r="I997" s="17">
        <f>I998</f>
        <v>157725.79999999999</v>
      </c>
    </row>
    <row r="998" spans="1:9" ht="31.5" x14ac:dyDescent="0.25">
      <c r="A998" s="81" t="s">
        <v>229</v>
      </c>
      <c r="B998" s="2"/>
      <c r="C998" s="2" t="s">
        <v>113</v>
      </c>
      <c r="D998" s="2" t="s">
        <v>44</v>
      </c>
      <c r="E998" s="13" t="s">
        <v>773</v>
      </c>
      <c r="F998" s="2" t="s">
        <v>122</v>
      </c>
      <c r="G998" s="17">
        <f>161629.9+4140.8</f>
        <v>165770.69999999998</v>
      </c>
      <c r="H998" s="17">
        <v>155725.79999999999</v>
      </c>
      <c r="I998" s="17">
        <v>157725.79999999999</v>
      </c>
    </row>
    <row r="999" spans="1:9" x14ac:dyDescent="0.25">
      <c r="A999" s="81" t="s">
        <v>151</v>
      </c>
      <c r="B999" s="2"/>
      <c r="C999" s="2" t="s">
        <v>113</v>
      </c>
      <c r="D999" s="2" t="s">
        <v>44</v>
      </c>
      <c r="E999" s="13" t="s">
        <v>766</v>
      </c>
      <c r="F999" s="2"/>
      <c r="G999" s="17">
        <f>SUM(G1005)+G1000</f>
        <v>6740.6</v>
      </c>
      <c r="H999" s="17">
        <f>SUM(H1005)</f>
        <v>0</v>
      </c>
      <c r="I999" s="17">
        <f>SUM(I1005)</f>
        <v>0</v>
      </c>
    </row>
    <row r="1000" spans="1:9" ht="31.5" x14ac:dyDescent="0.25">
      <c r="A1000" s="81" t="s">
        <v>264</v>
      </c>
      <c r="B1000" s="2"/>
      <c r="C1000" s="2" t="s">
        <v>113</v>
      </c>
      <c r="D1000" s="2" t="s">
        <v>44</v>
      </c>
      <c r="E1000" s="13" t="s">
        <v>980</v>
      </c>
      <c r="F1000" s="2"/>
      <c r="G1000" s="17">
        <f>SUM(G1001)+G1003</f>
        <v>6042.3</v>
      </c>
      <c r="H1000" s="17">
        <f t="shared" ref="H1000:I1000" si="181">SUM(H1001)+H1003</f>
        <v>0</v>
      </c>
      <c r="I1000" s="17">
        <f t="shared" si="181"/>
        <v>0</v>
      </c>
    </row>
    <row r="1001" spans="1:9" ht="47.25" x14ac:dyDescent="0.25">
      <c r="A1001" s="81" t="s">
        <v>987</v>
      </c>
      <c r="B1001" s="2"/>
      <c r="C1001" s="2" t="s">
        <v>113</v>
      </c>
      <c r="D1001" s="2" t="s">
        <v>44</v>
      </c>
      <c r="E1001" s="13" t="s">
        <v>988</v>
      </c>
      <c r="F1001" s="2"/>
      <c r="G1001" s="17">
        <f>SUM(G1002)</f>
        <v>6037.3</v>
      </c>
      <c r="H1001" s="17">
        <f t="shared" ref="H1001:I1001" si="182">SUM(H1002)</f>
        <v>0</v>
      </c>
      <c r="I1001" s="17">
        <f t="shared" si="182"/>
        <v>0</v>
      </c>
    </row>
    <row r="1002" spans="1:9" ht="31.5" x14ac:dyDescent="0.25">
      <c r="A1002" s="81" t="s">
        <v>229</v>
      </c>
      <c r="B1002" s="2"/>
      <c r="C1002" s="2" t="s">
        <v>113</v>
      </c>
      <c r="D1002" s="2" t="s">
        <v>44</v>
      </c>
      <c r="E1002" s="13" t="s">
        <v>988</v>
      </c>
      <c r="F1002" s="2" t="s">
        <v>122</v>
      </c>
      <c r="G1002" s="17">
        <v>6037.3</v>
      </c>
      <c r="H1002" s="17"/>
      <c r="I1002" s="17"/>
    </row>
    <row r="1003" spans="1:9" ht="31.5" x14ac:dyDescent="0.25">
      <c r="A1003" s="81" t="s">
        <v>979</v>
      </c>
      <c r="B1003" s="2"/>
      <c r="C1003" s="2" t="s">
        <v>113</v>
      </c>
      <c r="D1003" s="2" t="s">
        <v>44</v>
      </c>
      <c r="E1003" s="13" t="s">
        <v>981</v>
      </c>
      <c r="F1003" s="2"/>
      <c r="G1003" s="17">
        <f>SUM(G1004)</f>
        <v>5</v>
      </c>
      <c r="H1003" s="17">
        <f t="shared" ref="H1003:I1003" si="183">SUM(H1004)</f>
        <v>0</v>
      </c>
      <c r="I1003" s="17">
        <f t="shared" si="183"/>
        <v>0</v>
      </c>
    </row>
    <row r="1004" spans="1:9" ht="31.5" x14ac:dyDescent="0.25">
      <c r="A1004" s="81" t="s">
        <v>229</v>
      </c>
      <c r="B1004" s="2"/>
      <c r="C1004" s="2" t="s">
        <v>113</v>
      </c>
      <c r="D1004" s="2" t="s">
        <v>44</v>
      </c>
      <c r="E1004" s="13" t="s">
        <v>981</v>
      </c>
      <c r="F1004" s="2" t="s">
        <v>122</v>
      </c>
      <c r="G1004" s="17">
        <v>5</v>
      </c>
      <c r="H1004" s="17"/>
      <c r="I1004" s="17"/>
    </row>
    <row r="1005" spans="1:9" x14ac:dyDescent="0.25">
      <c r="A1005" s="81" t="s">
        <v>334</v>
      </c>
      <c r="B1005" s="2"/>
      <c r="C1005" s="2" t="s">
        <v>113</v>
      </c>
      <c r="D1005" s="2" t="s">
        <v>44</v>
      </c>
      <c r="E1005" s="13" t="s">
        <v>982</v>
      </c>
      <c r="F1005" s="2"/>
      <c r="G1005" s="17">
        <f>SUM(G1006)</f>
        <v>698.3</v>
      </c>
      <c r="H1005" s="17">
        <f>SUM(H1006)</f>
        <v>0</v>
      </c>
      <c r="I1005" s="17">
        <f>SUM(I1006)</f>
        <v>0</v>
      </c>
    </row>
    <row r="1006" spans="1:9" x14ac:dyDescent="0.25">
      <c r="A1006" s="81" t="s">
        <v>338</v>
      </c>
      <c r="B1006" s="2"/>
      <c r="C1006" s="2" t="s">
        <v>113</v>
      </c>
      <c r="D1006" s="2" t="s">
        <v>44</v>
      </c>
      <c r="E1006" s="13" t="s">
        <v>801</v>
      </c>
      <c r="F1006" s="2"/>
      <c r="G1006" s="17">
        <f t="shared" ref="G1006:I1006" si="184">SUM(G1007)</f>
        <v>698.3</v>
      </c>
      <c r="H1006" s="17">
        <f t="shared" si="184"/>
        <v>0</v>
      </c>
      <c r="I1006" s="17">
        <f t="shared" si="184"/>
        <v>0</v>
      </c>
    </row>
    <row r="1007" spans="1:9" ht="31.5" x14ac:dyDescent="0.25">
      <c r="A1007" s="81" t="s">
        <v>229</v>
      </c>
      <c r="B1007" s="2"/>
      <c r="C1007" s="2" t="s">
        <v>113</v>
      </c>
      <c r="D1007" s="2" t="s">
        <v>44</v>
      </c>
      <c r="E1007" s="13" t="s">
        <v>801</v>
      </c>
      <c r="F1007" s="2" t="s">
        <v>122</v>
      </c>
      <c r="G1007" s="17">
        <v>698.3</v>
      </c>
      <c r="H1007" s="17"/>
      <c r="I1007" s="17"/>
    </row>
    <row r="1008" spans="1:9" ht="31.5" x14ac:dyDescent="0.25">
      <c r="A1008" s="81" t="s">
        <v>45</v>
      </c>
      <c r="B1008" s="2"/>
      <c r="C1008" s="2" t="s">
        <v>113</v>
      </c>
      <c r="D1008" s="2" t="s">
        <v>44</v>
      </c>
      <c r="E1008" s="26" t="s">
        <v>768</v>
      </c>
      <c r="F1008" s="2"/>
      <c r="G1008" s="17">
        <f>G1009+G1012+G1015+G1019</f>
        <v>522528.8</v>
      </c>
      <c r="H1008" s="17">
        <f>H1009+H1012+H1015+H1019</f>
        <v>499929.30000000005</v>
      </c>
      <c r="I1008" s="17">
        <f>I1009+I1012+I1015+I1019</f>
        <v>501903.10000000003</v>
      </c>
    </row>
    <row r="1009" spans="1:9" ht="78.75" x14ac:dyDescent="0.25">
      <c r="A1009" s="81" t="s">
        <v>402</v>
      </c>
      <c r="B1009" s="2"/>
      <c r="C1009" s="2" t="s">
        <v>113</v>
      </c>
      <c r="D1009" s="2" t="s">
        <v>44</v>
      </c>
      <c r="E1009" s="44" t="s">
        <v>795</v>
      </c>
      <c r="F1009" s="2"/>
      <c r="G1009" s="17">
        <f>G1010+G1011</f>
        <v>49190.1</v>
      </c>
      <c r="H1009" s="17">
        <f>H1010+H1011</f>
        <v>50637.8</v>
      </c>
      <c r="I1009" s="17">
        <f>I1010+I1011</f>
        <v>50637.8</v>
      </c>
    </row>
    <row r="1010" spans="1:9" ht="47.25" x14ac:dyDescent="0.25">
      <c r="A1010" s="18" t="s">
        <v>51</v>
      </c>
      <c r="B1010" s="2"/>
      <c r="C1010" s="2" t="s">
        <v>113</v>
      </c>
      <c r="D1010" s="2" t="s">
        <v>44</v>
      </c>
      <c r="E1010" s="44" t="s">
        <v>795</v>
      </c>
      <c r="F1010" s="2" t="s">
        <v>89</v>
      </c>
      <c r="G1010" s="17">
        <v>46626.6</v>
      </c>
      <c r="H1010" s="17">
        <v>47425.3</v>
      </c>
      <c r="I1010" s="17">
        <v>47425.3</v>
      </c>
    </row>
    <row r="1011" spans="1:9" ht="31.5" x14ac:dyDescent="0.25">
      <c r="A1011" s="81" t="s">
        <v>52</v>
      </c>
      <c r="B1011" s="2"/>
      <c r="C1011" s="2" t="s">
        <v>113</v>
      </c>
      <c r="D1011" s="2" t="s">
        <v>44</v>
      </c>
      <c r="E1011" s="44" t="s">
        <v>795</v>
      </c>
      <c r="F1011" s="2" t="s">
        <v>91</v>
      </c>
      <c r="G1011" s="17">
        <v>2563.5</v>
      </c>
      <c r="H1011" s="17">
        <v>3212.5</v>
      </c>
      <c r="I1011" s="17">
        <v>3212.5</v>
      </c>
    </row>
    <row r="1012" spans="1:9" ht="63" x14ac:dyDescent="0.25">
      <c r="A1012" s="81" t="s">
        <v>403</v>
      </c>
      <c r="B1012" s="2"/>
      <c r="C1012" s="2" t="s">
        <v>113</v>
      </c>
      <c r="D1012" s="2" t="s">
        <v>44</v>
      </c>
      <c r="E1012" s="44" t="s">
        <v>796</v>
      </c>
      <c r="F1012" s="2"/>
      <c r="G1012" s="17">
        <f>G1013+G1014</f>
        <v>320336.3</v>
      </c>
      <c r="H1012" s="17">
        <f>H1013+H1014</f>
        <v>314053.30000000005</v>
      </c>
      <c r="I1012" s="17">
        <f>I1013+I1014</f>
        <v>314053.30000000005</v>
      </c>
    </row>
    <row r="1013" spans="1:9" ht="47.25" x14ac:dyDescent="0.25">
      <c r="A1013" s="81" t="s">
        <v>51</v>
      </c>
      <c r="B1013" s="2"/>
      <c r="C1013" s="2" t="s">
        <v>113</v>
      </c>
      <c r="D1013" s="2" t="s">
        <v>44</v>
      </c>
      <c r="E1013" s="44" t="s">
        <v>796</v>
      </c>
      <c r="F1013" s="2" t="s">
        <v>89</v>
      </c>
      <c r="G1013" s="17">
        <v>316635.59999999998</v>
      </c>
      <c r="H1013" s="17">
        <v>310407.90000000002</v>
      </c>
      <c r="I1013" s="17">
        <v>310407.90000000002</v>
      </c>
    </row>
    <row r="1014" spans="1:9" ht="31.5" x14ac:dyDescent="0.25">
      <c r="A1014" s="81" t="s">
        <v>52</v>
      </c>
      <c r="B1014" s="2"/>
      <c r="C1014" s="2" t="s">
        <v>113</v>
      </c>
      <c r="D1014" s="2" t="s">
        <v>44</v>
      </c>
      <c r="E1014" s="44" t="s">
        <v>796</v>
      </c>
      <c r="F1014" s="2" t="s">
        <v>91</v>
      </c>
      <c r="G1014" s="17">
        <v>3700.7</v>
      </c>
      <c r="H1014" s="17">
        <v>3645.4</v>
      </c>
      <c r="I1014" s="17">
        <v>3645.4</v>
      </c>
    </row>
    <row r="1015" spans="1:9" x14ac:dyDescent="0.25">
      <c r="A1015" s="81" t="s">
        <v>338</v>
      </c>
      <c r="B1015" s="2"/>
      <c r="C1015" s="2" t="s">
        <v>113</v>
      </c>
      <c r="D1015" s="2" t="s">
        <v>44</v>
      </c>
      <c r="E1015" s="22" t="s">
        <v>797</v>
      </c>
      <c r="F1015" s="22"/>
      <c r="G1015" s="17">
        <f>G1016+G1017+G1018</f>
        <v>141051.6</v>
      </c>
      <c r="H1015" s="17">
        <f>H1016+H1017+H1018</f>
        <v>125565</v>
      </c>
      <c r="I1015" s="17">
        <f>I1016+I1017+I1018</f>
        <v>127538.8</v>
      </c>
    </row>
    <row r="1016" spans="1:9" ht="47.25" x14ac:dyDescent="0.25">
      <c r="A1016" s="18" t="s">
        <v>51</v>
      </c>
      <c r="B1016" s="2"/>
      <c r="C1016" s="2" t="s">
        <v>113</v>
      </c>
      <c r="D1016" s="2" t="s">
        <v>44</v>
      </c>
      <c r="E1016" s="22" t="s">
        <v>797</v>
      </c>
      <c r="F1016" s="2" t="s">
        <v>89</v>
      </c>
      <c r="G1016" s="17">
        <f>72037.9+4591.1</f>
        <v>76629</v>
      </c>
      <c r="H1016" s="17">
        <v>73392</v>
      </c>
      <c r="I1016" s="17">
        <v>73392</v>
      </c>
    </row>
    <row r="1017" spans="1:9" ht="31.5" x14ac:dyDescent="0.25">
      <c r="A1017" s="81" t="s">
        <v>52</v>
      </c>
      <c r="B1017" s="2"/>
      <c r="C1017" s="2" t="s">
        <v>113</v>
      </c>
      <c r="D1017" s="2" t="s">
        <v>44</v>
      </c>
      <c r="E1017" s="22" t="s">
        <v>797</v>
      </c>
      <c r="F1017" s="2" t="s">
        <v>91</v>
      </c>
      <c r="G1017" s="17">
        <v>52311.6</v>
      </c>
      <c r="H1017" s="17">
        <v>40290.300000000003</v>
      </c>
      <c r="I1017" s="17">
        <v>42264.1</v>
      </c>
    </row>
    <row r="1018" spans="1:9" x14ac:dyDescent="0.25">
      <c r="A1018" s="81" t="s">
        <v>22</v>
      </c>
      <c r="B1018" s="2"/>
      <c r="C1018" s="2" t="s">
        <v>113</v>
      </c>
      <c r="D1018" s="2" t="s">
        <v>44</v>
      </c>
      <c r="E1018" s="22" t="s">
        <v>797</v>
      </c>
      <c r="F1018" s="2" t="s">
        <v>96</v>
      </c>
      <c r="G1018" s="17">
        <v>12111</v>
      </c>
      <c r="H1018" s="17">
        <v>11882.7</v>
      </c>
      <c r="I1018" s="17">
        <v>11882.7</v>
      </c>
    </row>
    <row r="1019" spans="1:9" ht="31.5" x14ac:dyDescent="0.25">
      <c r="A1019" s="81" t="s">
        <v>621</v>
      </c>
      <c r="B1019" s="2"/>
      <c r="C1019" s="2" t="s">
        <v>113</v>
      </c>
      <c r="D1019" s="2" t="s">
        <v>44</v>
      </c>
      <c r="E1019" s="13" t="s">
        <v>798</v>
      </c>
      <c r="F1019" s="13"/>
      <c r="G1019" s="17">
        <f>G1020+G1021+G1022</f>
        <v>11950.800000000001</v>
      </c>
      <c r="H1019" s="17">
        <f>H1020+H1021+H1022</f>
        <v>9673.2000000000007</v>
      </c>
      <c r="I1019" s="17">
        <f>I1020+I1021+I1022</f>
        <v>9673.2000000000007</v>
      </c>
    </row>
    <row r="1020" spans="1:9" ht="47.25" x14ac:dyDescent="0.25">
      <c r="A1020" s="18" t="s">
        <v>51</v>
      </c>
      <c r="B1020" s="2"/>
      <c r="C1020" s="2" t="s">
        <v>113</v>
      </c>
      <c r="D1020" s="2" t="s">
        <v>44</v>
      </c>
      <c r="E1020" s="13" t="s">
        <v>798</v>
      </c>
      <c r="F1020" s="13">
        <v>100</v>
      </c>
      <c r="G1020" s="17">
        <f>5794.6+229</f>
        <v>6023.6</v>
      </c>
      <c r="H1020" s="17">
        <v>5794.6</v>
      </c>
      <c r="I1020" s="17">
        <v>5794.6</v>
      </c>
    </row>
    <row r="1021" spans="1:9" ht="31.5" x14ac:dyDescent="0.25">
      <c r="A1021" s="81" t="s">
        <v>52</v>
      </c>
      <c r="B1021" s="2"/>
      <c r="C1021" s="2" t="s">
        <v>113</v>
      </c>
      <c r="D1021" s="2" t="s">
        <v>44</v>
      </c>
      <c r="E1021" s="13" t="s">
        <v>798</v>
      </c>
      <c r="F1021" s="13">
        <v>200</v>
      </c>
      <c r="G1021" s="17">
        <f>4755.6+0.6</f>
        <v>4756.2000000000007</v>
      </c>
      <c r="H1021" s="17">
        <v>2714.1</v>
      </c>
      <c r="I1021" s="17">
        <v>2714.1</v>
      </c>
    </row>
    <row r="1022" spans="1:9" x14ac:dyDescent="0.25">
      <c r="A1022" s="81" t="s">
        <v>22</v>
      </c>
      <c r="B1022" s="2"/>
      <c r="C1022" s="2" t="s">
        <v>113</v>
      </c>
      <c r="D1022" s="2" t="s">
        <v>44</v>
      </c>
      <c r="E1022" s="13" t="s">
        <v>798</v>
      </c>
      <c r="F1022" s="13">
        <v>800</v>
      </c>
      <c r="G1022" s="17">
        <v>1171</v>
      </c>
      <c r="H1022" s="17">
        <v>1164.5</v>
      </c>
      <c r="I1022" s="17">
        <v>1164.5</v>
      </c>
    </row>
    <row r="1023" spans="1:9" x14ac:dyDescent="0.25">
      <c r="A1023" s="94" t="s">
        <v>926</v>
      </c>
      <c r="B1023" s="2"/>
      <c r="C1023" s="2" t="s">
        <v>113</v>
      </c>
      <c r="D1023" s="2" t="s">
        <v>44</v>
      </c>
      <c r="E1023" s="26" t="s">
        <v>799</v>
      </c>
      <c r="F1023" s="2"/>
      <c r="G1023" s="17">
        <f>G1026+G1024</f>
        <v>1315.8</v>
      </c>
      <c r="H1023" s="17">
        <f t="shared" ref="H1023:I1023" si="185">H1026+H1024</f>
        <v>1315.8</v>
      </c>
      <c r="I1023" s="17">
        <f t="shared" si="185"/>
        <v>2451.3999999999996</v>
      </c>
    </row>
    <row r="1024" spans="1:9" ht="63" x14ac:dyDescent="0.25">
      <c r="A1024" s="81" t="s">
        <v>912</v>
      </c>
      <c r="B1024" s="2"/>
      <c r="C1024" s="2" t="s">
        <v>113</v>
      </c>
      <c r="D1024" s="2" t="s">
        <v>44</v>
      </c>
      <c r="E1024" s="26" t="s">
        <v>892</v>
      </c>
      <c r="F1024" s="2"/>
      <c r="G1024" s="17">
        <f>SUM(G1025)</f>
        <v>0</v>
      </c>
      <c r="H1024" s="17">
        <f t="shared" ref="H1024:I1024" si="186">SUM(H1025)</f>
        <v>0</v>
      </c>
      <c r="I1024" s="17">
        <f t="shared" si="186"/>
        <v>1135.5999999999999</v>
      </c>
    </row>
    <row r="1025" spans="1:9" ht="31.5" x14ac:dyDescent="0.25">
      <c r="A1025" s="81" t="s">
        <v>52</v>
      </c>
      <c r="B1025" s="2"/>
      <c r="C1025" s="2" t="s">
        <v>113</v>
      </c>
      <c r="D1025" s="2" t="s">
        <v>44</v>
      </c>
      <c r="E1025" s="26" t="s">
        <v>892</v>
      </c>
      <c r="F1025" s="2" t="s">
        <v>91</v>
      </c>
      <c r="G1025" s="17">
        <v>0</v>
      </c>
      <c r="H1025" s="17">
        <v>0</v>
      </c>
      <c r="I1025" s="17">
        <f>1135.6</f>
        <v>1135.5999999999999</v>
      </c>
    </row>
    <row r="1026" spans="1:9" ht="31.5" x14ac:dyDescent="0.25">
      <c r="A1026" s="81" t="s">
        <v>502</v>
      </c>
      <c r="B1026" s="2"/>
      <c r="C1026" s="2" t="s">
        <v>113</v>
      </c>
      <c r="D1026" s="2" t="s">
        <v>44</v>
      </c>
      <c r="E1026" s="26" t="s">
        <v>800</v>
      </c>
      <c r="F1026" s="2"/>
      <c r="G1026" s="17">
        <f t="shared" ref="G1026:I1026" si="187">G1027</f>
        <v>1315.8</v>
      </c>
      <c r="H1026" s="17">
        <f t="shared" si="187"/>
        <v>1315.8</v>
      </c>
      <c r="I1026" s="17">
        <f t="shared" si="187"/>
        <v>1315.8</v>
      </c>
    </row>
    <row r="1027" spans="1:9" ht="31.5" x14ac:dyDescent="0.25">
      <c r="A1027" s="81" t="s">
        <v>229</v>
      </c>
      <c r="B1027" s="2"/>
      <c r="C1027" s="2" t="s">
        <v>113</v>
      </c>
      <c r="D1027" s="2" t="s">
        <v>44</v>
      </c>
      <c r="E1027" s="26" t="s">
        <v>800</v>
      </c>
      <c r="F1027" s="2" t="s">
        <v>122</v>
      </c>
      <c r="G1027" s="17">
        <v>1315.8</v>
      </c>
      <c r="H1027" s="17">
        <v>1315.8</v>
      </c>
      <c r="I1027" s="17">
        <v>1315.8</v>
      </c>
    </row>
    <row r="1028" spans="1:9" x14ac:dyDescent="0.25">
      <c r="A1028" s="81" t="s">
        <v>928</v>
      </c>
      <c r="B1028" s="2"/>
      <c r="C1028" s="2" t="s">
        <v>113</v>
      </c>
      <c r="D1028" s="2" t="s">
        <v>44</v>
      </c>
      <c r="E1028" s="26" t="s">
        <v>894</v>
      </c>
      <c r="F1028" s="2"/>
      <c r="G1028" s="17">
        <f>SUM(G1029)</f>
        <v>6792.5</v>
      </c>
      <c r="H1028" s="17">
        <f t="shared" ref="H1028:I1028" si="188">SUM(H1029)</f>
        <v>40601.9</v>
      </c>
      <c r="I1028" s="17">
        <f t="shared" si="188"/>
        <v>30278.6</v>
      </c>
    </row>
    <row r="1029" spans="1:9" ht="78.75" x14ac:dyDescent="0.25">
      <c r="A1029" s="81" t="s">
        <v>893</v>
      </c>
      <c r="B1029" s="2"/>
      <c r="C1029" s="2" t="s">
        <v>113</v>
      </c>
      <c r="D1029" s="2" t="s">
        <v>44</v>
      </c>
      <c r="E1029" s="26" t="s">
        <v>895</v>
      </c>
      <c r="F1029" s="2"/>
      <c r="G1029" s="17">
        <f>SUM(G1030:G1031)</f>
        <v>6792.5</v>
      </c>
      <c r="H1029" s="17">
        <f t="shared" ref="H1029:I1029" si="189">SUM(H1030:H1031)</f>
        <v>40601.9</v>
      </c>
      <c r="I1029" s="17">
        <f t="shared" si="189"/>
        <v>30278.6</v>
      </c>
    </row>
    <row r="1030" spans="1:9" ht="31.5" x14ac:dyDescent="0.25">
      <c r="A1030" s="81" t="s">
        <v>52</v>
      </c>
      <c r="B1030" s="2"/>
      <c r="C1030" s="2" t="s">
        <v>113</v>
      </c>
      <c r="D1030" s="2" t="s">
        <v>44</v>
      </c>
      <c r="E1030" s="26" t="s">
        <v>895</v>
      </c>
      <c r="F1030" s="2" t="s">
        <v>91</v>
      </c>
      <c r="G1030" s="17">
        <v>4528.5</v>
      </c>
      <c r="H1030" s="17">
        <v>29324.400000000001</v>
      </c>
      <c r="I1030" s="17">
        <v>15139.5</v>
      </c>
    </row>
    <row r="1031" spans="1:9" ht="31.5" x14ac:dyDescent="0.25">
      <c r="A1031" s="81" t="s">
        <v>72</v>
      </c>
      <c r="B1031" s="2"/>
      <c r="C1031" s="2" t="s">
        <v>113</v>
      </c>
      <c r="D1031" s="2" t="s">
        <v>44</v>
      </c>
      <c r="E1031" s="26" t="s">
        <v>895</v>
      </c>
      <c r="F1031" s="2" t="s">
        <v>122</v>
      </c>
      <c r="G1031" s="17">
        <v>2264</v>
      </c>
      <c r="H1031" s="17">
        <v>11277.5</v>
      </c>
      <c r="I1031" s="17">
        <v>15139.1</v>
      </c>
    </row>
    <row r="1032" spans="1:9" ht="47.25" x14ac:dyDescent="0.25">
      <c r="A1032" s="81" t="s">
        <v>671</v>
      </c>
      <c r="B1032" s="2"/>
      <c r="C1032" s="2" t="s">
        <v>113</v>
      </c>
      <c r="D1032" s="2" t="s">
        <v>44</v>
      </c>
      <c r="E1032" s="22" t="s">
        <v>336</v>
      </c>
      <c r="F1032" s="2"/>
      <c r="G1032" s="17">
        <f>G1033+G1038</f>
        <v>14850.800000000001</v>
      </c>
      <c r="H1032" s="17">
        <f t="shared" ref="H1032:I1032" si="190">H1033+H1038</f>
        <v>1096</v>
      </c>
      <c r="I1032" s="17">
        <f t="shared" si="190"/>
        <v>1070.5</v>
      </c>
    </row>
    <row r="1033" spans="1:9" x14ac:dyDescent="0.25">
      <c r="A1033" s="81" t="s">
        <v>35</v>
      </c>
      <c r="B1033" s="2"/>
      <c r="C1033" s="2" t="s">
        <v>113</v>
      </c>
      <c r="D1033" s="2" t="s">
        <v>44</v>
      </c>
      <c r="E1033" s="22" t="s">
        <v>337</v>
      </c>
      <c r="F1033" s="2"/>
      <c r="G1033" s="17">
        <f>SUM(G1034:G1036)</f>
        <v>14406.800000000001</v>
      </c>
      <c r="H1033" s="17">
        <f t="shared" ref="H1033:I1033" si="191">SUM(H1034:H1036)</f>
        <v>770</v>
      </c>
      <c r="I1033" s="17">
        <f t="shared" si="191"/>
        <v>1070.5</v>
      </c>
    </row>
    <row r="1034" spans="1:9" ht="31.5" x14ac:dyDescent="0.25">
      <c r="A1034" s="81" t="s">
        <v>52</v>
      </c>
      <c r="B1034" s="2"/>
      <c r="C1034" s="2" t="s">
        <v>113</v>
      </c>
      <c r="D1034" s="2" t="s">
        <v>44</v>
      </c>
      <c r="E1034" s="22" t="s">
        <v>337</v>
      </c>
      <c r="F1034" s="2" t="s">
        <v>91</v>
      </c>
      <c r="G1034" s="17">
        <v>8011.5</v>
      </c>
      <c r="H1034" s="17"/>
      <c r="I1034" s="17"/>
    </row>
    <row r="1035" spans="1:9" ht="31.5" x14ac:dyDescent="0.25">
      <c r="A1035" s="81" t="s">
        <v>229</v>
      </c>
      <c r="B1035" s="2"/>
      <c r="C1035" s="2" t="s">
        <v>113</v>
      </c>
      <c r="D1035" s="2" t="s">
        <v>44</v>
      </c>
      <c r="E1035" s="22" t="s">
        <v>337</v>
      </c>
      <c r="F1035" s="2" t="s">
        <v>122</v>
      </c>
      <c r="G1035" s="17">
        <v>5740.6</v>
      </c>
      <c r="H1035" s="17"/>
      <c r="I1035" s="17"/>
    </row>
    <row r="1036" spans="1:9" ht="31.5" x14ac:dyDescent="0.25">
      <c r="A1036" s="81" t="s">
        <v>803</v>
      </c>
      <c r="B1036" s="2"/>
      <c r="C1036" s="2" t="s">
        <v>113</v>
      </c>
      <c r="D1036" s="2" t="s">
        <v>44</v>
      </c>
      <c r="E1036" s="22" t="s">
        <v>804</v>
      </c>
      <c r="F1036" s="2"/>
      <c r="G1036" s="17">
        <f>G1037</f>
        <v>654.70000000000005</v>
      </c>
      <c r="H1036" s="17">
        <f>H1037</f>
        <v>770</v>
      </c>
      <c r="I1036" s="17">
        <f>I1037</f>
        <v>1070.5</v>
      </c>
    </row>
    <row r="1037" spans="1:9" ht="31.5" x14ac:dyDescent="0.25">
      <c r="A1037" s="81" t="s">
        <v>52</v>
      </c>
      <c r="B1037" s="2"/>
      <c r="C1037" s="2" t="s">
        <v>113</v>
      </c>
      <c r="D1037" s="2" t="s">
        <v>44</v>
      </c>
      <c r="E1037" s="22" t="s">
        <v>804</v>
      </c>
      <c r="F1037" s="2" t="s">
        <v>91</v>
      </c>
      <c r="G1037" s="17">
        <v>654.70000000000005</v>
      </c>
      <c r="H1037" s="17">
        <v>770</v>
      </c>
      <c r="I1037" s="17">
        <v>1070.5</v>
      </c>
    </row>
    <row r="1038" spans="1:9" x14ac:dyDescent="0.25">
      <c r="A1038" s="40" t="s">
        <v>151</v>
      </c>
      <c r="B1038" s="2"/>
      <c r="C1038" s="2" t="s">
        <v>113</v>
      </c>
      <c r="D1038" s="2" t="s">
        <v>44</v>
      </c>
      <c r="E1038" s="22" t="s">
        <v>778</v>
      </c>
      <c r="F1038" s="2"/>
      <c r="G1038" s="17">
        <f>G1039</f>
        <v>444</v>
      </c>
      <c r="H1038" s="17">
        <f t="shared" ref="H1038:I1038" si="192">H1039</f>
        <v>326</v>
      </c>
      <c r="I1038" s="17">
        <f t="shared" si="192"/>
        <v>0</v>
      </c>
    </row>
    <row r="1039" spans="1:9" x14ac:dyDescent="0.25">
      <c r="A1039" s="81" t="s">
        <v>263</v>
      </c>
      <c r="B1039" s="2"/>
      <c r="C1039" s="2" t="s">
        <v>113</v>
      </c>
      <c r="D1039" s="2" t="s">
        <v>44</v>
      </c>
      <c r="E1039" s="22" t="s">
        <v>807</v>
      </c>
      <c r="F1039" s="2"/>
      <c r="G1039" s="17">
        <f>SUM(G1040)</f>
        <v>444</v>
      </c>
      <c r="H1039" s="17">
        <f t="shared" ref="H1039:I1039" si="193">SUM(H1040)</f>
        <v>326</v>
      </c>
      <c r="I1039" s="17">
        <f t="shared" si="193"/>
        <v>0</v>
      </c>
    </row>
    <row r="1040" spans="1:9" ht="31.5" x14ac:dyDescent="0.25">
      <c r="A1040" s="81" t="s">
        <v>803</v>
      </c>
      <c r="B1040" s="2"/>
      <c r="C1040" s="2" t="s">
        <v>113</v>
      </c>
      <c r="D1040" s="2" t="s">
        <v>44</v>
      </c>
      <c r="E1040" s="22" t="s">
        <v>805</v>
      </c>
      <c r="F1040" s="2"/>
      <c r="G1040" s="17">
        <f>SUM(G1041)</f>
        <v>444</v>
      </c>
      <c r="H1040" s="17">
        <f t="shared" ref="H1040:I1040" si="194">SUM(H1041)</f>
        <v>326</v>
      </c>
      <c r="I1040" s="17">
        <f t="shared" si="194"/>
        <v>0</v>
      </c>
    </row>
    <row r="1041" spans="1:9" ht="31.5" x14ac:dyDescent="0.25">
      <c r="A1041" s="81" t="s">
        <v>229</v>
      </c>
      <c r="B1041" s="2"/>
      <c r="C1041" s="2" t="s">
        <v>113</v>
      </c>
      <c r="D1041" s="2" t="s">
        <v>44</v>
      </c>
      <c r="E1041" s="22" t="s">
        <v>805</v>
      </c>
      <c r="F1041" s="2" t="s">
        <v>122</v>
      </c>
      <c r="G1041" s="17">
        <v>444</v>
      </c>
      <c r="H1041" s="17">
        <v>326</v>
      </c>
      <c r="I1041" s="17">
        <v>0</v>
      </c>
    </row>
    <row r="1042" spans="1:9" x14ac:dyDescent="0.25">
      <c r="A1042" s="81" t="s">
        <v>114</v>
      </c>
      <c r="B1042" s="2"/>
      <c r="C1042" s="2" t="s">
        <v>113</v>
      </c>
      <c r="D1042" s="2" t="s">
        <v>54</v>
      </c>
      <c r="E1042" s="2"/>
      <c r="F1042" s="2"/>
      <c r="G1042" s="17">
        <f>G1043</f>
        <v>100399.90000000001</v>
      </c>
      <c r="H1042" s="17">
        <f>H1043</f>
        <v>101813.7</v>
      </c>
      <c r="I1042" s="17">
        <f>I1043</f>
        <v>101742</v>
      </c>
    </row>
    <row r="1043" spans="1:9" ht="31.5" x14ac:dyDescent="0.25">
      <c r="A1043" s="81" t="s">
        <v>668</v>
      </c>
      <c r="B1043" s="2"/>
      <c r="C1043" s="2" t="s">
        <v>113</v>
      </c>
      <c r="D1043" s="2" t="s">
        <v>54</v>
      </c>
      <c r="E1043" s="44" t="s">
        <v>325</v>
      </c>
      <c r="F1043" s="2"/>
      <c r="G1043" s="17">
        <f>SUM(G1044)+G1060</f>
        <v>100399.90000000001</v>
      </c>
      <c r="H1043" s="17">
        <f t="shared" ref="H1043:I1043" si="195">SUM(H1044)+H1060</f>
        <v>101813.7</v>
      </c>
      <c r="I1043" s="17">
        <f t="shared" si="195"/>
        <v>101742</v>
      </c>
    </row>
    <row r="1044" spans="1:9" ht="31.5" x14ac:dyDescent="0.25">
      <c r="A1044" s="81" t="s">
        <v>789</v>
      </c>
      <c r="B1044" s="2"/>
      <c r="C1044" s="2" t="s">
        <v>113</v>
      </c>
      <c r="D1044" s="2" t="s">
        <v>54</v>
      </c>
      <c r="E1044" s="22" t="s">
        <v>759</v>
      </c>
      <c r="F1044" s="2"/>
      <c r="G1044" s="17">
        <f>SUM(G1045+G1048)+G1057+G1051+G1054</f>
        <v>100189.90000000001</v>
      </c>
      <c r="H1044" s="17">
        <f t="shared" ref="H1044:I1044" si="196">SUM(H1045+H1048)+H1057+H1051+H1054</f>
        <v>86437.8</v>
      </c>
      <c r="I1044" s="17">
        <f t="shared" si="196"/>
        <v>86437.8</v>
      </c>
    </row>
    <row r="1045" spans="1:9" x14ac:dyDescent="0.25">
      <c r="A1045" s="81" t="s">
        <v>35</v>
      </c>
      <c r="B1045" s="2"/>
      <c r="C1045" s="2" t="s">
        <v>113</v>
      </c>
      <c r="D1045" s="2" t="s">
        <v>54</v>
      </c>
      <c r="E1045" s="26" t="s">
        <v>760</v>
      </c>
      <c r="F1045" s="2"/>
      <c r="G1045" s="17">
        <f t="shared" ref="G1045:I1046" si="197">G1046</f>
        <v>3386.2</v>
      </c>
      <c r="H1045" s="17">
        <f t="shared" si="197"/>
        <v>0</v>
      </c>
      <c r="I1045" s="17">
        <f t="shared" si="197"/>
        <v>0</v>
      </c>
    </row>
    <row r="1046" spans="1:9" x14ac:dyDescent="0.25">
      <c r="A1046" s="81" t="s">
        <v>339</v>
      </c>
      <c r="B1046" s="2"/>
      <c r="C1046" s="2" t="s">
        <v>113</v>
      </c>
      <c r="D1046" s="2" t="s">
        <v>54</v>
      </c>
      <c r="E1046" s="44" t="s">
        <v>776</v>
      </c>
      <c r="F1046" s="2"/>
      <c r="G1046" s="17">
        <f t="shared" si="197"/>
        <v>3386.2</v>
      </c>
      <c r="H1046" s="17">
        <f t="shared" si="197"/>
        <v>0</v>
      </c>
      <c r="I1046" s="17">
        <f t="shared" si="197"/>
        <v>0</v>
      </c>
    </row>
    <row r="1047" spans="1:9" ht="31.5" x14ac:dyDescent="0.25">
      <c r="A1047" s="81" t="s">
        <v>229</v>
      </c>
      <c r="B1047" s="2"/>
      <c r="C1047" s="2" t="s">
        <v>113</v>
      </c>
      <c r="D1047" s="2" t="s">
        <v>54</v>
      </c>
      <c r="E1047" s="44" t="s">
        <v>776</v>
      </c>
      <c r="F1047" s="2" t="s">
        <v>122</v>
      </c>
      <c r="G1047" s="17">
        <v>3386.2</v>
      </c>
      <c r="H1047" s="17"/>
      <c r="I1047" s="17"/>
    </row>
    <row r="1048" spans="1:9" ht="47.25" x14ac:dyDescent="0.25">
      <c r="A1048" s="81" t="s">
        <v>26</v>
      </c>
      <c r="B1048" s="2"/>
      <c r="C1048" s="2" t="s">
        <v>113</v>
      </c>
      <c r="D1048" s="2" t="s">
        <v>54</v>
      </c>
      <c r="E1048" s="26" t="s">
        <v>771</v>
      </c>
      <c r="F1048" s="2"/>
      <c r="G1048" s="17">
        <f>SUM(G1049)</f>
        <v>93276.6</v>
      </c>
      <c r="H1048" s="17">
        <f>SUM(H1049)</f>
        <v>86437.8</v>
      </c>
      <c r="I1048" s="17">
        <f>SUM(I1049)</f>
        <v>86437.8</v>
      </c>
    </row>
    <row r="1049" spans="1:9" x14ac:dyDescent="0.25">
      <c r="A1049" s="81" t="s">
        <v>339</v>
      </c>
      <c r="B1049" s="2"/>
      <c r="C1049" s="2" t="s">
        <v>113</v>
      </c>
      <c r="D1049" s="2" t="s">
        <v>54</v>
      </c>
      <c r="E1049" s="26" t="s">
        <v>774</v>
      </c>
      <c r="F1049" s="2"/>
      <c r="G1049" s="17">
        <f>G1050</f>
        <v>93276.6</v>
      </c>
      <c r="H1049" s="17">
        <f>H1050</f>
        <v>86437.8</v>
      </c>
      <c r="I1049" s="17">
        <f>I1050</f>
        <v>86437.8</v>
      </c>
    </row>
    <row r="1050" spans="1:9" ht="31.5" x14ac:dyDescent="0.25">
      <c r="A1050" s="81" t="s">
        <v>229</v>
      </c>
      <c r="B1050" s="2"/>
      <c r="C1050" s="2" t="s">
        <v>113</v>
      </c>
      <c r="D1050" s="2" t="s">
        <v>54</v>
      </c>
      <c r="E1050" s="26" t="s">
        <v>774</v>
      </c>
      <c r="F1050" s="2" t="s">
        <v>122</v>
      </c>
      <c r="G1050" s="17">
        <v>93276.6</v>
      </c>
      <c r="H1050" s="17">
        <v>86437.8</v>
      </c>
      <c r="I1050" s="17">
        <v>86437.8</v>
      </c>
    </row>
    <row r="1051" spans="1:9" ht="31.5" x14ac:dyDescent="0.25">
      <c r="A1051" s="81" t="s">
        <v>264</v>
      </c>
      <c r="B1051" s="2"/>
      <c r="C1051" s="2" t="s">
        <v>113</v>
      </c>
      <c r="D1051" s="2" t="s">
        <v>54</v>
      </c>
      <c r="E1051" s="26" t="s">
        <v>980</v>
      </c>
      <c r="F1051" s="2"/>
      <c r="G1051" s="17">
        <f>SUM(G1052)</f>
        <v>1.3</v>
      </c>
      <c r="H1051" s="17">
        <f t="shared" ref="H1051:I1051" si="198">SUM(H1052)</f>
        <v>0</v>
      </c>
      <c r="I1051" s="17">
        <f t="shared" si="198"/>
        <v>0</v>
      </c>
    </row>
    <row r="1052" spans="1:9" ht="31.5" x14ac:dyDescent="0.25">
      <c r="A1052" s="81" t="s">
        <v>979</v>
      </c>
      <c r="B1052" s="2"/>
      <c r="C1052" s="2" t="s">
        <v>113</v>
      </c>
      <c r="D1052" s="2" t="s">
        <v>54</v>
      </c>
      <c r="E1052" s="13" t="s">
        <v>981</v>
      </c>
      <c r="F1052" s="2"/>
      <c r="G1052" s="17">
        <f>SUM(G1053)</f>
        <v>1.3</v>
      </c>
      <c r="H1052" s="17">
        <f t="shared" ref="H1052:I1052" si="199">SUM(H1053)</f>
        <v>0</v>
      </c>
      <c r="I1052" s="17">
        <f t="shared" si="199"/>
        <v>0</v>
      </c>
    </row>
    <row r="1053" spans="1:9" ht="31.5" x14ac:dyDescent="0.25">
      <c r="A1053" s="81" t="s">
        <v>229</v>
      </c>
      <c r="B1053" s="2"/>
      <c r="C1053" s="2" t="s">
        <v>113</v>
      </c>
      <c r="D1053" s="2" t="s">
        <v>54</v>
      </c>
      <c r="E1053" s="13" t="s">
        <v>981</v>
      </c>
      <c r="F1053" s="2" t="s">
        <v>122</v>
      </c>
      <c r="G1053" s="17">
        <v>1.3</v>
      </c>
      <c r="H1053" s="17"/>
      <c r="I1053" s="17"/>
    </row>
    <row r="1054" spans="1:9" x14ac:dyDescent="0.25">
      <c r="A1054" s="81" t="s">
        <v>334</v>
      </c>
      <c r="B1054" s="2"/>
      <c r="C1054" s="2" t="s">
        <v>113</v>
      </c>
      <c r="D1054" s="2" t="s">
        <v>54</v>
      </c>
      <c r="E1054" s="13" t="s">
        <v>982</v>
      </c>
      <c r="F1054" s="2"/>
      <c r="G1054" s="17">
        <v>65</v>
      </c>
      <c r="H1054" s="17">
        <v>0</v>
      </c>
      <c r="I1054" s="17">
        <v>0</v>
      </c>
    </row>
    <row r="1055" spans="1:9" x14ac:dyDescent="0.25">
      <c r="A1055" s="81" t="s">
        <v>339</v>
      </c>
      <c r="B1055" s="2"/>
      <c r="C1055" s="2" t="s">
        <v>113</v>
      </c>
      <c r="D1055" s="2" t="s">
        <v>54</v>
      </c>
      <c r="E1055" s="13" t="s">
        <v>1004</v>
      </c>
      <c r="F1055" s="2"/>
      <c r="G1055" s="17">
        <v>65</v>
      </c>
      <c r="H1055" s="17">
        <v>0</v>
      </c>
      <c r="I1055" s="17">
        <v>0</v>
      </c>
    </row>
    <row r="1056" spans="1:9" ht="31.5" x14ac:dyDescent="0.25">
      <c r="A1056" s="81" t="s">
        <v>229</v>
      </c>
      <c r="B1056" s="2"/>
      <c r="C1056" s="2" t="s">
        <v>113</v>
      </c>
      <c r="D1056" s="2" t="s">
        <v>54</v>
      </c>
      <c r="E1056" s="13" t="s">
        <v>1004</v>
      </c>
      <c r="F1056" s="2" t="s">
        <v>122</v>
      </c>
      <c r="G1056" s="17">
        <v>65</v>
      </c>
      <c r="H1056" s="17">
        <v>0</v>
      </c>
      <c r="I1056" s="17">
        <v>0</v>
      </c>
    </row>
    <row r="1057" spans="1:9" x14ac:dyDescent="0.25">
      <c r="A1057" s="81" t="s">
        <v>927</v>
      </c>
      <c r="B1057" s="2"/>
      <c r="C1057" s="2" t="s">
        <v>113</v>
      </c>
      <c r="D1057" s="2" t="s">
        <v>54</v>
      </c>
      <c r="E1057" s="13" t="s">
        <v>808</v>
      </c>
      <c r="F1057" s="13"/>
      <c r="G1057" s="17">
        <f t="shared" ref="G1057:I1058" si="200">G1058</f>
        <v>3460.8</v>
      </c>
      <c r="H1057" s="17">
        <f t="shared" si="200"/>
        <v>0</v>
      </c>
      <c r="I1057" s="17">
        <f t="shared" si="200"/>
        <v>0</v>
      </c>
    </row>
    <row r="1058" spans="1:9" ht="47.25" x14ac:dyDescent="0.25">
      <c r="A1058" s="81" t="s">
        <v>913</v>
      </c>
      <c r="B1058" s="2"/>
      <c r="C1058" s="2" t="s">
        <v>113</v>
      </c>
      <c r="D1058" s="75" t="s">
        <v>54</v>
      </c>
      <c r="E1058" s="26" t="s">
        <v>809</v>
      </c>
      <c r="F1058" s="2"/>
      <c r="G1058" s="17">
        <f t="shared" si="200"/>
        <v>3460.8</v>
      </c>
      <c r="H1058" s="17">
        <f t="shared" si="200"/>
        <v>0</v>
      </c>
      <c r="I1058" s="17">
        <f t="shared" si="200"/>
        <v>0</v>
      </c>
    </row>
    <row r="1059" spans="1:9" ht="31.5" x14ac:dyDescent="0.25">
      <c r="A1059" s="81" t="s">
        <v>229</v>
      </c>
      <c r="B1059" s="2"/>
      <c r="C1059" s="2" t="s">
        <v>113</v>
      </c>
      <c r="D1059" s="75" t="s">
        <v>54</v>
      </c>
      <c r="E1059" s="26" t="s">
        <v>809</v>
      </c>
      <c r="F1059" s="2" t="s">
        <v>122</v>
      </c>
      <c r="G1059" s="17">
        <v>3460.8</v>
      </c>
      <c r="H1059" s="17">
        <v>0</v>
      </c>
      <c r="I1059" s="17">
        <v>0</v>
      </c>
    </row>
    <row r="1060" spans="1:9" ht="47.25" x14ac:dyDescent="0.25">
      <c r="A1060" s="81" t="s">
        <v>671</v>
      </c>
      <c r="B1060" s="2"/>
      <c r="C1060" s="2" t="s">
        <v>113</v>
      </c>
      <c r="D1060" s="2" t="s">
        <v>54</v>
      </c>
      <c r="E1060" s="22" t="s">
        <v>336</v>
      </c>
      <c r="F1060" s="2"/>
      <c r="G1060" s="17">
        <f>SUM(G1061)+G1063</f>
        <v>210</v>
      </c>
      <c r="H1060" s="17">
        <f t="shared" ref="H1060:I1060" si="201">SUM(H1061)+H1063</f>
        <v>15375.9</v>
      </c>
      <c r="I1060" s="17">
        <f t="shared" si="201"/>
        <v>15304.2</v>
      </c>
    </row>
    <row r="1061" spans="1:9" x14ac:dyDescent="0.25">
      <c r="A1061" s="81" t="s">
        <v>35</v>
      </c>
      <c r="B1061" s="2"/>
      <c r="C1061" s="2" t="s">
        <v>113</v>
      </c>
      <c r="D1061" s="2" t="s">
        <v>54</v>
      </c>
      <c r="E1061" s="22" t="s">
        <v>337</v>
      </c>
      <c r="F1061" s="2"/>
      <c r="G1061" s="17">
        <f t="shared" ref="G1061:I1061" si="202">SUM(G1062)</f>
        <v>210</v>
      </c>
      <c r="H1061" s="17">
        <f t="shared" si="202"/>
        <v>0</v>
      </c>
      <c r="I1061" s="17">
        <f t="shared" si="202"/>
        <v>0</v>
      </c>
    </row>
    <row r="1062" spans="1:9" ht="31.5" x14ac:dyDescent="0.25">
      <c r="A1062" s="81" t="s">
        <v>229</v>
      </c>
      <c r="B1062" s="2"/>
      <c r="C1062" s="2" t="s">
        <v>113</v>
      </c>
      <c r="D1062" s="2" t="s">
        <v>54</v>
      </c>
      <c r="E1062" s="22" t="s">
        <v>337</v>
      </c>
      <c r="F1062" s="2" t="s">
        <v>122</v>
      </c>
      <c r="G1062" s="17">
        <v>210</v>
      </c>
      <c r="H1062" s="17"/>
      <c r="I1062" s="17"/>
    </row>
    <row r="1063" spans="1:9" x14ac:dyDescent="0.25">
      <c r="A1063" s="81" t="s">
        <v>151</v>
      </c>
      <c r="B1063" s="2"/>
      <c r="C1063" s="2" t="s">
        <v>113</v>
      </c>
      <c r="D1063" s="2" t="s">
        <v>54</v>
      </c>
      <c r="E1063" s="13" t="s">
        <v>778</v>
      </c>
      <c r="F1063" s="13"/>
      <c r="G1063" s="17">
        <f>G1065</f>
        <v>0</v>
      </c>
      <c r="H1063" s="17">
        <f>H1065</f>
        <v>15375.9</v>
      </c>
      <c r="I1063" s="17">
        <f>I1065</f>
        <v>15304.2</v>
      </c>
    </row>
    <row r="1064" spans="1:9" ht="31.5" x14ac:dyDescent="0.25">
      <c r="A1064" s="81" t="s">
        <v>780</v>
      </c>
      <c r="B1064" s="2"/>
      <c r="C1064" s="2" t="s">
        <v>113</v>
      </c>
      <c r="D1064" s="2" t="s">
        <v>54</v>
      </c>
      <c r="E1064" s="22" t="s">
        <v>806</v>
      </c>
      <c r="F1064" s="13"/>
      <c r="G1064" s="17">
        <f>SUM(G1065)</f>
        <v>0</v>
      </c>
      <c r="H1064" s="17">
        <f t="shared" ref="H1064:I1065" si="203">SUM(H1065)</f>
        <v>15375.9</v>
      </c>
      <c r="I1064" s="17">
        <f t="shared" si="203"/>
        <v>15304.2</v>
      </c>
    </row>
    <row r="1065" spans="1:9" ht="31.5" x14ac:dyDescent="0.25">
      <c r="A1065" s="40" t="s">
        <v>810</v>
      </c>
      <c r="B1065" s="2"/>
      <c r="C1065" s="2" t="s">
        <v>113</v>
      </c>
      <c r="D1065" s="2" t="s">
        <v>54</v>
      </c>
      <c r="E1065" s="22" t="s">
        <v>811</v>
      </c>
      <c r="F1065" s="41"/>
      <c r="G1065" s="43">
        <f>SUM(G1066)</f>
        <v>0</v>
      </c>
      <c r="H1065" s="43">
        <f t="shared" si="203"/>
        <v>15375.9</v>
      </c>
      <c r="I1065" s="43">
        <f t="shared" si="203"/>
        <v>15304.2</v>
      </c>
    </row>
    <row r="1066" spans="1:9" ht="31.5" x14ac:dyDescent="0.25">
      <c r="A1066" s="81" t="s">
        <v>229</v>
      </c>
      <c r="B1066" s="2"/>
      <c r="C1066" s="2" t="s">
        <v>113</v>
      </c>
      <c r="D1066" s="2" t="s">
        <v>54</v>
      </c>
      <c r="E1066" s="22" t="s">
        <v>811</v>
      </c>
      <c r="F1066" s="41" t="s">
        <v>122</v>
      </c>
      <c r="G1066" s="43">
        <v>0</v>
      </c>
      <c r="H1066" s="43">
        <v>15375.9</v>
      </c>
      <c r="I1066" s="73">
        <v>15304.2</v>
      </c>
    </row>
    <row r="1067" spans="1:9" x14ac:dyDescent="0.25">
      <c r="A1067" s="18" t="s">
        <v>968</v>
      </c>
      <c r="B1067" s="2"/>
      <c r="C1067" s="2" t="s">
        <v>113</v>
      </c>
      <c r="D1067" s="2" t="s">
        <v>169</v>
      </c>
      <c r="E1067" s="22"/>
      <c r="F1067" s="41"/>
      <c r="G1067" s="43">
        <f>SUM(G1068)</f>
        <v>52.6</v>
      </c>
      <c r="H1067" s="43">
        <f t="shared" ref="H1067:I1070" si="204">SUM(H1068)</f>
        <v>0</v>
      </c>
      <c r="I1067" s="43">
        <f t="shared" si="204"/>
        <v>0</v>
      </c>
    </row>
    <row r="1068" spans="1:9" ht="31.5" x14ac:dyDescent="0.25">
      <c r="A1068" s="81" t="s">
        <v>668</v>
      </c>
      <c r="B1068" s="2"/>
      <c r="C1068" s="2" t="s">
        <v>113</v>
      </c>
      <c r="D1068" s="2" t="s">
        <v>169</v>
      </c>
      <c r="E1068" s="22" t="s">
        <v>325</v>
      </c>
      <c r="F1068" s="41"/>
      <c r="G1068" s="43">
        <f>SUM(G1069)</f>
        <v>52.6</v>
      </c>
      <c r="H1068" s="43">
        <f t="shared" si="204"/>
        <v>0</v>
      </c>
      <c r="I1068" s="43">
        <f t="shared" si="204"/>
        <v>0</v>
      </c>
    </row>
    <row r="1069" spans="1:9" ht="47.25" x14ac:dyDescent="0.25">
      <c r="A1069" s="81" t="s">
        <v>914</v>
      </c>
      <c r="B1069" s="2"/>
      <c r="C1069" s="2" t="s">
        <v>113</v>
      </c>
      <c r="D1069" s="2" t="s">
        <v>169</v>
      </c>
      <c r="E1069" s="22" t="s">
        <v>354</v>
      </c>
      <c r="F1069" s="41"/>
      <c r="G1069" s="43">
        <f>SUM(G1070)+G1072</f>
        <v>52.6</v>
      </c>
      <c r="H1069" s="43">
        <f t="shared" ref="H1069:I1069" si="205">SUM(H1070)+H1072</f>
        <v>0</v>
      </c>
      <c r="I1069" s="43">
        <f t="shared" si="205"/>
        <v>0</v>
      </c>
    </row>
    <row r="1070" spans="1:9" ht="31.5" x14ac:dyDescent="0.25">
      <c r="A1070" s="40" t="s">
        <v>539</v>
      </c>
      <c r="B1070" s="2"/>
      <c r="C1070" s="2" t="s">
        <v>113</v>
      </c>
      <c r="D1070" s="2" t="s">
        <v>169</v>
      </c>
      <c r="E1070" s="22" t="s">
        <v>540</v>
      </c>
      <c r="F1070" s="41"/>
      <c r="G1070" s="43">
        <f>SUM(G1071)</f>
        <v>36</v>
      </c>
      <c r="H1070" s="43">
        <f t="shared" si="204"/>
        <v>0</v>
      </c>
      <c r="I1070" s="43">
        <f t="shared" si="204"/>
        <v>0</v>
      </c>
    </row>
    <row r="1071" spans="1:9" ht="31.5" x14ac:dyDescent="0.25">
      <c r="A1071" s="81" t="s">
        <v>52</v>
      </c>
      <c r="B1071" s="2"/>
      <c r="C1071" s="2" t="s">
        <v>113</v>
      </c>
      <c r="D1071" s="2" t="s">
        <v>169</v>
      </c>
      <c r="E1071" s="22" t="s">
        <v>540</v>
      </c>
      <c r="F1071" s="41" t="s">
        <v>91</v>
      </c>
      <c r="G1071" s="43">
        <v>36</v>
      </c>
      <c r="H1071" s="43"/>
      <c r="I1071" s="73"/>
    </row>
    <row r="1072" spans="1:9" ht="31.5" x14ac:dyDescent="0.25">
      <c r="A1072" s="45" t="s">
        <v>45</v>
      </c>
      <c r="B1072" s="2"/>
      <c r="C1072" s="2" t="s">
        <v>113</v>
      </c>
      <c r="D1072" s="2" t="s">
        <v>169</v>
      </c>
      <c r="E1072" s="22" t="s">
        <v>355</v>
      </c>
      <c r="F1072" s="41"/>
      <c r="G1072" s="43">
        <f>SUM(G1073)</f>
        <v>16.600000000000001</v>
      </c>
      <c r="H1072" s="43">
        <f t="shared" ref="H1072:I1073" si="206">SUM(H1073)</f>
        <v>0</v>
      </c>
      <c r="I1072" s="43">
        <f t="shared" si="206"/>
        <v>0</v>
      </c>
    </row>
    <row r="1073" spans="1:9" x14ac:dyDescent="0.25">
      <c r="A1073" s="23" t="s">
        <v>817</v>
      </c>
      <c r="B1073" s="2"/>
      <c r="C1073" s="2" t="s">
        <v>113</v>
      </c>
      <c r="D1073" s="2" t="s">
        <v>169</v>
      </c>
      <c r="E1073" s="22" t="s">
        <v>356</v>
      </c>
      <c r="F1073" s="41"/>
      <c r="G1073" s="43">
        <f>SUM(G1074)</f>
        <v>16.600000000000001</v>
      </c>
      <c r="H1073" s="43">
        <f t="shared" si="206"/>
        <v>0</v>
      </c>
      <c r="I1073" s="43">
        <f t="shared" si="206"/>
        <v>0</v>
      </c>
    </row>
    <row r="1074" spans="1:9" ht="31.5" x14ac:dyDescent="0.25">
      <c r="A1074" s="81" t="s">
        <v>52</v>
      </c>
      <c r="B1074" s="2"/>
      <c r="C1074" s="2" t="s">
        <v>113</v>
      </c>
      <c r="D1074" s="2" t="s">
        <v>169</v>
      </c>
      <c r="E1074" s="22" t="s">
        <v>356</v>
      </c>
      <c r="F1074" s="41" t="s">
        <v>91</v>
      </c>
      <c r="G1074" s="43">
        <v>16.600000000000001</v>
      </c>
      <c r="H1074" s="43"/>
      <c r="I1074" s="73"/>
    </row>
    <row r="1075" spans="1:9" x14ac:dyDescent="0.25">
      <c r="A1075" s="81" t="s">
        <v>340</v>
      </c>
      <c r="B1075" s="2"/>
      <c r="C1075" s="2" t="s">
        <v>113</v>
      </c>
      <c r="D1075" s="2" t="s">
        <v>113</v>
      </c>
      <c r="E1075" s="2"/>
      <c r="F1075" s="2"/>
      <c r="G1075" s="17">
        <f>G1076+G1079+G1082</f>
        <v>25513.7</v>
      </c>
      <c r="H1075" s="17">
        <f>H1076+H1079+H1082</f>
        <v>31266.500000000004</v>
      </c>
      <c r="I1075" s="17">
        <f>I1076+I1079+I1082</f>
        <v>31266.500000000004</v>
      </c>
    </row>
    <row r="1076" spans="1:9" ht="31.5" x14ac:dyDescent="0.25">
      <c r="A1076" s="81" t="s">
        <v>662</v>
      </c>
      <c r="B1076" s="82"/>
      <c r="C1076" s="82" t="s">
        <v>113</v>
      </c>
      <c r="D1076" s="82" t="s">
        <v>113</v>
      </c>
      <c r="E1076" s="82" t="s">
        <v>224</v>
      </c>
      <c r="F1076" s="82"/>
      <c r="G1076" s="73">
        <f>G1077</f>
        <v>78</v>
      </c>
      <c r="H1076" s="73">
        <f>H1077</f>
        <v>78</v>
      </c>
      <c r="I1076" s="73">
        <f>I1077</f>
        <v>78</v>
      </c>
    </row>
    <row r="1077" spans="1:9" x14ac:dyDescent="0.25">
      <c r="A1077" s="81" t="s">
        <v>35</v>
      </c>
      <c r="B1077" s="82"/>
      <c r="C1077" s="82" t="s">
        <v>113</v>
      </c>
      <c r="D1077" s="82" t="s">
        <v>113</v>
      </c>
      <c r="E1077" s="82" t="s">
        <v>341</v>
      </c>
      <c r="F1077" s="82"/>
      <c r="G1077" s="73">
        <f>SUM(G1078)</f>
        <v>78</v>
      </c>
      <c r="H1077" s="73">
        <f>SUM(H1078)</f>
        <v>78</v>
      </c>
      <c r="I1077" s="73">
        <f>SUM(I1078)</f>
        <v>78</v>
      </c>
    </row>
    <row r="1078" spans="1:9" ht="31.5" x14ac:dyDescent="0.25">
      <c r="A1078" s="81" t="s">
        <v>52</v>
      </c>
      <c r="B1078" s="82"/>
      <c r="C1078" s="82" t="s">
        <v>113</v>
      </c>
      <c r="D1078" s="82" t="s">
        <v>113</v>
      </c>
      <c r="E1078" s="82" t="s">
        <v>341</v>
      </c>
      <c r="F1078" s="82" t="s">
        <v>91</v>
      </c>
      <c r="G1078" s="73">
        <v>78</v>
      </c>
      <c r="H1078" s="73">
        <v>78</v>
      </c>
      <c r="I1078" s="73">
        <v>78</v>
      </c>
    </row>
    <row r="1079" spans="1:9" ht="47.25" x14ac:dyDescent="0.25">
      <c r="A1079" s="81" t="s">
        <v>663</v>
      </c>
      <c r="B1079" s="82"/>
      <c r="C1079" s="82" t="s">
        <v>113</v>
      </c>
      <c r="D1079" s="82" t="s">
        <v>113</v>
      </c>
      <c r="E1079" s="82" t="s">
        <v>343</v>
      </c>
      <c r="F1079" s="82"/>
      <c r="G1079" s="73">
        <f>G1080</f>
        <v>78.5</v>
      </c>
      <c r="H1079" s="73">
        <f>H1080</f>
        <v>78.5</v>
      </c>
      <c r="I1079" s="73">
        <f>I1080</f>
        <v>78.5</v>
      </c>
    </row>
    <row r="1080" spans="1:9" x14ac:dyDescent="0.25">
      <c r="A1080" s="81" t="s">
        <v>35</v>
      </c>
      <c r="B1080" s="82"/>
      <c r="C1080" s="82" t="s">
        <v>113</v>
      </c>
      <c r="D1080" s="82" t="s">
        <v>113</v>
      </c>
      <c r="E1080" s="82" t="s">
        <v>344</v>
      </c>
      <c r="F1080" s="82"/>
      <c r="G1080" s="73">
        <f>SUM(G1081)</f>
        <v>78.5</v>
      </c>
      <c r="H1080" s="73">
        <f>SUM(H1081)</f>
        <v>78.5</v>
      </c>
      <c r="I1080" s="73">
        <f>SUM(I1081)</f>
        <v>78.5</v>
      </c>
    </row>
    <row r="1081" spans="1:9" ht="31.5" x14ac:dyDescent="0.25">
      <c r="A1081" s="81" t="s">
        <v>52</v>
      </c>
      <c r="B1081" s="82"/>
      <c r="C1081" s="82" t="s">
        <v>113</v>
      </c>
      <c r="D1081" s="82" t="s">
        <v>113</v>
      </c>
      <c r="E1081" s="82" t="s">
        <v>344</v>
      </c>
      <c r="F1081" s="82" t="s">
        <v>91</v>
      </c>
      <c r="G1081" s="73">
        <v>78.5</v>
      </c>
      <c r="H1081" s="73">
        <v>78.5</v>
      </c>
      <c r="I1081" s="73">
        <v>78.5</v>
      </c>
    </row>
    <row r="1082" spans="1:9" ht="31.5" x14ac:dyDescent="0.25">
      <c r="A1082" s="81" t="s">
        <v>668</v>
      </c>
      <c r="B1082" s="82"/>
      <c r="C1082" s="82" t="s">
        <v>113</v>
      </c>
      <c r="D1082" s="82" t="s">
        <v>113</v>
      </c>
      <c r="E1082" s="22" t="s">
        <v>325</v>
      </c>
      <c r="F1082" s="82"/>
      <c r="G1082" s="73">
        <f>SUM(G1083+G1092)</f>
        <v>25357.200000000001</v>
      </c>
      <c r="H1082" s="73">
        <f t="shared" ref="H1082:I1082" si="207">SUM(H1083+H1092)</f>
        <v>31110.000000000004</v>
      </c>
      <c r="I1082" s="73">
        <f t="shared" si="207"/>
        <v>31110.000000000004</v>
      </c>
    </row>
    <row r="1083" spans="1:9" ht="31.5" x14ac:dyDescent="0.25">
      <c r="A1083" s="81" t="s">
        <v>789</v>
      </c>
      <c r="B1083" s="82"/>
      <c r="C1083" s="82" t="s">
        <v>113</v>
      </c>
      <c r="D1083" s="82" t="s">
        <v>113</v>
      </c>
      <c r="E1083" s="22" t="s">
        <v>759</v>
      </c>
      <c r="F1083" s="82"/>
      <c r="G1083" s="73">
        <f>SUM(G1084)</f>
        <v>22247.8</v>
      </c>
      <c r="H1083" s="73">
        <f t="shared" ref="H1083:I1083" si="208">SUM(H1084)</f>
        <v>27253.100000000002</v>
      </c>
      <c r="I1083" s="73">
        <f t="shared" si="208"/>
        <v>27253.100000000002</v>
      </c>
    </row>
    <row r="1084" spans="1:9" x14ac:dyDescent="0.25">
      <c r="A1084" s="81" t="s">
        <v>35</v>
      </c>
      <c r="B1084" s="82"/>
      <c r="C1084" s="82" t="s">
        <v>113</v>
      </c>
      <c r="D1084" s="82" t="s">
        <v>113</v>
      </c>
      <c r="E1084" s="22" t="s">
        <v>760</v>
      </c>
      <c r="F1084" s="82"/>
      <c r="G1084" s="73">
        <f>SUM(G1085)+G1088</f>
        <v>22247.8</v>
      </c>
      <c r="H1084" s="73">
        <f t="shared" ref="H1084:I1084" si="209">SUM(H1085)+H1088</f>
        <v>27253.100000000002</v>
      </c>
      <c r="I1084" s="73">
        <f t="shared" si="209"/>
        <v>27253.100000000002</v>
      </c>
    </row>
    <row r="1085" spans="1:9" x14ac:dyDescent="0.25">
      <c r="A1085" s="23" t="s">
        <v>346</v>
      </c>
      <c r="B1085" s="2"/>
      <c r="C1085" s="2" t="s">
        <v>113</v>
      </c>
      <c r="D1085" s="2" t="s">
        <v>113</v>
      </c>
      <c r="E1085" s="2" t="s">
        <v>813</v>
      </c>
      <c r="F1085" s="82"/>
      <c r="G1085" s="73">
        <f>SUM(G1086:G1087)</f>
        <v>503.1</v>
      </c>
      <c r="H1085" s="73">
        <f>SUM(H1086:H1087)</f>
        <v>2882.7</v>
      </c>
      <c r="I1085" s="73">
        <f>SUM(I1086:I1087)</f>
        <v>2882.7</v>
      </c>
    </row>
    <row r="1086" spans="1:9" ht="31.5" x14ac:dyDescent="0.25">
      <c r="A1086" s="81" t="s">
        <v>52</v>
      </c>
      <c r="B1086" s="82"/>
      <c r="C1086" s="82" t="s">
        <v>113</v>
      </c>
      <c r="D1086" s="82" t="s">
        <v>113</v>
      </c>
      <c r="E1086" s="2" t="s">
        <v>813</v>
      </c>
      <c r="F1086" s="82" t="s">
        <v>91</v>
      </c>
      <c r="G1086" s="73">
        <v>243.8</v>
      </c>
      <c r="H1086" s="73">
        <v>2882.7</v>
      </c>
      <c r="I1086" s="73">
        <v>2882.7</v>
      </c>
    </row>
    <row r="1087" spans="1:9" ht="31.5" x14ac:dyDescent="0.25">
      <c r="A1087" s="81" t="s">
        <v>229</v>
      </c>
      <c r="B1087" s="82"/>
      <c r="C1087" s="2" t="s">
        <v>113</v>
      </c>
      <c r="D1087" s="2" t="s">
        <v>113</v>
      </c>
      <c r="E1087" s="2" t="s">
        <v>813</v>
      </c>
      <c r="F1087" s="82" t="s">
        <v>122</v>
      </c>
      <c r="G1087" s="73">
        <v>259.3</v>
      </c>
      <c r="H1087" s="73">
        <v>0</v>
      </c>
      <c r="I1087" s="73">
        <v>0</v>
      </c>
    </row>
    <row r="1088" spans="1:9" x14ac:dyDescent="0.25">
      <c r="A1088" s="81" t="s">
        <v>466</v>
      </c>
      <c r="B1088" s="2"/>
      <c r="C1088" s="2" t="s">
        <v>113</v>
      </c>
      <c r="D1088" s="2" t="s">
        <v>113</v>
      </c>
      <c r="E1088" s="2" t="s">
        <v>814</v>
      </c>
      <c r="F1088" s="2"/>
      <c r="G1088" s="17">
        <f>SUM(G1089)+G1090+G1091</f>
        <v>21744.7</v>
      </c>
      <c r="H1088" s="17">
        <f t="shared" ref="H1088:I1088" si="210">SUM(H1089)+H1090+H1091</f>
        <v>24370.400000000001</v>
      </c>
      <c r="I1088" s="17">
        <f t="shared" si="210"/>
        <v>24370.400000000001</v>
      </c>
    </row>
    <row r="1089" spans="1:9" ht="31.5" x14ac:dyDescent="0.25">
      <c r="A1089" s="81" t="s">
        <v>52</v>
      </c>
      <c r="B1089" s="2"/>
      <c r="C1089" s="2" t="s">
        <v>113</v>
      </c>
      <c r="D1089" s="2" t="s">
        <v>113</v>
      </c>
      <c r="E1089" s="2" t="s">
        <v>814</v>
      </c>
      <c r="F1089" s="82" t="s">
        <v>91</v>
      </c>
      <c r="G1089" s="17">
        <v>2408.3000000000002</v>
      </c>
      <c r="H1089" s="17">
        <v>24370.400000000001</v>
      </c>
      <c r="I1089" s="17">
        <v>24370.400000000001</v>
      </c>
    </row>
    <row r="1090" spans="1:9" ht="31.5" x14ac:dyDescent="0.25">
      <c r="A1090" s="81" t="s">
        <v>229</v>
      </c>
      <c r="B1090" s="2"/>
      <c r="C1090" s="2" t="s">
        <v>113</v>
      </c>
      <c r="D1090" s="2" t="s">
        <v>113</v>
      </c>
      <c r="E1090" s="2" t="s">
        <v>814</v>
      </c>
      <c r="F1090" s="82" t="s">
        <v>122</v>
      </c>
      <c r="G1090" s="17">
        <v>6149.2</v>
      </c>
      <c r="H1090" s="17"/>
      <c r="I1090" s="17"/>
    </row>
    <row r="1091" spans="1:9" x14ac:dyDescent="0.25">
      <c r="A1091" s="81" t="s">
        <v>22</v>
      </c>
      <c r="B1091" s="2"/>
      <c r="C1091" s="2" t="s">
        <v>113</v>
      </c>
      <c r="D1091" s="2" t="s">
        <v>113</v>
      </c>
      <c r="E1091" s="2" t="s">
        <v>814</v>
      </c>
      <c r="F1091" s="82" t="s">
        <v>96</v>
      </c>
      <c r="G1091" s="17">
        <v>13187.2</v>
      </c>
      <c r="H1091" s="17"/>
      <c r="I1091" s="17"/>
    </row>
    <row r="1092" spans="1:9" ht="31.5" x14ac:dyDescent="0.25">
      <c r="A1092" s="81" t="s">
        <v>531</v>
      </c>
      <c r="B1092" s="2"/>
      <c r="C1092" s="2" t="s">
        <v>113</v>
      </c>
      <c r="D1092" s="2" t="s">
        <v>113</v>
      </c>
      <c r="E1092" s="2" t="s">
        <v>347</v>
      </c>
      <c r="F1092" s="2"/>
      <c r="G1092" s="17">
        <f>G1093+G1103+G1106</f>
        <v>3109.4</v>
      </c>
      <c r="H1092" s="17">
        <f>H1093+H1103+H1106</f>
        <v>3856.9</v>
      </c>
      <c r="I1092" s="17">
        <f>I1093+I1103+I1106</f>
        <v>3856.9</v>
      </c>
    </row>
    <row r="1093" spans="1:9" x14ac:dyDescent="0.25">
      <c r="A1093" s="81" t="s">
        <v>35</v>
      </c>
      <c r="B1093" s="2"/>
      <c r="C1093" s="2" t="s">
        <v>113</v>
      </c>
      <c r="D1093" s="2" t="s">
        <v>113</v>
      </c>
      <c r="E1093" s="2" t="s">
        <v>348</v>
      </c>
      <c r="F1093" s="2"/>
      <c r="G1093" s="17">
        <f>G1099+G1094</f>
        <v>2784.5</v>
      </c>
      <c r="H1093" s="17">
        <f>H1099+H1094</f>
        <v>3532</v>
      </c>
      <c r="I1093" s="17">
        <f>I1099+I1094</f>
        <v>3532</v>
      </c>
    </row>
    <row r="1094" spans="1:9" x14ac:dyDescent="0.25">
      <c r="A1094" s="81" t="s">
        <v>500</v>
      </c>
      <c r="B1094" s="2"/>
      <c r="C1094" s="2" t="s">
        <v>113</v>
      </c>
      <c r="D1094" s="2" t="s">
        <v>113</v>
      </c>
      <c r="E1094" s="26" t="s">
        <v>501</v>
      </c>
      <c r="F1094" s="2"/>
      <c r="G1094" s="17">
        <f>G1096+G1097+G1095+G1098</f>
        <v>532</v>
      </c>
      <c r="H1094" s="17">
        <f>H1096+H1097+H1095+H1098</f>
        <v>532</v>
      </c>
      <c r="I1094" s="17">
        <f>I1096+I1097+I1095+I1098</f>
        <v>532</v>
      </c>
    </row>
    <row r="1095" spans="1:9" ht="47.25" hidden="1" x14ac:dyDescent="0.25">
      <c r="A1095" s="18" t="s">
        <v>51</v>
      </c>
      <c r="B1095" s="2"/>
      <c r="C1095" s="2" t="s">
        <v>113</v>
      </c>
      <c r="D1095" s="2" t="s">
        <v>113</v>
      </c>
      <c r="E1095" s="26" t="s">
        <v>501</v>
      </c>
      <c r="F1095" s="2" t="s">
        <v>89</v>
      </c>
      <c r="G1095" s="17"/>
      <c r="H1095" s="17"/>
      <c r="I1095" s="17"/>
    </row>
    <row r="1096" spans="1:9" ht="31.5" x14ac:dyDescent="0.25">
      <c r="A1096" s="81" t="s">
        <v>52</v>
      </c>
      <c r="B1096" s="2"/>
      <c r="C1096" s="2" t="s">
        <v>113</v>
      </c>
      <c r="D1096" s="2" t="s">
        <v>113</v>
      </c>
      <c r="E1096" s="26" t="s">
        <v>501</v>
      </c>
      <c r="F1096" s="2" t="s">
        <v>91</v>
      </c>
      <c r="G1096" s="17">
        <v>502</v>
      </c>
      <c r="H1096" s="17">
        <v>532</v>
      </c>
      <c r="I1096" s="17">
        <v>532</v>
      </c>
    </row>
    <row r="1097" spans="1:9" x14ac:dyDescent="0.25">
      <c r="A1097" s="81" t="s">
        <v>42</v>
      </c>
      <c r="B1097" s="2"/>
      <c r="C1097" s="2" t="s">
        <v>113</v>
      </c>
      <c r="D1097" s="2" t="s">
        <v>113</v>
      </c>
      <c r="E1097" s="26" t="s">
        <v>501</v>
      </c>
      <c r="F1097" s="2" t="s">
        <v>99</v>
      </c>
      <c r="G1097" s="17">
        <v>30</v>
      </c>
      <c r="H1097" s="17"/>
      <c r="I1097" s="17"/>
    </row>
    <row r="1098" spans="1:9" ht="31.5" hidden="1" x14ac:dyDescent="0.25">
      <c r="A1098" s="81" t="s">
        <v>229</v>
      </c>
      <c r="B1098" s="2"/>
      <c r="C1098" s="2" t="s">
        <v>113</v>
      </c>
      <c r="D1098" s="2" t="s">
        <v>113</v>
      </c>
      <c r="E1098" s="26" t="s">
        <v>501</v>
      </c>
      <c r="F1098" s="2" t="s">
        <v>122</v>
      </c>
      <c r="G1098" s="17"/>
      <c r="H1098" s="17"/>
      <c r="I1098" s="17"/>
    </row>
    <row r="1099" spans="1:9" ht="31.5" x14ac:dyDescent="0.25">
      <c r="A1099" s="81" t="s">
        <v>349</v>
      </c>
      <c r="B1099" s="22"/>
      <c r="C1099" s="2" t="s">
        <v>113</v>
      </c>
      <c r="D1099" s="2" t="s">
        <v>113</v>
      </c>
      <c r="E1099" s="2" t="s">
        <v>350</v>
      </c>
      <c r="F1099" s="2"/>
      <c r="G1099" s="17">
        <f>SUM(G1100:G1102)</f>
        <v>2252.5</v>
      </c>
      <c r="H1099" s="17">
        <f>SUM(H1100:H1102)</f>
        <v>3000</v>
      </c>
      <c r="I1099" s="17">
        <f>SUM(I1100:I1102)</f>
        <v>3000</v>
      </c>
    </row>
    <row r="1100" spans="1:9" ht="47.25" x14ac:dyDescent="0.25">
      <c r="A1100" s="18" t="s">
        <v>51</v>
      </c>
      <c r="B1100" s="22"/>
      <c r="C1100" s="2" t="s">
        <v>113</v>
      </c>
      <c r="D1100" s="2" t="s">
        <v>113</v>
      </c>
      <c r="E1100" s="2" t="s">
        <v>350</v>
      </c>
      <c r="F1100" s="2" t="s">
        <v>89</v>
      </c>
      <c r="G1100" s="17">
        <v>951.3</v>
      </c>
      <c r="H1100" s="17">
        <v>3000</v>
      </c>
      <c r="I1100" s="17">
        <v>3000</v>
      </c>
    </row>
    <row r="1101" spans="1:9" ht="31.5" x14ac:dyDescent="0.25">
      <c r="A1101" s="81" t="s">
        <v>52</v>
      </c>
      <c r="B1101" s="22"/>
      <c r="C1101" s="2" t="s">
        <v>113</v>
      </c>
      <c r="D1101" s="2" t="s">
        <v>113</v>
      </c>
      <c r="E1101" s="2" t="s">
        <v>350</v>
      </c>
      <c r="F1101" s="2" t="s">
        <v>91</v>
      </c>
      <c r="G1101" s="17">
        <v>261.89999999999998</v>
      </c>
      <c r="H1101" s="17"/>
      <c r="I1101" s="17"/>
    </row>
    <row r="1102" spans="1:9" ht="31.5" x14ac:dyDescent="0.25">
      <c r="A1102" s="81" t="s">
        <v>229</v>
      </c>
      <c r="B1102" s="22"/>
      <c r="C1102" s="2" t="s">
        <v>113</v>
      </c>
      <c r="D1102" s="2" t="s">
        <v>113</v>
      </c>
      <c r="E1102" s="2" t="s">
        <v>350</v>
      </c>
      <c r="F1102" s="2" t="s">
        <v>122</v>
      </c>
      <c r="G1102" s="17">
        <v>1039.3</v>
      </c>
      <c r="H1102" s="17"/>
      <c r="I1102" s="17"/>
    </row>
    <row r="1103" spans="1:9" ht="31.5" x14ac:dyDescent="0.25">
      <c r="A1103" s="81" t="s">
        <v>45</v>
      </c>
      <c r="B1103" s="2"/>
      <c r="C1103" s="2" t="s">
        <v>113</v>
      </c>
      <c r="D1103" s="2" t="s">
        <v>113</v>
      </c>
      <c r="E1103" s="22" t="s">
        <v>351</v>
      </c>
      <c r="F1103" s="2"/>
      <c r="G1103" s="17">
        <f>SUM(G1104)</f>
        <v>0</v>
      </c>
      <c r="H1103" s="17">
        <f>SUM(H1104)</f>
        <v>0</v>
      </c>
      <c r="I1103" s="17">
        <f>SUM(I1104)</f>
        <v>0</v>
      </c>
    </row>
    <row r="1104" spans="1:9" x14ac:dyDescent="0.25">
      <c r="A1104" s="81" t="s">
        <v>352</v>
      </c>
      <c r="B1104" s="2"/>
      <c r="C1104" s="2" t="s">
        <v>113</v>
      </c>
      <c r="D1104" s="2" t="s">
        <v>113</v>
      </c>
      <c r="E1104" s="22" t="s">
        <v>353</v>
      </c>
      <c r="F1104" s="2"/>
      <c r="G1104" s="17">
        <f>G1105</f>
        <v>0</v>
      </c>
      <c r="H1104" s="17">
        <f>H1105</f>
        <v>0</v>
      </c>
      <c r="I1104" s="17">
        <f>I1105</f>
        <v>0</v>
      </c>
    </row>
    <row r="1105" spans="1:9" ht="47.25" x14ac:dyDescent="0.25">
      <c r="A1105" s="18" t="s">
        <v>51</v>
      </c>
      <c r="B1105" s="2"/>
      <c r="C1105" s="2" t="s">
        <v>113</v>
      </c>
      <c r="D1105" s="2" t="s">
        <v>113</v>
      </c>
      <c r="E1105" s="22" t="s">
        <v>353</v>
      </c>
      <c r="F1105" s="2" t="s">
        <v>89</v>
      </c>
      <c r="G1105" s="17"/>
      <c r="H1105" s="17"/>
      <c r="I1105" s="17"/>
    </row>
    <row r="1106" spans="1:9" x14ac:dyDescent="0.25">
      <c r="A1106" s="81" t="s">
        <v>935</v>
      </c>
      <c r="B1106" s="2"/>
      <c r="C1106" s="2" t="s">
        <v>113</v>
      </c>
      <c r="D1106" s="2" t="s">
        <v>113</v>
      </c>
      <c r="E1106" s="2" t="s">
        <v>933</v>
      </c>
      <c r="F1106" s="2"/>
      <c r="G1106" s="17">
        <f>G1107</f>
        <v>324.89999999999998</v>
      </c>
      <c r="H1106" s="17">
        <f>H1107</f>
        <v>324.89999999999998</v>
      </c>
      <c r="I1106" s="17">
        <f>I1107</f>
        <v>324.89999999999998</v>
      </c>
    </row>
    <row r="1107" spans="1:9" x14ac:dyDescent="0.25">
      <c r="A1107" s="81" t="s">
        <v>500</v>
      </c>
      <c r="B1107" s="2"/>
      <c r="C1107" s="2" t="s">
        <v>113</v>
      </c>
      <c r="D1107" s="2" t="s">
        <v>113</v>
      </c>
      <c r="E1107" s="2" t="s">
        <v>934</v>
      </c>
      <c r="F1107" s="2"/>
      <c r="G1107" s="17">
        <f>G1108+G1109+G1110</f>
        <v>324.89999999999998</v>
      </c>
      <c r="H1107" s="17">
        <f>H1108+H1109+H1110</f>
        <v>324.89999999999998</v>
      </c>
      <c r="I1107" s="17">
        <f>I1108+I1109+I1110</f>
        <v>324.89999999999998</v>
      </c>
    </row>
    <row r="1108" spans="1:9" ht="47.25" hidden="1" x14ac:dyDescent="0.25">
      <c r="A1108" s="18" t="s">
        <v>51</v>
      </c>
      <c r="B1108" s="2"/>
      <c r="C1108" s="2" t="s">
        <v>113</v>
      </c>
      <c r="D1108" s="2" t="s">
        <v>113</v>
      </c>
      <c r="E1108" s="2" t="s">
        <v>599</v>
      </c>
      <c r="F1108" s="2" t="s">
        <v>89</v>
      </c>
      <c r="G1108" s="17"/>
      <c r="H1108" s="17"/>
      <c r="I1108" s="17"/>
    </row>
    <row r="1109" spans="1:9" ht="31.5" x14ac:dyDescent="0.25">
      <c r="A1109" s="81" t="s">
        <v>52</v>
      </c>
      <c r="B1109" s="2"/>
      <c r="C1109" s="2" t="s">
        <v>113</v>
      </c>
      <c r="D1109" s="2" t="s">
        <v>113</v>
      </c>
      <c r="E1109" s="2" t="s">
        <v>934</v>
      </c>
      <c r="F1109" s="2" t="s">
        <v>91</v>
      </c>
      <c r="G1109" s="17">
        <v>324.89999999999998</v>
      </c>
      <c r="H1109" s="17">
        <v>324.89999999999998</v>
      </c>
      <c r="I1109" s="17">
        <v>324.89999999999998</v>
      </c>
    </row>
    <row r="1110" spans="1:9" hidden="1" x14ac:dyDescent="0.25">
      <c r="A1110" s="81" t="s">
        <v>42</v>
      </c>
      <c r="B1110" s="2"/>
      <c r="C1110" s="2" t="s">
        <v>113</v>
      </c>
      <c r="D1110" s="2" t="s">
        <v>113</v>
      </c>
      <c r="E1110" s="2" t="s">
        <v>599</v>
      </c>
      <c r="F1110" s="2" t="s">
        <v>99</v>
      </c>
      <c r="G1110" s="17"/>
      <c r="H1110" s="17"/>
      <c r="I1110" s="17"/>
    </row>
    <row r="1111" spans="1:9" x14ac:dyDescent="0.25">
      <c r="A1111" s="81" t="s">
        <v>183</v>
      </c>
      <c r="B1111" s="22"/>
      <c r="C1111" s="2" t="s">
        <v>113</v>
      </c>
      <c r="D1111" s="2" t="s">
        <v>173</v>
      </c>
      <c r="E1111" s="22"/>
      <c r="F1111" s="22"/>
      <c r="G1111" s="73">
        <f>G1112</f>
        <v>65012</v>
      </c>
      <c r="H1111" s="73">
        <f>H1112</f>
        <v>57652.800000000003</v>
      </c>
      <c r="I1111" s="73">
        <f>I1112</f>
        <v>57611.199999999997</v>
      </c>
    </row>
    <row r="1112" spans="1:9" ht="31.5" x14ac:dyDescent="0.25">
      <c r="A1112" s="81" t="s">
        <v>668</v>
      </c>
      <c r="B1112" s="82"/>
      <c r="C1112" s="82" t="s">
        <v>113</v>
      </c>
      <c r="D1112" s="82" t="s">
        <v>173</v>
      </c>
      <c r="E1112" s="22" t="s">
        <v>325</v>
      </c>
      <c r="F1112" s="22"/>
      <c r="G1112" s="73">
        <f>SUM(G1113)+G1126+G1129</f>
        <v>65012</v>
      </c>
      <c r="H1112" s="73">
        <f>SUM(H1113)+H1126+H1129</f>
        <v>57652.800000000003</v>
      </c>
      <c r="I1112" s="73">
        <f>SUM(I1113)+I1126+I1129</f>
        <v>57611.199999999997</v>
      </c>
    </row>
    <row r="1113" spans="1:9" ht="31.5" x14ac:dyDescent="0.25">
      <c r="A1113" s="81" t="s">
        <v>789</v>
      </c>
      <c r="B1113" s="82"/>
      <c r="C1113" s="82" t="s">
        <v>113</v>
      </c>
      <c r="D1113" s="82" t="s">
        <v>173</v>
      </c>
      <c r="E1113" s="22" t="s">
        <v>759</v>
      </c>
      <c r="F1113" s="22"/>
      <c r="G1113" s="73">
        <f>SUM(G1114)+G1119</f>
        <v>6821.5</v>
      </c>
      <c r="H1113" s="73">
        <f t="shared" ref="H1113:I1113" si="211">SUM(H1114)+H1119</f>
        <v>8317.7999999999993</v>
      </c>
      <c r="I1113" s="73">
        <f t="shared" si="211"/>
        <v>8276.2000000000007</v>
      </c>
    </row>
    <row r="1114" spans="1:9" x14ac:dyDescent="0.25">
      <c r="A1114" s="81" t="s">
        <v>35</v>
      </c>
      <c r="B1114" s="2"/>
      <c r="C1114" s="2" t="s">
        <v>113</v>
      </c>
      <c r="D1114" s="2" t="s">
        <v>173</v>
      </c>
      <c r="E1114" s="26" t="s">
        <v>760</v>
      </c>
      <c r="F1114" s="13"/>
      <c r="G1114" s="17">
        <f>SUM(G1118:G1118)+G1115</f>
        <v>2185.1999999999998</v>
      </c>
      <c r="H1114" s="17">
        <f t="shared" ref="H1114:I1114" si="212">SUM(H1118:H1118)+H1115</f>
        <v>3539.1</v>
      </c>
      <c r="I1114" s="17">
        <f t="shared" si="212"/>
        <v>3497.5</v>
      </c>
    </row>
    <row r="1115" spans="1:9" hidden="1" x14ac:dyDescent="0.25">
      <c r="A1115" s="81" t="s">
        <v>153</v>
      </c>
      <c r="B1115" s="82"/>
      <c r="C1115" s="2" t="s">
        <v>113</v>
      </c>
      <c r="D1115" s="2" t="s">
        <v>173</v>
      </c>
      <c r="E1115" s="26" t="s">
        <v>871</v>
      </c>
      <c r="F1115" s="22"/>
      <c r="G1115" s="73">
        <f>SUM(G1116)</f>
        <v>0</v>
      </c>
      <c r="H1115" s="73"/>
      <c r="I1115" s="73"/>
    </row>
    <row r="1116" spans="1:9" ht="31.5" hidden="1" x14ac:dyDescent="0.25">
      <c r="A1116" s="81" t="s">
        <v>52</v>
      </c>
      <c r="B1116" s="82"/>
      <c r="C1116" s="2" t="s">
        <v>113</v>
      </c>
      <c r="D1116" s="2" t="s">
        <v>173</v>
      </c>
      <c r="E1116" s="26" t="s">
        <v>871</v>
      </c>
      <c r="F1116" s="22">
        <v>200</v>
      </c>
      <c r="G1116" s="73"/>
      <c r="H1116" s="73"/>
      <c r="I1116" s="73"/>
    </row>
    <row r="1117" spans="1:9" x14ac:dyDescent="0.25">
      <c r="A1117" s="81" t="s">
        <v>467</v>
      </c>
      <c r="B1117" s="2"/>
      <c r="C1117" s="2" t="s">
        <v>113</v>
      </c>
      <c r="D1117" s="2" t="s">
        <v>173</v>
      </c>
      <c r="E1117" s="26" t="s">
        <v>818</v>
      </c>
      <c r="F1117" s="13"/>
      <c r="G1117" s="17">
        <f>SUM(G1118)</f>
        <v>2185.1999999999998</v>
      </c>
      <c r="H1117" s="17">
        <f t="shared" ref="H1117:I1117" si="213">SUM(H1118)</f>
        <v>3539.1</v>
      </c>
      <c r="I1117" s="17">
        <f t="shared" si="213"/>
        <v>3497.5</v>
      </c>
    </row>
    <row r="1118" spans="1:9" ht="31.5" x14ac:dyDescent="0.25">
      <c r="A1118" s="81" t="s">
        <v>52</v>
      </c>
      <c r="B1118" s="2"/>
      <c r="C1118" s="2" t="s">
        <v>113</v>
      </c>
      <c r="D1118" s="2" t="s">
        <v>173</v>
      </c>
      <c r="E1118" s="26" t="s">
        <v>818</v>
      </c>
      <c r="F1118" s="13">
        <v>200</v>
      </c>
      <c r="G1118" s="17">
        <v>2185.1999999999998</v>
      </c>
      <c r="H1118" s="17">
        <v>3539.1</v>
      </c>
      <c r="I1118" s="17">
        <v>3497.5</v>
      </c>
    </row>
    <row r="1119" spans="1:9" ht="31.5" x14ac:dyDescent="0.25">
      <c r="A1119" s="45" t="s">
        <v>45</v>
      </c>
      <c r="B1119" s="41"/>
      <c r="C1119" s="41" t="s">
        <v>113</v>
      </c>
      <c r="D1119" s="41" t="s">
        <v>173</v>
      </c>
      <c r="E1119" s="46" t="s">
        <v>768</v>
      </c>
      <c r="F1119" s="41"/>
      <c r="G1119" s="43">
        <f>G1120+G1123</f>
        <v>4636.3</v>
      </c>
      <c r="H1119" s="43">
        <f>H1120+H1123</f>
        <v>4778.7</v>
      </c>
      <c r="I1119" s="43">
        <f>I1120+I1123</f>
        <v>4778.7</v>
      </c>
    </row>
    <row r="1120" spans="1:9" ht="63" x14ac:dyDescent="0.25">
      <c r="A1120" s="81" t="s">
        <v>404</v>
      </c>
      <c r="B1120" s="2"/>
      <c r="C1120" s="2" t="s">
        <v>113</v>
      </c>
      <c r="D1120" s="2" t="s">
        <v>173</v>
      </c>
      <c r="E1120" s="26" t="s">
        <v>802</v>
      </c>
      <c r="F1120" s="2"/>
      <c r="G1120" s="73">
        <f>G1121+G1122</f>
        <v>3287</v>
      </c>
      <c r="H1120" s="73">
        <f>H1121+H1122</f>
        <v>3482.8</v>
      </c>
      <c r="I1120" s="73">
        <f>I1121+I1122</f>
        <v>3482.8</v>
      </c>
    </row>
    <row r="1121" spans="1:9" ht="47.25" x14ac:dyDescent="0.25">
      <c r="A1121" s="81" t="s">
        <v>51</v>
      </c>
      <c r="B1121" s="2"/>
      <c r="C1121" s="2" t="s">
        <v>113</v>
      </c>
      <c r="D1121" s="2" t="s">
        <v>173</v>
      </c>
      <c r="E1121" s="26" t="s">
        <v>802</v>
      </c>
      <c r="F1121" s="2" t="s">
        <v>89</v>
      </c>
      <c r="G1121" s="73">
        <v>2984.6</v>
      </c>
      <c r="H1121" s="73">
        <v>3080.3</v>
      </c>
      <c r="I1121" s="73">
        <v>3080.3</v>
      </c>
    </row>
    <row r="1122" spans="1:9" ht="31.5" x14ac:dyDescent="0.25">
      <c r="A1122" s="81" t="s">
        <v>52</v>
      </c>
      <c r="B1122" s="2"/>
      <c r="C1122" s="2" t="s">
        <v>113</v>
      </c>
      <c r="D1122" s="2" t="s">
        <v>173</v>
      </c>
      <c r="E1122" s="26" t="s">
        <v>802</v>
      </c>
      <c r="F1122" s="2" t="s">
        <v>91</v>
      </c>
      <c r="G1122" s="73">
        <v>302.39999999999998</v>
      </c>
      <c r="H1122" s="73">
        <v>402.5</v>
      </c>
      <c r="I1122" s="73">
        <v>402.5</v>
      </c>
    </row>
    <row r="1123" spans="1:9" x14ac:dyDescent="0.25">
      <c r="A1123" s="45" t="s">
        <v>600</v>
      </c>
      <c r="B1123" s="41"/>
      <c r="C1123" s="41" t="s">
        <v>113</v>
      </c>
      <c r="D1123" s="41" t="s">
        <v>173</v>
      </c>
      <c r="E1123" s="46" t="s">
        <v>812</v>
      </c>
      <c r="F1123" s="41"/>
      <c r="G1123" s="43">
        <f>G1124+G1125</f>
        <v>1349.3000000000002</v>
      </c>
      <c r="H1123" s="43">
        <f>H1124+H1125</f>
        <v>1295.8999999999999</v>
      </c>
      <c r="I1123" s="43">
        <f>I1124+I1125</f>
        <v>1295.8999999999999</v>
      </c>
    </row>
    <row r="1124" spans="1:9" ht="47.25" x14ac:dyDescent="0.25">
      <c r="A1124" s="45" t="s">
        <v>51</v>
      </c>
      <c r="B1124" s="41"/>
      <c r="C1124" s="41" t="s">
        <v>113</v>
      </c>
      <c r="D1124" s="41" t="s">
        <v>173</v>
      </c>
      <c r="E1124" s="46" t="s">
        <v>812</v>
      </c>
      <c r="F1124" s="41" t="s">
        <v>89</v>
      </c>
      <c r="G1124" s="43">
        <f>1106.9+43</f>
        <v>1149.9000000000001</v>
      </c>
      <c r="H1124" s="43">
        <v>1141.3</v>
      </c>
      <c r="I1124" s="43">
        <v>1141.3</v>
      </c>
    </row>
    <row r="1125" spans="1:9" ht="31.5" x14ac:dyDescent="0.25">
      <c r="A1125" s="40" t="s">
        <v>52</v>
      </c>
      <c r="B1125" s="41"/>
      <c r="C1125" s="41" t="s">
        <v>113</v>
      </c>
      <c r="D1125" s="41" t="s">
        <v>173</v>
      </c>
      <c r="E1125" s="46" t="s">
        <v>812</v>
      </c>
      <c r="F1125" s="41" t="s">
        <v>91</v>
      </c>
      <c r="G1125" s="43">
        <v>199.4</v>
      </c>
      <c r="H1125" s="43">
        <v>154.6</v>
      </c>
      <c r="I1125" s="43">
        <v>154.6</v>
      </c>
    </row>
    <row r="1126" spans="1:9" ht="47.25" x14ac:dyDescent="0.25">
      <c r="A1126" s="81" t="s">
        <v>671</v>
      </c>
      <c r="B1126" s="2"/>
      <c r="C1126" s="2" t="s">
        <v>113</v>
      </c>
      <c r="D1126" s="2" t="s">
        <v>173</v>
      </c>
      <c r="E1126" s="22" t="s">
        <v>336</v>
      </c>
      <c r="F1126" s="13"/>
      <c r="G1126" s="17">
        <f t="shared" ref="G1126:I1127" si="214">SUM(G1127)</f>
        <v>5.0999999999999996</v>
      </c>
      <c r="H1126" s="17">
        <f t="shared" si="214"/>
        <v>0</v>
      </c>
      <c r="I1126" s="17">
        <f t="shared" si="214"/>
        <v>0</v>
      </c>
    </row>
    <row r="1127" spans="1:9" x14ac:dyDescent="0.25">
      <c r="A1127" s="81" t="s">
        <v>35</v>
      </c>
      <c r="B1127" s="2"/>
      <c r="C1127" s="2" t="s">
        <v>113</v>
      </c>
      <c r="D1127" s="2" t="s">
        <v>173</v>
      </c>
      <c r="E1127" s="22" t="s">
        <v>337</v>
      </c>
      <c r="F1127" s="13"/>
      <c r="G1127" s="17">
        <f t="shared" si="214"/>
        <v>5.0999999999999996</v>
      </c>
      <c r="H1127" s="17">
        <f t="shared" si="214"/>
        <v>0</v>
      </c>
      <c r="I1127" s="17">
        <f t="shared" si="214"/>
        <v>0</v>
      </c>
    </row>
    <row r="1128" spans="1:9" ht="31.5" x14ac:dyDescent="0.25">
      <c r="A1128" s="81" t="s">
        <v>52</v>
      </c>
      <c r="B1128" s="2"/>
      <c r="C1128" s="2" t="s">
        <v>113</v>
      </c>
      <c r="D1128" s="2" t="s">
        <v>173</v>
      </c>
      <c r="E1128" s="22" t="s">
        <v>337</v>
      </c>
      <c r="F1128" s="13">
        <v>200</v>
      </c>
      <c r="G1128" s="17">
        <v>5.0999999999999996</v>
      </c>
      <c r="H1128" s="17">
        <v>0</v>
      </c>
      <c r="I1128" s="17">
        <v>0</v>
      </c>
    </row>
    <row r="1129" spans="1:9" ht="47.25" x14ac:dyDescent="0.25">
      <c r="A1129" s="81" t="s">
        <v>914</v>
      </c>
      <c r="B1129" s="2"/>
      <c r="C1129" s="2" t="s">
        <v>113</v>
      </c>
      <c r="D1129" s="2" t="s">
        <v>173</v>
      </c>
      <c r="E1129" s="44" t="s">
        <v>354</v>
      </c>
      <c r="F1129" s="2"/>
      <c r="G1129" s="17">
        <f>SUM(G1130+G1133+G1135+G1137)+G1143+G1140</f>
        <v>58185.4</v>
      </c>
      <c r="H1129" s="17">
        <f t="shared" ref="H1129:I1129" si="215">SUM(H1130+H1133+H1135+H1137)+H1143+H1140</f>
        <v>49335</v>
      </c>
      <c r="I1129" s="17">
        <f t="shared" si="215"/>
        <v>49335</v>
      </c>
    </row>
    <row r="1130" spans="1:9" x14ac:dyDescent="0.25">
      <c r="A1130" s="40" t="s">
        <v>80</v>
      </c>
      <c r="B1130" s="41"/>
      <c r="C1130" s="41" t="s">
        <v>113</v>
      </c>
      <c r="D1130" s="41" t="s">
        <v>173</v>
      </c>
      <c r="E1130" s="47" t="s">
        <v>528</v>
      </c>
      <c r="F1130" s="41"/>
      <c r="G1130" s="43">
        <f>+G1131+G1132</f>
        <v>13969.1</v>
      </c>
      <c r="H1130" s="43">
        <f>+H1131+H1132</f>
        <v>13969.1</v>
      </c>
      <c r="I1130" s="43">
        <f>+I1131+I1132</f>
        <v>13969.1</v>
      </c>
    </row>
    <row r="1131" spans="1:9" ht="47.25" x14ac:dyDescent="0.25">
      <c r="A1131" s="40" t="s">
        <v>51</v>
      </c>
      <c r="B1131" s="41"/>
      <c r="C1131" s="41" t="s">
        <v>113</v>
      </c>
      <c r="D1131" s="41" t="s">
        <v>173</v>
      </c>
      <c r="E1131" s="47" t="s">
        <v>528</v>
      </c>
      <c r="F1131" s="41" t="s">
        <v>89</v>
      </c>
      <c r="G1131" s="43">
        <f>13859.5+109.4</f>
        <v>13968.9</v>
      </c>
      <c r="H1131" s="43">
        <v>13968.9</v>
      </c>
      <c r="I1131" s="43">
        <v>13968.9</v>
      </c>
    </row>
    <row r="1132" spans="1:9" ht="31.5" x14ac:dyDescent="0.25">
      <c r="A1132" s="40" t="s">
        <v>52</v>
      </c>
      <c r="B1132" s="41"/>
      <c r="C1132" s="41" t="s">
        <v>113</v>
      </c>
      <c r="D1132" s="41" t="s">
        <v>173</v>
      </c>
      <c r="E1132" s="47" t="s">
        <v>528</v>
      </c>
      <c r="F1132" s="41" t="s">
        <v>91</v>
      </c>
      <c r="G1132" s="43">
        <v>0.2</v>
      </c>
      <c r="H1132" s="43">
        <v>0.2</v>
      </c>
      <c r="I1132" s="43">
        <v>0.2</v>
      </c>
    </row>
    <row r="1133" spans="1:9" x14ac:dyDescent="0.25">
      <c r="A1133" s="40" t="s">
        <v>95</v>
      </c>
      <c r="B1133" s="41"/>
      <c r="C1133" s="41" t="s">
        <v>113</v>
      </c>
      <c r="D1133" s="41" t="s">
        <v>173</v>
      </c>
      <c r="E1133" s="47" t="s">
        <v>815</v>
      </c>
      <c r="F1133" s="41"/>
      <c r="G1133" s="17">
        <f>SUM(G1134)</f>
        <v>283</v>
      </c>
      <c r="H1133" s="17">
        <f>SUM(H1134)</f>
        <v>0</v>
      </c>
      <c r="I1133" s="17">
        <f>SUM(I1134)</f>
        <v>0</v>
      </c>
    </row>
    <row r="1134" spans="1:9" ht="31.5" x14ac:dyDescent="0.25">
      <c r="A1134" s="40" t="s">
        <v>52</v>
      </c>
      <c r="B1134" s="41"/>
      <c r="C1134" s="41" t="s">
        <v>113</v>
      </c>
      <c r="D1134" s="41" t="s">
        <v>173</v>
      </c>
      <c r="E1134" s="47" t="s">
        <v>815</v>
      </c>
      <c r="F1134" s="41" t="s">
        <v>91</v>
      </c>
      <c r="G1134" s="17">
        <v>283</v>
      </c>
      <c r="H1134" s="17">
        <v>0</v>
      </c>
      <c r="I1134" s="17">
        <v>0</v>
      </c>
    </row>
    <row r="1135" spans="1:9" ht="31.5" x14ac:dyDescent="0.25">
      <c r="A1135" s="40" t="s">
        <v>97</v>
      </c>
      <c r="B1135" s="41"/>
      <c r="C1135" s="41" t="s">
        <v>113</v>
      </c>
      <c r="D1135" s="41" t="s">
        <v>173</v>
      </c>
      <c r="E1135" s="47" t="s">
        <v>615</v>
      </c>
      <c r="F1135" s="41"/>
      <c r="G1135" s="43">
        <f>SUM(G1136)</f>
        <v>1447.9</v>
      </c>
      <c r="H1135" s="43">
        <f>SUM(H1136)</f>
        <v>694.8</v>
      </c>
      <c r="I1135" s="43">
        <f>SUM(I1136)</f>
        <v>694.8</v>
      </c>
    </row>
    <row r="1136" spans="1:9" ht="31.5" x14ac:dyDescent="0.25">
      <c r="A1136" s="40" t="s">
        <v>52</v>
      </c>
      <c r="B1136" s="41"/>
      <c r="C1136" s="41" t="s">
        <v>113</v>
      </c>
      <c r="D1136" s="41" t="s">
        <v>173</v>
      </c>
      <c r="E1136" s="47" t="s">
        <v>615</v>
      </c>
      <c r="F1136" s="41" t="s">
        <v>91</v>
      </c>
      <c r="G1136" s="43">
        <v>1447.9</v>
      </c>
      <c r="H1136" s="43">
        <v>694.8</v>
      </c>
      <c r="I1136" s="43">
        <v>694.8</v>
      </c>
    </row>
    <row r="1137" spans="1:9" ht="31.5" x14ac:dyDescent="0.25">
      <c r="A1137" s="40" t="s">
        <v>539</v>
      </c>
      <c r="B1137" s="41"/>
      <c r="C1137" s="41" t="s">
        <v>113</v>
      </c>
      <c r="D1137" s="41" t="s">
        <v>173</v>
      </c>
      <c r="E1137" s="47" t="s">
        <v>540</v>
      </c>
      <c r="F1137" s="41"/>
      <c r="G1137" s="43">
        <f>SUM(G1138:G1139)</f>
        <v>759.9</v>
      </c>
      <c r="H1137" s="43">
        <f>SUM(H1138:H1139)</f>
        <v>49.5</v>
      </c>
      <c r="I1137" s="43">
        <f>SUM(I1138:I1139)</f>
        <v>49.5</v>
      </c>
    </row>
    <row r="1138" spans="1:9" ht="31.5" x14ac:dyDescent="0.25">
      <c r="A1138" s="40" t="s">
        <v>52</v>
      </c>
      <c r="B1138" s="41"/>
      <c r="C1138" s="41" t="s">
        <v>113</v>
      </c>
      <c r="D1138" s="41" t="s">
        <v>173</v>
      </c>
      <c r="E1138" s="47" t="s">
        <v>540</v>
      </c>
      <c r="F1138" s="41" t="s">
        <v>91</v>
      </c>
      <c r="G1138" s="43">
        <v>685.5</v>
      </c>
      <c r="H1138" s="43"/>
      <c r="I1138" s="43"/>
    </row>
    <row r="1139" spans="1:9" x14ac:dyDescent="0.25">
      <c r="A1139" s="81" t="s">
        <v>22</v>
      </c>
      <c r="B1139" s="41"/>
      <c r="C1139" s="41" t="s">
        <v>113</v>
      </c>
      <c r="D1139" s="41" t="s">
        <v>173</v>
      </c>
      <c r="E1139" s="47" t="s">
        <v>540</v>
      </c>
      <c r="F1139" s="41" t="s">
        <v>96</v>
      </c>
      <c r="G1139" s="43">
        <v>74.400000000000006</v>
      </c>
      <c r="H1139" s="43">
        <v>49.5</v>
      </c>
      <c r="I1139" s="43">
        <v>49.5</v>
      </c>
    </row>
    <row r="1140" spans="1:9" x14ac:dyDescent="0.25">
      <c r="A1140" s="81" t="s">
        <v>35</v>
      </c>
      <c r="B1140" s="2"/>
      <c r="C1140" s="2" t="s">
        <v>113</v>
      </c>
      <c r="D1140" s="2" t="s">
        <v>173</v>
      </c>
      <c r="E1140" s="13" t="s">
        <v>816</v>
      </c>
      <c r="F1140" s="13"/>
      <c r="G1140" s="17">
        <f>SUM(G1141)</f>
        <v>1080.9000000000001</v>
      </c>
      <c r="H1140" s="17">
        <f>SUM(H1141)</f>
        <v>0</v>
      </c>
      <c r="I1140" s="17">
        <f>SUM(I1141)</f>
        <v>0</v>
      </c>
    </row>
    <row r="1141" spans="1:9" x14ac:dyDescent="0.25">
      <c r="A1141" s="23" t="s">
        <v>817</v>
      </c>
      <c r="B1141" s="2"/>
      <c r="C1141" s="2" t="s">
        <v>113</v>
      </c>
      <c r="D1141" s="82" t="s">
        <v>173</v>
      </c>
      <c r="E1141" s="2" t="s">
        <v>777</v>
      </c>
      <c r="F1141" s="82"/>
      <c r="G1141" s="17">
        <f>G1142</f>
        <v>1080.9000000000001</v>
      </c>
      <c r="H1141" s="17">
        <f>H1142</f>
        <v>0</v>
      </c>
      <c r="I1141" s="17">
        <f>I1142</f>
        <v>0</v>
      </c>
    </row>
    <row r="1142" spans="1:9" ht="31.5" x14ac:dyDescent="0.25">
      <c r="A1142" s="81" t="s">
        <v>52</v>
      </c>
      <c r="B1142" s="82"/>
      <c r="C1142" s="82" t="s">
        <v>113</v>
      </c>
      <c r="D1142" s="82" t="s">
        <v>173</v>
      </c>
      <c r="E1142" s="2" t="s">
        <v>777</v>
      </c>
      <c r="F1142" s="82" t="s">
        <v>91</v>
      </c>
      <c r="G1142" s="17">
        <v>1080.9000000000001</v>
      </c>
      <c r="H1142" s="17">
        <v>0</v>
      </c>
      <c r="I1142" s="17">
        <v>0</v>
      </c>
    </row>
    <row r="1143" spans="1:9" ht="31.5" x14ac:dyDescent="0.25">
      <c r="A1143" s="81" t="s">
        <v>45</v>
      </c>
      <c r="B1143" s="2"/>
      <c r="C1143" s="2" t="s">
        <v>113</v>
      </c>
      <c r="D1143" s="2" t="s">
        <v>173</v>
      </c>
      <c r="E1143" s="13" t="s">
        <v>355</v>
      </c>
      <c r="F1143" s="2"/>
      <c r="G1143" s="17">
        <f>SUM(G1144)</f>
        <v>40644.6</v>
      </c>
      <c r="H1143" s="17">
        <f>SUM(H1144)</f>
        <v>34621.599999999999</v>
      </c>
      <c r="I1143" s="17">
        <f>SUM(I1144)</f>
        <v>34621.599999999999</v>
      </c>
    </row>
    <row r="1144" spans="1:9" x14ac:dyDescent="0.25">
      <c r="A1144" s="23" t="s">
        <v>817</v>
      </c>
      <c r="B1144" s="2"/>
      <c r="C1144" s="2" t="s">
        <v>113</v>
      </c>
      <c r="D1144" s="2" t="s">
        <v>173</v>
      </c>
      <c r="E1144" s="13" t="s">
        <v>356</v>
      </c>
      <c r="F1144" s="2"/>
      <c r="G1144" s="17">
        <f>G1145+G1146+G1147</f>
        <v>40644.6</v>
      </c>
      <c r="H1144" s="17">
        <f>H1145+H1146+H1147</f>
        <v>34621.599999999999</v>
      </c>
      <c r="I1144" s="17">
        <f>I1145+I1146+I1147</f>
        <v>34621.599999999999</v>
      </c>
    </row>
    <row r="1145" spans="1:9" ht="47.25" x14ac:dyDescent="0.25">
      <c r="A1145" s="18" t="s">
        <v>51</v>
      </c>
      <c r="B1145" s="2"/>
      <c r="C1145" s="2" t="s">
        <v>113</v>
      </c>
      <c r="D1145" s="2" t="s">
        <v>173</v>
      </c>
      <c r="E1145" s="13" t="s">
        <v>356</v>
      </c>
      <c r="F1145" s="2" t="s">
        <v>89</v>
      </c>
      <c r="G1145" s="17">
        <f>32583.4+2331.1</f>
        <v>34914.5</v>
      </c>
      <c r="H1145" s="17">
        <v>33506</v>
      </c>
      <c r="I1145" s="17">
        <v>33506</v>
      </c>
    </row>
    <row r="1146" spans="1:9" ht="31.5" x14ac:dyDescent="0.25">
      <c r="A1146" s="81" t="s">
        <v>52</v>
      </c>
      <c r="B1146" s="2"/>
      <c r="C1146" s="2" t="s">
        <v>113</v>
      </c>
      <c r="D1146" s="2" t="s">
        <v>173</v>
      </c>
      <c r="E1146" s="13" t="s">
        <v>356</v>
      </c>
      <c r="F1146" s="2" t="s">
        <v>91</v>
      </c>
      <c r="G1146" s="17">
        <v>5550.7</v>
      </c>
      <c r="H1146" s="17">
        <v>935.7</v>
      </c>
      <c r="I1146" s="17">
        <v>935.7</v>
      </c>
    </row>
    <row r="1147" spans="1:9" x14ac:dyDescent="0.25">
      <c r="A1147" s="81" t="s">
        <v>22</v>
      </c>
      <c r="B1147" s="2"/>
      <c r="C1147" s="2" t="s">
        <v>113</v>
      </c>
      <c r="D1147" s="2" t="s">
        <v>173</v>
      </c>
      <c r="E1147" s="13" t="s">
        <v>356</v>
      </c>
      <c r="F1147" s="2" t="s">
        <v>96</v>
      </c>
      <c r="G1147" s="17">
        <v>179.4</v>
      </c>
      <c r="H1147" s="17">
        <v>179.9</v>
      </c>
      <c r="I1147" s="17">
        <v>179.9</v>
      </c>
    </row>
    <row r="1148" spans="1:9" x14ac:dyDescent="0.25">
      <c r="A1148" s="81" t="s">
        <v>30</v>
      </c>
      <c r="B1148" s="2"/>
      <c r="C1148" s="2" t="s">
        <v>31</v>
      </c>
      <c r="D1148" s="2" t="s">
        <v>32</v>
      </c>
      <c r="E1148" s="26"/>
      <c r="F1148" s="2"/>
      <c r="G1148" s="17">
        <f>SUM(G1149+G1159)</f>
        <v>76987.199999999997</v>
      </c>
      <c r="H1148" s="17">
        <f>SUM(H1149+H1159)</f>
        <v>67159.3</v>
      </c>
      <c r="I1148" s="17">
        <f>SUM(I1149+I1159)</f>
        <v>67372</v>
      </c>
    </row>
    <row r="1149" spans="1:9" x14ac:dyDescent="0.25">
      <c r="A1149" s="81" t="s">
        <v>53</v>
      </c>
      <c r="B1149" s="2"/>
      <c r="C1149" s="2" t="s">
        <v>31</v>
      </c>
      <c r="D1149" s="2" t="s">
        <v>54</v>
      </c>
      <c r="E1149" s="26"/>
      <c r="F1149" s="2"/>
      <c r="G1149" s="17">
        <f>G1154+G1150</f>
        <v>34124.5</v>
      </c>
      <c r="H1149" s="17">
        <f>H1154+H1150</f>
        <v>28741.5</v>
      </c>
      <c r="I1149" s="17">
        <f>I1154+I1150</f>
        <v>28954.2</v>
      </c>
    </row>
    <row r="1150" spans="1:9" ht="31.5" x14ac:dyDescent="0.25">
      <c r="A1150" s="81" t="s">
        <v>533</v>
      </c>
      <c r="B1150" s="2"/>
      <c r="C1150" s="2" t="s">
        <v>31</v>
      </c>
      <c r="D1150" s="2" t="s">
        <v>54</v>
      </c>
      <c r="E1150" s="44" t="s">
        <v>210</v>
      </c>
      <c r="F1150" s="2"/>
      <c r="G1150" s="73">
        <f>SUM(G1151)</f>
        <v>29011.5</v>
      </c>
      <c r="H1150" s="73">
        <f t="shared" ref="H1150:I1150" si="216">SUM(H1151)</f>
        <v>23424</v>
      </c>
      <c r="I1150" s="73">
        <f t="shared" si="216"/>
        <v>23424</v>
      </c>
    </row>
    <row r="1151" spans="1:9" ht="31.5" x14ac:dyDescent="0.25">
      <c r="A1151" s="81" t="s">
        <v>874</v>
      </c>
      <c r="B1151" s="2"/>
      <c r="C1151" s="2" t="s">
        <v>31</v>
      </c>
      <c r="D1151" s="2" t="s">
        <v>54</v>
      </c>
      <c r="E1151" s="44" t="s">
        <v>872</v>
      </c>
      <c r="F1151" s="2"/>
      <c r="G1151" s="73">
        <f>SUM(G1152)</f>
        <v>29011.5</v>
      </c>
      <c r="H1151" s="73">
        <f t="shared" ref="H1151:I1151" si="217">SUM(H1152)</f>
        <v>23424</v>
      </c>
      <c r="I1151" s="73">
        <f t="shared" si="217"/>
        <v>23424</v>
      </c>
    </row>
    <row r="1152" spans="1:9" ht="47.25" x14ac:dyDescent="0.25">
      <c r="A1152" s="81" t="s">
        <v>405</v>
      </c>
      <c r="B1152" s="2"/>
      <c r="C1152" s="2" t="s">
        <v>31</v>
      </c>
      <c r="D1152" s="2" t="s">
        <v>54</v>
      </c>
      <c r="E1152" s="44" t="s">
        <v>873</v>
      </c>
      <c r="F1152" s="2"/>
      <c r="G1152" s="73">
        <f t="shared" ref="G1152:I1152" si="218">G1153</f>
        <v>29011.5</v>
      </c>
      <c r="H1152" s="73">
        <f t="shared" si="218"/>
        <v>23424</v>
      </c>
      <c r="I1152" s="73">
        <f t="shared" si="218"/>
        <v>23424</v>
      </c>
    </row>
    <row r="1153" spans="1:9" x14ac:dyDescent="0.25">
      <c r="A1153" s="81" t="s">
        <v>42</v>
      </c>
      <c r="B1153" s="2"/>
      <c r="C1153" s="2" t="s">
        <v>31</v>
      </c>
      <c r="D1153" s="2" t="s">
        <v>54</v>
      </c>
      <c r="E1153" s="44" t="s">
        <v>873</v>
      </c>
      <c r="F1153" s="2" t="s">
        <v>99</v>
      </c>
      <c r="G1153" s="73">
        <v>29011.5</v>
      </c>
      <c r="H1153" s="73">
        <v>23424</v>
      </c>
      <c r="I1153" s="73">
        <v>23424</v>
      </c>
    </row>
    <row r="1154" spans="1:9" ht="31.5" x14ac:dyDescent="0.25">
      <c r="A1154" s="37" t="s">
        <v>510</v>
      </c>
      <c r="B1154" s="82"/>
      <c r="C1154" s="82" t="s">
        <v>31</v>
      </c>
      <c r="D1154" s="82" t="s">
        <v>54</v>
      </c>
      <c r="E1154" s="44" t="s">
        <v>364</v>
      </c>
      <c r="F1154" s="2"/>
      <c r="G1154" s="17">
        <f t="shared" ref="G1154:I1155" si="219">G1155</f>
        <v>5113</v>
      </c>
      <c r="H1154" s="17">
        <f t="shared" si="219"/>
        <v>5317.5</v>
      </c>
      <c r="I1154" s="17">
        <f t="shared" si="219"/>
        <v>5530.2</v>
      </c>
    </row>
    <row r="1155" spans="1:9" ht="31.5" x14ac:dyDescent="0.25">
      <c r="A1155" s="48" t="s">
        <v>375</v>
      </c>
      <c r="B1155" s="82"/>
      <c r="C1155" s="82" t="s">
        <v>31</v>
      </c>
      <c r="D1155" s="82" t="s">
        <v>54</v>
      </c>
      <c r="E1155" s="44" t="s">
        <v>376</v>
      </c>
      <c r="F1155" s="2"/>
      <c r="G1155" s="17">
        <f t="shared" si="219"/>
        <v>5113</v>
      </c>
      <c r="H1155" s="17">
        <f t="shared" si="219"/>
        <v>5317.5</v>
      </c>
      <c r="I1155" s="17">
        <f t="shared" si="219"/>
        <v>5530.2</v>
      </c>
    </row>
    <row r="1156" spans="1:9" ht="47.25" x14ac:dyDescent="0.25">
      <c r="A1156" s="48" t="s">
        <v>387</v>
      </c>
      <c r="B1156" s="82"/>
      <c r="C1156" s="82" t="s">
        <v>31</v>
      </c>
      <c r="D1156" s="82" t="s">
        <v>54</v>
      </c>
      <c r="E1156" s="44" t="s">
        <v>572</v>
      </c>
      <c r="F1156" s="2"/>
      <c r="G1156" s="17">
        <f>G1157+G1158</f>
        <v>5113</v>
      </c>
      <c r="H1156" s="17">
        <f>H1157+H1158</f>
        <v>5317.5</v>
      </c>
      <c r="I1156" s="17">
        <f>I1157+I1158</f>
        <v>5530.2</v>
      </c>
    </row>
    <row r="1157" spans="1:9" x14ac:dyDescent="0.25">
      <c r="A1157" s="81" t="s">
        <v>42</v>
      </c>
      <c r="B1157" s="82"/>
      <c r="C1157" s="82" t="s">
        <v>31</v>
      </c>
      <c r="D1157" s="82" t="s">
        <v>54</v>
      </c>
      <c r="E1157" s="44" t="s">
        <v>572</v>
      </c>
      <c r="F1157" s="82" t="s">
        <v>99</v>
      </c>
      <c r="G1157" s="17">
        <v>4656</v>
      </c>
      <c r="H1157" s="17">
        <v>4842.2</v>
      </c>
      <c r="I1157" s="17">
        <v>5035.8999999999996</v>
      </c>
    </row>
    <row r="1158" spans="1:9" ht="31.5" x14ac:dyDescent="0.25">
      <c r="A1158" s="81" t="s">
        <v>121</v>
      </c>
      <c r="B1158" s="2"/>
      <c r="C1158" s="82" t="s">
        <v>31</v>
      </c>
      <c r="D1158" s="82" t="s">
        <v>54</v>
      </c>
      <c r="E1158" s="44" t="s">
        <v>572</v>
      </c>
      <c r="F1158" s="2" t="s">
        <v>122</v>
      </c>
      <c r="G1158" s="17">
        <v>457</v>
      </c>
      <c r="H1158" s="17">
        <v>475.3</v>
      </c>
      <c r="I1158" s="17">
        <v>494.3</v>
      </c>
    </row>
    <row r="1159" spans="1:9" x14ac:dyDescent="0.25">
      <c r="A1159" s="81" t="s">
        <v>186</v>
      </c>
      <c r="B1159" s="22"/>
      <c r="C1159" s="2" t="s">
        <v>31</v>
      </c>
      <c r="D1159" s="2" t="s">
        <v>13</v>
      </c>
      <c r="E1159" s="44"/>
      <c r="F1159" s="22"/>
      <c r="G1159" s="73">
        <f>G1160+G1164</f>
        <v>42862.7</v>
      </c>
      <c r="H1159" s="73">
        <f>H1160+H1164</f>
        <v>38417.800000000003</v>
      </c>
      <c r="I1159" s="73">
        <f>I1160+I1164</f>
        <v>38417.800000000003</v>
      </c>
    </row>
    <row r="1160" spans="1:9" ht="31.5" x14ac:dyDescent="0.25">
      <c r="A1160" s="81" t="s">
        <v>532</v>
      </c>
      <c r="B1160" s="2"/>
      <c r="C1160" s="2" t="s">
        <v>31</v>
      </c>
      <c r="D1160" s="2" t="s">
        <v>13</v>
      </c>
      <c r="E1160" s="26" t="s">
        <v>400</v>
      </c>
      <c r="F1160" s="2"/>
      <c r="G1160" s="73">
        <f>SUM(G1161)</f>
        <v>33588.699999999997</v>
      </c>
      <c r="H1160" s="73">
        <f t="shared" ref="H1160:I1160" si="220">SUM(H1161)</f>
        <v>29718.3</v>
      </c>
      <c r="I1160" s="73">
        <f t="shared" si="220"/>
        <v>29718.3</v>
      </c>
    </row>
    <row r="1161" spans="1:9" x14ac:dyDescent="0.25">
      <c r="A1161" s="81" t="s">
        <v>877</v>
      </c>
      <c r="B1161" s="2"/>
      <c r="C1161" s="2" t="s">
        <v>31</v>
      </c>
      <c r="D1161" s="2" t="s">
        <v>13</v>
      </c>
      <c r="E1161" s="26" t="s">
        <v>875</v>
      </c>
      <c r="F1161" s="2"/>
      <c r="G1161" s="73">
        <f>SUM(G1162)</f>
        <v>33588.699999999997</v>
      </c>
      <c r="H1161" s="73">
        <f t="shared" ref="H1161:I1161" si="221">SUM(H1162)</f>
        <v>29718.3</v>
      </c>
      <c r="I1161" s="73">
        <f t="shared" si="221"/>
        <v>29718.3</v>
      </c>
    </row>
    <row r="1162" spans="1:9" ht="63" x14ac:dyDescent="0.25">
      <c r="A1162" s="81" t="s">
        <v>406</v>
      </c>
      <c r="B1162" s="2"/>
      <c r="C1162" s="2" t="s">
        <v>31</v>
      </c>
      <c r="D1162" s="2" t="s">
        <v>13</v>
      </c>
      <c r="E1162" s="44" t="s">
        <v>876</v>
      </c>
      <c r="F1162" s="2"/>
      <c r="G1162" s="73">
        <f t="shared" ref="G1162:I1162" si="222">G1163</f>
        <v>33588.699999999997</v>
      </c>
      <c r="H1162" s="73">
        <f t="shared" si="222"/>
        <v>29718.3</v>
      </c>
      <c r="I1162" s="73">
        <f t="shared" si="222"/>
        <v>29718.3</v>
      </c>
    </row>
    <row r="1163" spans="1:9" x14ac:dyDescent="0.25">
      <c r="A1163" s="81" t="s">
        <v>42</v>
      </c>
      <c r="B1163" s="82"/>
      <c r="C1163" s="2" t="s">
        <v>31</v>
      </c>
      <c r="D1163" s="2" t="s">
        <v>13</v>
      </c>
      <c r="E1163" s="44" t="s">
        <v>876</v>
      </c>
      <c r="F1163" s="2">
        <v>300</v>
      </c>
      <c r="G1163" s="73">
        <v>33588.699999999997</v>
      </c>
      <c r="H1163" s="73">
        <v>29718.3</v>
      </c>
      <c r="I1163" s="73">
        <v>29718.3</v>
      </c>
    </row>
    <row r="1164" spans="1:9" ht="31.5" x14ac:dyDescent="0.25">
      <c r="A1164" s="81" t="s">
        <v>668</v>
      </c>
      <c r="B1164" s="22"/>
      <c r="C1164" s="2" t="s">
        <v>31</v>
      </c>
      <c r="D1164" s="2" t="s">
        <v>13</v>
      </c>
      <c r="E1164" s="22" t="s">
        <v>325</v>
      </c>
      <c r="F1164" s="22"/>
      <c r="G1164" s="73">
        <f>SUM(G1165)</f>
        <v>9274</v>
      </c>
      <c r="H1164" s="73">
        <f t="shared" ref="H1164:I1164" si="223">SUM(H1165)</f>
        <v>8699.5</v>
      </c>
      <c r="I1164" s="73">
        <f t="shared" si="223"/>
        <v>8699.5</v>
      </c>
    </row>
    <row r="1165" spans="1:9" ht="31.5" x14ac:dyDescent="0.25">
      <c r="A1165" s="81" t="s">
        <v>789</v>
      </c>
      <c r="B1165" s="22"/>
      <c r="C1165" s="2" t="s">
        <v>31</v>
      </c>
      <c r="D1165" s="2" t="s">
        <v>13</v>
      </c>
      <c r="E1165" s="22" t="s">
        <v>759</v>
      </c>
      <c r="F1165" s="22"/>
      <c r="G1165" s="73">
        <f>SUM(G1167)+G1169</f>
        <v>9274</v>
      </c>
      <c r="H1165" s="73">
        <f t="shared" ref="H1165:I1165" si="224">SUM(H1167)+H1169</f>
        <v>8699.5</v>
      </c>
      <c r="I1165" s="73">
        <f t="shared" si="224"/>
        <v>8699.5</v>
      </c>
    </row>
    <row r="1166" spans="1:9" x14ac:dyDescent="0.25">
      <c r="A1166" s="81" t="s">
        <v>35</v>
      </c>
      <c r="B1166" s="22"/>
      <c r="C1166" s="2" t="s">
        <v>31</v>
      </c>
      <c r="D1166" s="2" t="s">
        <v>13</v>
      </c>
      <c r="E1166" s="22" t="s">
        <v>760</v>
      </c>
      <c r="F1166" s="22"/>
      <c r="G1166" s="73">
        <f>SUM(G1167)</f>
        <v>8699.5</v>
      </c>
      <c r="H1166" s="73">
        <f t="shared" ref="H1166:I1166" si="225">SUM(H1167)</f>
        <v>8699.5</v>
      </c>
      <c r="I1166" s="73">
        <f t="shared" si="225"/>
        <v>8699.5</v>
      </c>
    </row>
    <row r="1167" spans="1:9" ht="94.5" x14ac:dyDescent="0.25">
      <c r="A1167" s="81" t="s">
        <v>601</v>
      </c>
      <c r="B1167" s="2"/>
      <c r="C1167" s="2" t="s">
        <v>31</v>
      </c>
      <c r="D1167" s="2" t="s">
        <v>13</v>
      </c>
      <c r="E1167" s="22" t="s">
        <v>896</v>
      </c>
      <c r="F1167" s="2"/>
      <c r="G1167" s="17">
        <f t="shared" ref="G1167:I1167" si="226">G1168</f>
        <v>8699.5</v>
      </c>
      <c r="H1167" s="17">
        <f t="shared" si="226"/>
        <v>8699.5</v>
      </c>
      <c r="I1167" s="17">
        <f t="shared" si="226"/>
        <v>8699.5</v>
      </c>
    </row>
    <row r="1168" spans="1:9" x14ac:dyDescent="0.25">
      <c r="A1168" s="81" t="s">
        <v>42</v>
      </c>
      <c r="B1168" s="2"/>
      <c r="C1168" s="2" t="s">
        <v>31</v>
      </c>
      <c r="D1168" s="2" t="s">
        <v>13</v>
      </c>
      <c r="E1168" s="22" t="s">
        <v>896</v>
      </c>
      <c r="F1168" s="2" t="s">
        <v>99</v>
      </c>
      <c r="G1168" s="17">
        <v>8699.5</v>
      </c>
      <c r="H1168" s="17">
        <v>8699.5</v>
      </c>
      <c r="I1168" s="17">
        <v>8699.5</v>
      </c>
    </row>
    <row r="1169" spans="1:9" ht="31.5" x14ac:dyDescent="0.25">
      <c r="A1169" s="81" t="s">
        <v>45</v>
      </c>
      <c r="B1169" s="2"/>
      <c r="C1169" s="2" t="s">
        <v>31</v>
      </c>
      <c r="D1169" s="2" t="s">
        <v>13</v>
      </c>
      <c r="E1169" s="22" t="s">
        <v>768</v>
      </c>
      <c r="F1169" s="2"/>
      <c r="G1169" s="17">
        <f>SUM(G1170)</f>
        <v>574.5</v>
      </c>
      <c r="H1169" s="17">
        <f t="shared" ref="H1169:I1170" si="227">SUM(H1170)</f>
        <v>0</v>
      </c>
      <c r="I1169" s="17">
        <f t="shared" si="227"/>
        <v>0</v>
      </c>
    </row>
    <row r="1170" spans="1:9" ht="78.75" x14ac:dyDescent="0.25">
      <c r="A1170" s="81" t="s">
        <v>402</v>
      </c>
      <c r="B1170" s="2"/>
      <c r="C1170" s="2" t="s">
        <v>31</v>
      </c>
      <c r="D1170" s="2" t="s">
        <v>13</v>
      </c>
      <c r="E1170" s="22" t="s">
        <v>795</v>
      </c>
      <c r="F1170" s="2"/>
      <c r="G1170" s="17">
        <f>SUM(G1171)</f>
        <v>574.5</v>
      </c>
      <c r="H1170" s="17">
        <f t="shared" si="227"/>
        <v>0</v>
      </c>
      <c r="I1170" s="17">
        <f t="shared" si="227"/>
        <v>0</v>
      </c>
    </row>
    <row r="1171" spans="1:9" x14ac:dyDescent="0.25">
      <c r="A1171" s="81" t="s">
        <v>42</v>
      </c>
      <c r="B1171" s="2"/>
      <c r="C1171" s="2" t="s">
        <v>31</v>
      </c>
      <c r="D1171" s="2" t="s">
        <v>13</v>
      </c>
      <c r="E1171" s="22" t="s">
        <v>795</v>
      </c>
      <c r="F1171" s="2" t="s">
        <v>99</v>
      </c>
      <c r="G1171" s="17">
        <v>574.5</v>
      </c>
      <c r="H1171" s="17"/>
      <c r="I1171" s="17"/>
    </row>
    <row r="1172" spans="1:9" hidden="1" x14ac:dyDescent="0.25">
      <c r="A1172" s="81" t="s">
        <v>77</v>
      </c>
      <c r="B1172" s="30"/>
      <c r="C1172" s="82" t="s">
        <v>31</v>
      </c>
      <c r="D1172" s="82" t="s">
        <v>78</v>
      </c>
      <c r="E1172" s="82"/>
      <c r="F1172" s="22"/>
      <c r="G1172" s="73">
        <f t="shared" ref="G1172:I1173" si="228">G1173</f>
        <v>0</v>
      </c>
      <c r="H1172" s="73">
        <f t="shared" si="228"/>
        <v>0</v>
      </c>
      <c r="I1172" s="73">
        <f t="shared" si="228"/>
        <v>0</v>
      </c>
    </row>
    <row r="1173" spans="1:9" ht="31.5" hidden="1" x14ac:dyDescent="0.25">
      <c r="A1173" s="81" t="s">
        <v>507</v>
      </c>
      <c r="B1173" s="30"/>
      <c r="C1173" s="82" t="s">
        <v>31</v>
      </c>
      <c r="D1173" s="82" t="s">
        <v>78</v>
      </c>
      <c r="E1173" s="22" t="s">
        <v>16</v>
      </c>
      <c r="F1173" s="22"/>
      <c r="G1173" s="73">
        <f t="shared" si="228"/>
        <v>0</v>
      </c>
      <c r="H1173" s="73">
        <f t="shared" si="228"/>
        <v>0</v>
      </c>
      <c r="I1173" s="73">
        <f t="shared" si="228"/>
        <v>0</v>
      </c>
    </row>
    <row r="1174" spans="1:9" hidden="1" x14ac:dyDescent="0.25">
      <c r="A1174" s="81" t="s">
        <v>84</v>
      </c>
      <c r="B1174" s="30"/>
      <c r="C1174" s="82" t="s">
        <v>31</v>
      </c>
      <c r="D1174" s="82" t="s">
        <v>78</v>
      </c>
      <c r="E1174" s="22" t="s">
        <v>68</v>
      </c>
      <c r="F1174" s="22"/>
      <c r="G1174" s="73">
        <f>SUM(G1176)</f>
        <v>0</v>
      </c>
      <c r="H1174" s="73">
        <f>SUM(H1176)</f>
        <v>0</v>
      </c>
      <c r="I1174" s="73">
        <f>SUM(I1176)</f>
        <v>0</v>
      </c>
    </row>
    <row r="1175" spans="1:9" hidden="1" x14ac:dyDescent="0.25">
      <c r="A1175" s="81" t="s">
        <v>35</v>
      </c>
      <c r="B1175" s="30"/>
      <c r="C1175" s="82" t="s">
        <v>31</v>
      </c>
      <c r="D1175" s="82" t="s">
        <v>78</v>
      </c>
      <c r="E1175" s="22" t="s">
        <v>426</v>
      </c>
      <c r="F1175" s="22"/>
      <c r="G1175" s="73">
        <f t="shared" ref="G1175:I1176" si="229">G1176</f>
        <v>0</v>
      </c>
      <c r="H1175" s="73">
        <f t="shared" si="229"/>
        <v>0</v>
      </c>
      <c r="I1175" s="73">
        <f t="shared" si="229"/>
        <v>0</v>
      </c>
    </row>
    <row r="1176" spans="1:9" hidden="1" x14ac:dyDescent="0.25">
      <c r="A1176" s="81" t="s">
        <v>37</v>
      </c>
      <c r="B1176" s="30"/>
      <c r="C1176" s="82" t="s">
        <v>31</v>
      </c>
      <c r="D1176" s="82" t="s">
        <v>78</v>
      </c>
      <c r="E1176" s="22" t="s">
        <v>427</v>
      </c>
      <c r="F1176" s="22"/>
      <c r="G1176" s="73">
        <f t="shared" si="229"/>
        <v>0</v>
      </c>
      <c r="H1176" s="73">
        <f t="shared" si="229"/>
        <v>0</v>
      </c>
      <c r="I1176" s="73">
        <f t="shared" si="229"/>
        <v>0</v>
      </c>
    </row>
    <row r="1177" spans="1:9" ht="31.5" hidden="1" x14ac:dyDescent="0.25">
      <c r="A1177" s="81" t="s">
        <v>121</v>
      </c>
      <c r="B1177" s="30"/>
      <c r="C1177" s="82" t="s">
        <v>31</v>
      </c>
      <c r="D1177" s="82" t="s">
        <v>78</v>
      </c>
      <c r="E1177" s="22" t="s">
        <v>427</v>
      </c>
      <c r="F1177" s="22">
        <v>600</v>
      </c>
      <c r="G1177" s="73"/>
      <c r="H1177" s="73"/>
      <c r="I1177" s="73"/>
    </row>
    <row r="1178" spans="1:9" x14ac:dyDescent="0.25">
      <c r="A1178" s="81" t="s">
        <v>255</v>
      </c>
      <c r="B1178" s="30"/>
      <c r="C1178" s="82" t="s">
        <v>170</v>
      </c>
      <c r="D1178" s="82"/>
      <c r="E1178" s="22"/>
      <c r="F1178" s="22"/>
      <c r="G1178" s="73">
        <f t="shared" ref="G1178:I1183" si="230">SUM(G1179)</f>
        <v>2634.2999999999997</v>
      </c>
      <c r="H1178" s="73">
        <f t="shared" si="230"/>
        <v>2614.6999999999998</v>
      </c>
      <c r="I1178" s="73">
        <f t="shared" si="230"/>
        <v>2614.6999999999998</v>
      </c>
    </row>
    <row r="1179" spans="1:9" x14ac:dyDescent="0.25">
      <c r="A1179" s="81" t="s">
        <v>190</v>
      </c>
      <c r="B1179" s="30"/>
      <c r="C1179" s="82" t="s">
        <v>170</v>
      </c>
      <c r="D1179" s="82" t="s">
        <v>169</v>
      </c>
      <c r="E1179" s="22"/>
      <c r="F1179" s="22"/>
      <c r="G1179" s="73">
        <f t="shared" si="230"/>
        <v>2634.2999999999997</v>
      </c>
      <c r="H1179" s="73">
        <f t="shared" si="230"/>
        <v>2614.6999999999998</v>
      </c>
      <c r="I1179" s="73">
        <f t="shared" si="230"/>
        <v>2614.6999999999998</v>
      </c>
    </row>
    <row r="1180" spans="1:9" ht="31.5" x14ac:dyDescent="0.25">
      <c r="A1180" s="81" t="s">
        <v>668</v>
      </c>
      <c r="B1180" s="30"/>
      <c r="C1180" s="82" t="s">
        <v>170</v>
      </c>
      <c r="D1180" s="82" t="s">
        <v>169</v>
      </c>
      <c r="E1180" s="22" t="s">
        <v>325</v>
      </c>
      <c r="F1180" s="22"/>
      <c r="G1180" s="73">
        <f t="shared" si="230"/>
        <v>2634.2999999999997</v>
      </c>
      <c r="H1180" s="73">
        <f t="shared" si="230"/>
        <v>2614.6999999999998</v>
      </c>
      <c r="I1180" s="73">
        <f t="shared" si="230"/>
        <v>2614.6999999999998</v>
      </c>
    </row>
    <row r="1181" spans="1:9" ht="47.25" x14ac:dyDescent="0.25">
      <c r="A1181" s="81" t="s">
        <v>914</v>
      </c>
      <c r="B1181" s="30"/>
      <c r="C1181" s="82" t="s">
        <v>170</v>
      </c>
      <c r="D1181" s="82" t="s">
        <v>169</v>
      </c>
      <c r="E1181" s="22" t="s">
        <v>354</v>
      </c>
      <c r="F1181" s="22"/>
      <c r="G1181" s="73">
        <f t="shared" si="230"/>
        <v>2634.2999999999997</v>
      </c>
      <c r="H1181" s="73">
        <f t="shared" si="230"/>
        <v>2614.6999999999998</v>
      </c>
      <c r="I1181" s="73">
        <f t="shared" si="230"/>
        <v>2614.6999999999998</v>
      </c>
    </row>
    <row r="1182" spans="1:9" ht="31.5" x14ac:dyDescent="0.25">
      <c r="A1182" s="81" t="s">
        <v>45</v>
      </c>
      <c r="B1182" s="30"/>
      <c r="C1182" s="82" t="s">
        <v>170</v>
      </c>
      <c r="D1182" s="82" t="s">
        <v>169</v>
      </c>
      <c r="E1182" s="22" t="s">
        <v>355</v>
      </c>
      <c r="F1182" s="22"/>
      <c r="G1182" s="73">
        <f t="shared" si="230"/>
        <v>2634.2999999999997</v>
      </c>
      <c r="H1182" s="73">
        <f t="shared" si="230"/>
        <v>2614.6999999999998</v>
      </c>
      <c r="I1182" s="73">
        <f t="shared" si="230"/>
        <v>2614.6999999999998</v>
      </c>
    </row>
    <row r="1183" spans="1:9" x14ac:dyDescent="0.25">
      <c r="A1183" s="81" t="s">
        <v>817</v>
      </c>
      <c r="B1183" s="30"/>
      <c r="C1183" s="82" t="s">
        <v>170</v>
      </c>
      <c r="D1183" s="82" t="s">
        <v>169</v>
      </c>
      <c r="E1183" s="22" t="s">
        <v>356</v>
      </c>
      <c r="F1183" s="22"/>
      <c r="G1183" s="73">
        <f t="shared" si="230"/>
        <v>2634.2999999999997</v>
      </c>
      <c r="H1183" s="73">
        <f t="shared" si="230"/>
        <v>2614.6999999999998</v>
      </c>
      <c r="I1183" s="73">
        <f t="shared" si="230"/>
        <v>2614.6999999999998</v>
      </c>
    </row>
    <row r="1184" spans="1:9" ht="47.25" x14ac:dyDescent="0.25">
      <c r="A1184" s="18" t="s">
        <v>51</v>
      </c>
      <c r="B1184" s="30"/>
      <c r="C1184" s="82" t="s">
        <v>170</v>
      </c>
      <c r="D1184" s="82" t="s">
        <v>169</v>
      </c>
      <c r="E1184" s="22" t="s">
        <v>356</v>
      </c>
      <c r="F1184" s="22">
        <v>100</v>
      </c>
      <c r="G1184" s="73">
        <f>2614.7+19.6</f>
        <v>2634.2999999999997</v>
      </c>
      <c r="H1184" s="73">
        <v>2614.6999999999998</v>
      </c>
      <c r="I1184" s="73">
        <v>2614.6999999999998</v>
      </c>
    </row>
    <row r="1185" spans="1:11" x14ac:dyDescent="0.25">
      <c r="A1185" s="35" t="s">
        <v>538</v>
      </c>
      <c r="B1185" s="15" t="s">
        <v>111</v>
      </c>
      <c r="C1185" s="15"/>
      <c r="D1185" s="15"/>
      <c r="E1185" s="15"/>
      <c r="F1185" s="15"/>
      <c r="G1185" s="19">
        <f>G1186+G1216+G1329</f>
        <v>267995.5</v>
      </c>
      <c r="H1185" s="19">
        <f>H1186+H1216+H1329</f>
        <v>250377</v>
      </c>
      <c r="I1185" s="19">
        <f>I1186+I1216+I1329</f>
        <v>243884.40000000002</v>
      </c>
      <c r="J1185" s="92">
        <v>262639.3</v>
      </c>
      <c r="K1185" s="90">
        <f>SUM(J1185-G1185)</f>
        <v>-5356.2000000000116</v>
      </c>
    </row>
    <row r="1186" spans="1:11" x14ac:dyDescent="0.25">
      <c r="A1186" s="81" t="s">
        <v>112</v>
      </c>
      <c r="B1186" s="2"/>
      <c r="C1186" s="2" t="s">
        <v>113</v>
      </c>
      <c r="D1186" s="2"/>
      <c r="E1186" s="2"/>
      <c r="F1186" s="2"/>
      <c r="G1186" s="17">
        <f>G1187+G1210</f>
        <v>100013.49999999999</v>
      </c>
      <c r="H1186" s="17">
        <f>H1187+H1210</f>
        <v>98573.3</v>
      </c>
      <c r="I1186" s="17">
        <f>I1187+I1210</f>
        <v>87013.6</v>
      </c>
      <c r="J1186" s="92">
        <v>246116.1</v>
      </c>
      <c r="K1186" s="90">
        <f>SUM(J1186-H1185)</f>
        <v>-4260.8999999999942</v>
      </c>
    </row>
    <row r="1187" spans="1:11" x14ac:dyDescent="0.25">
      <c r="A1187" s="81" t="s">
        <v>114</v>
      </c>
      <c r="B1187" s="2"/>
      <c r="C1187" s="2" t="s">
        <v>113</v>
      </c>
      <c r="D1187" s="2" t="s">
        <v>54</v>
      </c>
      <c r="E1187" s="2"/>
      <c r="F1187" s="2"/>
      <c r="G1187" s="17">
        <f>SUM(G1188)</f>
        <v>99803.599999999991</v>
      </c>
      <c r="H1187" s="17">
        <f>SUM(H1188)</f>
        <v>98573.3</v>
      </c>
      <c r="I1187" s="17">
        <f>SUM(I1188)</f>
        <v>87013.6</v>
      </c>
      <c r="J1187" s="92">
        <v>243884.40000000002</v>
      </c>
      <c r="K1187" s="90">
        <f>SUM(J1187-I1185)</f>
        <v>0</v>
      </c>
    </row>
    <row r="1188" spans="1:11" x14ac:dyDescent="0.25">
      <c r="A1188" s="81" t="s">
        <v>673</v>
      </c>
      <c r="B1188" s="2"/>
      <c r="C1188" s="2" t="s">
        <v>113</v>
      </c>
      <c r="D1188" s="2" t="s">
        <v>54</v>
      </c>
      <c r="E1188" s="2" t="s">
        <v>115</v>
      </c>
      <c r="F1188" s="2"/>
      <c r="G1188" s="17">
        <f>SUM(G1189)+G1197+G1193</f>
        <v>99803.599999999991</v>
      </c>
      <c r="H1188" s="17">
        <f>SUM(H1189)+H1197+H1193</f>
        <v>98573.3</v>
      </c>
      <c r="I1188" s="17">
        <f>SUM(I1189)+I1197+I1193</f>
        <v>87013.6</v>
      </c>
    </row>
    <row r="1189" spans="1:11" x14ac:dyDescent="0.25">
      <c r="A1189" s="81" t="s">
        <v>116</v>
      </c>
      <c r="B1189" s="2"/>
      <c r="C1189" s="2" t="s">
        <v>113</v>
      </c>
      <c r="D1189" s="2" t="s">
        <v>54</v>
      </c>
      <c r="E1189" s="2" t="s">
        <v>117</v>
      </c>
      <c r="F1189" s="2"/>
      <c r="G1189" s="17">
        <f t="shared" ref="G1189:I1191" si="231">G1190</f>
        <v>94043.099999999991</v>
      </c>
      <c r="H1189" s="17">
        <f t="shared" si="231"/>
        <v>87013.6</v>
      </c>
      <c r="I1189" s="17">
        <f t="shared" si="231"/>
        <v>87013.6</v>
      </c>
    </row>
    <row r="1190" spans="1:11" ht="47.25" x14ac:dyDescent="0.25">
      <c r="A1190" s="81" t="s">
        <v>26</v>
      </c>
      <c r="B1190" s="2"/>
      <c r="C1190" s="2" t="s">
        <v>113</v>
      </c>
      <c r="D1190" s="2" t="s">
        <v>54</v>
      </c>
      <c r="E1190" s="2" t="s">
        <v>118</v>
      </c>
      <c r="F1190" s="2"/>
      <c r="G1190" s="17">
        <f>G1191</f>
        <v>94043.099999999991</v>
      </c>
      <c r="H1190" s="17">
        <f>H1191</f>
        <v>87013.6</v>
      </c>
      <c r="I1190" s="17">
        <f>I1191</f>
        <v>87013.6</v>
      </c>
    </row>
    <row r="1191" spans="1:11" x14ac:dyDescent="0.25">
      <c r="A1191" s="81" t="s">
        <v>119</v>
      </c>
      <c r="B1191" s="2"/>
      <c r="C1191" s="2" t="s">
        <v>113</v>
      </c>
      <c r="D1191" s="2" t="s">
        <v>54</v>
      </c>
      <c r="E1191" s="2" t="s">
        <v>120</v>
      </c>
      <c r="F1191" s="2"/>
      <c r="G1191" s="17">
        <f t="shared" si="231"/>
        <v>94043.099999999991</v>
      </c>
      <c r="H1191" s="17">
        <f t="shared" si="231"/>
        <v>87013.6</v>
      </c>
      <c r="I1191" s="17">
        <f t="shared" si="231"/>
        <v>87013.6</v>
      </c>
    </row>
    <row r="1192" spans="1:11" ht="31.5" x14ac:dyDescent="0.25">
      <c r="A1192" s="81" t="s">
        <v>121</v>
      </c>
      <c r="B1192" s="2"/>
      <c r="C1192" s="2" t="s">
        <v>113</v>
      </c>
      <c r="D1192" s="2" t="s">
        <v>54</v>
      </c>
      <c r="E1192" s="2" t="s">
        <v>120</v>
      </c>
      <c r="F1192" s="2" t="s">
        <v>122</v>
      </c>
      <c r="G1192" s="17">
        <f>91595.2+2447.9</f>
        <v>94043.099999999991</v>
      </c>
      <c r="H1192" s="17">
        <v>87013.6</v>
      </c>
      <c r="I1192" s="17">
        <v>87013.6</v>
      </c>
    </row>
    <row r="1193" spans="1:11" x14ac:dyDescent="0.25">
      <c r="A1193" s="81" t="s">
        <v>154</v>
      </c>
      <c r="B1193" s="2"/>
      <c r="C1193" s="2" t="s">
        <v>113</v>
      </c>
      <c r="D1193" s="2" t="s">
        <v>54</v>
      </c>
      <c r="E1193" s="2" t="s">
        <v>155</v>
      </c>
      <c r="F1193" s="2"/>
      <c r="G1193" s="17">
        <f>SUM(G1194)</f>
        <v>166.3</v>
      </c>
      <c r="H1193" s="17">
        <f t="shared" ref="H1193:I1195" si="232">SUM(H1194)</f>
        <v>0</v>
      </c>
      <c r="I1193" s="17">
        <f t="shared" si="232"/>
        <v>0</v>
      </c>
    </row>
    <row r="1194" spans="1:11" x14ac:dyDescent="0.25">
      <c r="A1194" s="81" t="s">
        <v>35</v>
      </c>
      <c r="B1194" s="2"/>
      <c r="C1194" s="2" t="s">
        <v>113</v>
      </c>
      <c r="D1194" s="2" t="s">
        <v>54</v>
      </c>
      <c r="E1194" s="2" t="s">
        <v>415</v>
      </c>
      <c r="F1194" s="2"/>
      <c r="G1194" s="17">
        <f>SUM(G1195)</f>
        <v>166.3</v>
      </c>
      <c r="H1194" s="17">
        <f t="shared" si="232"/>
        <v>0</v>
      </c>
      <c r="I1194" s="17">
        <f t="shared" si="232"/>
        <v>0</v>
      </c>
    </row>
    <row r="1195" spans="1:11" x14ac:dyDescent="0.25">
      <c r="A1195" s="81" t="s">
        <v>119</v>
      </c>
      <c r="B1195" s="2"/>
      <c r="C1195" s="2" t="s">
        <v>113</v>
      </c>
      <c r="D1195" s="2" t="s">
        <v>54</v>
      </c>
      <c r="E1195" s="2" t="s">
        <v>936</v>
      </c>
      <c r="F1195" s="2"/>
      <c r="G1195" s="17">
        <f>SUM(G1196)</f>
        <v>166.3</v>
      </c>
      <c r="H1195" s="17">
        <f t="shared" si="232"/>
        <v>0</v>
      </c>
      <c r="I1195" s="17">
        <f t="shared" si="232"/>
        <v>0</v>
      </c>
    </row>
    <row r="1196" spans="1:11" ht="31.5" x14ac:dyDescent="0.25">
      <c r="A1196" s="81" t="s">
        <v>121</v>
      </c>
      <c r="B1196" s="2"/>
      <c r="C1196" s="2" t="s">
        <v>113</v>
      </c>
      <c r="D1196" s="2" t="s">
        <v>54</v>
      </c>
      <c r="E1196" s="2" t="s">
        <v>936</v>
      </c>
      <c r="F1196" s="2" t="s">
        <v>122</v>
      </c>
      <c r="G1196" s="17">
        <v>166.3</v>
      </c>
      <c r="H1196" s="17"/>
      <c r="I1196" s="17"/>
    </row>
    <row r="1197" spans="1:11" ht="31.5" x14ac:dyDescent="0.25">
      <c r="A1197" s="81" t="s">
        <v>156</v>
      </c>
      <c r="B1197" s="3"/>
      <c r="C1197" s="2" t="s">
        <v>113</v>
      </c>
      <c r="D1197" s="2" t="s">
        <v>54</v>
      </c>
      <c r="E1197" s="2" t="s">
        <v>157</v>
      </c>
      <c r="F1197" s="4"/>
      <c r="G1197" s="17">
        <f>G1198+G1207</f>
        <v>5594.2000000000007</v>
      </c>
      <c r="H1197" s="17">
        <f>H1198+H1207</f>
        <v>11559.7</v>
      </c>
      <c r="I1197" s="17">
        <f>I1198+I1207</f>
        <v>0</v>
      </c>
    </row>
    <row r="1198" spans="1:11" x14ac:dyDescent="0.25">
      <c r="A1198" s="81" t="s">
        <v>151</v>
      </c>
      <c r="B1198" s="3"/>
      <c r="C1198" s="2" t="s">
        <v>113</v>
      </c>
      <c r="D1198" s="2" t="s">
        <v>54</v>
      </c>
      <c r="E1198" s="2" t="s">
        <v>158</v>
      </c>
      <c r="F1198" s="4"/>
      <c r="G1198" s="17">
        <f>SUM(G1199+G1202+G1204)</f>
        <v>5594.2000000000007</v>
      </c>
      <c r="H1198" s="17">
        <f>SUM(H1199+H1202+H1204)</f>
        <v>0</v>
      </c>
      <c r="I1198" s="17">
        <f>SUM(I1199+I1202+I1204)</f>
        <v>0</v>
      </c>
    </row>
    <row r="1199" spans="1:11" x14ac:dyDescent="0.25">
      <c r="A1199" s="81" t="s">
        <v>421</v>
      </c>
      <c r="B1199" s="3"/>
      <c r="C1199" s="2" t="s">
        <v>113</v>
      </c>
      <c r="D1199" s="2" t="s">
        <v>54</v>
      </c>
      <c r="E1199" s="2" t="s">
        <v>422</v>
      </c>
      <c r="F1199" s="2"/>
      <c r="G1199" s="17">
        <f>G1200</f>
        <v>4354</v>
      </c>
      <c r="H1199" s="17">
        <f>H1200</f>
        <v>0</v>
      </c>
      <c r="I1199" s="17">
        <f>I1200</f>
        <v>0</v>
      </c>
    </row>
    <row r="1200" spans="1:11" x14ac:dyDescent="0.25">
      <c r="A1200" s="81" t="s">
        <v>119</v>
      </c>
      <c r="B1200" s="3"/>
      <c r="C1200" s="2" t="s">
        <v>113</v>
      </c>
      <c r="D1200" s="2" t="s">
        <v>54</v>
      </c>
      <c r="E1200" s="2" t="s">
        <v>423</v>
      </c>
      <c r="F1200" s="2"/>
      <c r="G1200" s="17">
        <f t="shared" ref="G1200:I1200" si="233">G1201</f>
        <v>4354</v>
      </c>
      <c r="H1200" s="17">
        <f t="shared" si="233"/>
        <v>0</v>
      </c>
      <c r="I1200" s="17">
        <f t="shared" si="233"/>
        <v>0</v>
      </c>
    </row>
    <row r="1201" spans="1:9" ht="31.5" x14ac:dyDescent="0.25">
      <c r="A1201" s="81" t="s">
        <v>121</v>
      </c>
      <c r="B1201" s="3"/>
      <c r="C1201" s="2" t="s">
        <v>113</v>
      </c>
      <c r="D1201" s="2" t="s">
        <v>54</v>
      </c>
      <c r="E1201" s="2" t="s">
        <v>423</v>
      </c>
      <c r="F1201" s="2" t="s">
        <v>122</v>
      </c>
      <c r="G1201" s="17">
        <v>4354</v>
      </c>
      <c r="H1201" s="17"/>
      <c r="I1201" s="17"/>
    </row>
    <row r="1202" spans="1:9" ht="31.5" x14ac:dyDescent="0.25">
      <c r="A1202" s="81" t="s">
        <v>264</v>
      </c>
      <c r="B1202" s="3"/>
      <c r="C1202" s="2" t="s">
        <v>113</v>
      </c>
      <c r="D1202" s="2" t="s">
        <v>54</v>
      </c>
      <c r="E1202" s="2" t="s">
        <v>440</v>
      </c>
      <c r="F1202" s="2"/>
      <c r="G1202" s="17">
        <f>SUM(G1203)</f>
        <v>908.1</v>
      </c>
      <c r="H1202" s="17">
        <f>SUM(H1203)</f>
        <v>0</v>
      </c>
      <c r="I1202" s="17">
        <f>SUM(I1203)</f>
        <v>0</v>
      </c>
    </row>
    <row r="1203" spans="1:9" ht="31.5" x14ac:dyDescent="0.25">
      <c r="A1203" s="81" t="s">
        <v>121</v>
      </c>
      <c r="B1203" s="3"/>
      <c r="C1203" s="2" t="s">
        <v>113</v>
      </c>
      <c r="D1203" s="2" t="s">
        <v>54</v>
      </c>
      <c r="E1203" s="2" t="s">
        <v>441</v>
      </c>
      <c r="F1203" s="2" t="s">
        <v>122</v>
      </c>
      <c r="G1203" s="17">
        <v>908.1</v>
      </c>
      <c r="H1203" s="17"/>
      <c r="I1203" s="17"/>
    </row>
    <row r="1204" spans="1:9" x14ac:dyDescent="0.25">
      <c r="A1204" s="81" t="s">
        <v>334</v>
      </c>
      <c r="B1204" s="3"/>
      <c r="C1204" s="2" t="s">
        <v>113</v>
      </c>
      <c r="D1204" s="2" t="s">
        <v>54</v>
      </c>
      <c r="E1204" s="2" t="s">
        <v>424</v>
      </c>
      <c r="F1204" s="2"/>
      <c r="G1204" s="17">
        <f>SUM(G1205)</f>
        <v>332.1</v>
      </c>
      <c r="H1204" s="17">
        <f>SUM(H1205)</f>
        <v>0</v>
      </c>
      <c r="I1204" s="17">
        <f>SUM(I1205)</f>
        <v>0</v>
      </c>
    </row>
    <row r="1205" spans="1:9" x14ac:dyDescent="0.25">
      <c r="A1205" s="81" t="s">
        <v>334</v>
      </c>
      <c r="B1205" s="3"/>
      <c r="C1205" s="2" t="s">
        <v>113</v>
      </c>
      <c r="D1205" s="2" t="s">
        <v>54</v>
      </c>
      <c r="E1205" s="2" t="s">
        <v>425</v>
      </c>
      <c r="F1205" s="2"/>
      <c r="G1205" s="17">
        <f>G1206</f>
        <v>332.1</v>
      </c>
      <c r="H1205" s="17">
        <f>H1206</f>
        <v>0</v>
      </c>
      <c r="I1205" s="17">
        <f>I1206</f>
        <v>0</v>
      </c>
    </row>
    <row r="1206" spans="1:9" ht="31.5" x14ac:dyDescent="0.25">
      <c r="A1206" s="81" t="s">
        <v>121</v>
      </c>
      <c r="B1206" s="3"/>
      <c r="C1206" s="2" t="s">
        <v>113</v>
      </c>
      <c r="D1206" s="2" t="s">
        <v>54</v>
      </c>
      <c r="E1206" s="2" t="s">
        <v>425</v>
      </c>
      <c r="F1206" s="2" t="s">
        <v>122</v>
      </c>
      <c r="G1206" s="17">
        <v>332.1</v>
      </c>
      <c r="H1206" s="17"/>
      <c r="I1206" s="17"/>
    </row>
    <row r="1207" spans="1:9" x14ac:dyDescent="0.25">
      <c r="A1207" s="81" t="s">
        <v>932</v>
      </c>
      <c r="B1207" s="3"/>
      <c r="C1207" s="2" t="s">
        <v>113</v>
      </c>
      <c r="D1207" s="2" t="s">
        <v>54</v>
      </c>
      <c r="E1207" s="2" t="s">
        <v>596</v>
      </c>
      <c r="F1207" s="2"/>
      <c r="G1207" s="17">
        <f t="shared" ref="G1207:I1208" si="234">G1208</f>
        <v>0</v>
      </c>
      <c r="H1207" s="17">
        <f t="shared" si="234"/>
        <v>11559.7</v>
      </c>
      <c r="I1207" s="17">
        <f t="shared" si="234"/>
        <v>0</v>
      </c>
    </row>
    <row r="1208" spans="1:9" ht="63" x14ac:dyDescent="0.25">
      <c r="A1208" s="81" t="s">
        <v>749</v>
      </c>
      <c r="B1208" s="3"/>
      <c r="C1208" s="2" t="s">
        <v>113</v>
      </c>
      <c r="D1208" s="2" t="s">
        <v>54</v>
      </c>
      <c r="E1208" s="2" t="s">
        <v>748</v>
      </c>
      <c r="F1208" s="2"/>
      <c r="G1208" s="17">
        <f t="shared" si="234"/>
        <v>0</v>
      </c>
      <c r="H1208" s="17">
        <f t="shared" si="234"/>
        <v>11559.7</v>
      </c>
      <c r="I1208" s="17">
        <f t="shared" si="234"/>
        <v>0</v>
      </c>
    </row>
    <row r="1209" spans="1:9" ht="31.5" x14ac:dyDescent="0.25">
      <c r="A1209" s="81" t="s">
        <v>121</v>
      </c>
      <c r="B1209" s="3"/>
      <c r="C1209" s="2" t="s">
        <v>113</v>
      </c>
      <c r="D1209" s="2" t="s">
        <v>54</v>
      </c>
      <c r="E1209" s="2" t="s">
        <v>748</v>
      </c>
      <c r="F1209" s="2" t="s">
        <v>122</v>
      </c>
      <c r="G1209" s="17"/>
      <c r="H1209" s="17">
        <v>11559.7</v>
      </c>
      <c r="I1209" s="17"/>
    </row>
    <row r="1210" spans="1:9" x14ac:dyDescent="0.25">
      <c r="A1210" s="81" t="s">
        <v>340</v>
      </c>
      <c r="B1210" s="2"/>
      <c r="C1210" s="2" t="s">
        <v>113</v>
      </c>
      <c r="D1210" s="2" t="s">
        <v>113</v>
      </c>
      <c r="E1210" s="22"/>
      <c r="F1210" s="22"/>
      <c r="G1210" s="17">
        <f t="shared" ref="G1210:I1214" si="235">SUM(G1211)</f>
        <v>209.9</v>
      </c>
      <c r="H1210" s="17">
        <f t="shared" si="235"/>
        <v>0</v>
      </c>
      <c r="I1210" s="17">
        <f t="shared" si="235"/>
        <v>0</v>
      </c>
    </row>
    <row r="1211" spans="1:9" ht="31.5" x14ac:dyDescent="0.25">
      <c r="A1211" s="81" t="s">
        <v>668</v>
      </c>
      <c r="B1211" s="82"/>
      <c r="C1211" s="82" t="s">
        <v>113</v>
      </c>
      <c r="D1211" s="82" t="s">
        <v>113</v>
      </c>
      <c r="E1211" s="22" t="s">
        <v>325</v>
      </c>
      <c r="F1211" s="22"/>
      <c r="G1211" s="17">
        <f t="shared" si="235"/>
        <v>209.9</v>
      </c>
      <c r="H1211" s="17">
        <f t="shared" si="235"/>
        <v>0</v>
      </c>
      <c r="I1211" s="17">
        <f t="shared" si="235"/>
        <v>0</v>
      </c>
    </row>
    <row r="1212" spans="1:9" ht="31.5" x14ac:dyDescent="0.25">
      <c r="A1212" s="81" t="s">
        <v>531</v>
      </c>
      <c r="B1212" s="2"/>
      <c r="C1212" s="2" t="s">
        <v>113</v>
      </c>
      <c r="D1212" s="2" t="s">
        <v>113</v>
      </c>
      <c r="E1212" s="2" t="s">
        <v>347</v>
      </c>
      <c r="F1212" s="2"/>
      <c r="G1212" s="17">
        <f t="shared" si="235"/>
        <v>209.9</v>
      </c>
      <c r="H1212" s="17">
        <f t="shared" si="235"/>
        <v>0</v>
      </c>
      <c r="I1212" s="17">
        <f t="shared" si="235"/>
        <v>0</v>
      </c>
    </row>
    <row r="1213" spans="1:9" x14ac:dyDescent="0.25">
      <c r="A1213" s="81" t="s">
        <v>35</v>
      </c>
      <c r="B1213" s="2"/>
      <c r="C1213" s="2" t="s">
        <v>113</v>
      </c>
      <c r="D1213" s="2" t="s">
        <v>113</v>
      </c>
      <c r="E1213" s="2" t="s">
        <v>348</v>
      </c>
      <c r="F1213" s="2"/>
      <c r="G1213" s="17">
        <f t="shared" si="235"/>
        <v>209.9</v>
      </c>
      <c r="H1213" s="17">
        <f t="shared" si="235"/>
        <v>0</v>
      </c>
      <c r="I1213" s="17">
        <f t="shared" si="235"/>
        <v>0</v>
      </c>
    </row>
    <row r="1214" spans="1:9" ht="31.5" x14ac:dyDescent="0.25">
      <c r="A1214" s="81" t="s">
        <v>349</v>
      </c>
      <c r="B1214" s="22"/>
      <c r="C1214" s="2" t="s">
        <v>113</v>
      </c>
      <c r="D1214" s="2" t="s">
        <v>113</v>
      </c>
      <c r="E1214" s="2" t="s">
        <v>350</v>
      </c>
      <c r="F1214" s="2"/>
      <c r="G1214" s="17">
        <f t="shared" si="235"/>
        <v>209.9</v>
      </c>
      <c r="H1214" s="17">
        <f t="shared" si="235"/>
        <v>0</v>
      </c>
      <c r="I1214" s="17">
        <f t="shared" si="235"/>
        <v>0</v>
      </c>
    </row>
    <row r="1215" spans="1:9" ht="31.5" x14ac:dyDescent="0.25">
      <c r="A1215" s="81" t="s">
        <v>229</v>
      </c>
      <c r="B1215" s="2"/>
      <c r="C1215" s="2" t="s">
        <v>113</v>
      </c>
      <c r="D1215" s="2" t="s">
        <v>113</v>
      </c>
      <c r="E1215" s="2" t="s">
        <v>350</v>
      </c>
      <c r="F1215" s="13">
        <v>600</v>
      </c>
      <c r="G1215" s="17">
        <v>209.9</v>
      </c>
      <c r="H1215" s="17"/>
      <c r="I1215" s="17"/>
    </row>
    <row r="1216" spans="1:9" x14ac:dyDescent="0.25">
      <c r="A1216" s="81" t="s">
        <v>123</v>
      </c>
      <c r="B1216" s="2"/>
      <c r="C1216" s="2" t="s">
        <v>15</v>
      </c>
      <c r="D1216" s="2"/>
      <c r="E1216" s="2"/>
      <c r="F1216" s="2"/>
      <c r="G1216" s="17">
        <f>SUM(G1217+G1281)</f>
        <v>167527.00000000003</v>
      </c>
      <c r="H1216" s="17">
        <f>SUM(H1217+H1281)</f>
        <v>151398.70000000001</v>
      </c>
      <c r="I1216" s="17">
        <f>SUM(I1217+I1281)</f>
        <v>156449.60000000001</v>
      </c>
    </row>
    <row r="1217" spans="1:9" x14ac:dyDescent="0.25">
      <c r="A1217" s="81" t="s">
        <v>124</v>
      </c>
      <c r="B1217" s="2"/>
      <c r="C1217" s="2" t="s">
        <v>15</v>
      </c>
      <c r="D1217" s="2" t="s">
        <v>34</v>
      </c>
      <c r="E1217" s="2"/>
      <c r="F1217" s="2"/>
      <c r="G1217" s="17">
        <f>G1221+G1276+G1229</f>
        <v>131008.90000000002</v>
      </c>
      <c r="H1217" s="17">
        <f>H1221+H1276+H1229</f>
        <v>119142</v>
      </c>
      <c r="I1217" s="17">
        <f>I1221+I1276+I1229</f>
        <v>125228.20000000001</v>
      </c>
    </row>
    <row r="1218" spans="1:9" hidden="1" x14ac:dyDescent="0.25">
      <c r="A1218" s="81" t="s">
        <v>474</v>
      </c>
      <c r="B1218" s="2"/>
      <c r="C1218" s="2" t="s">
        <v>15</v>
      </c>
      <c r="D1218" s="2" t="s">
        <v>34</v>
      </c>
      <c r="E1218" s="2" t="s">
        <v>475</v>
      </c>
      <c r="F1218" s="2"/>
      <c r="G1218" s="17">
        <f t="shared" ref="G1218:I1219" si="236">G1219</f>
        <v>0</v>
      </c>
      <c r="H1218" s="17">
        <f t="shared" si="236"/>
        <v>0</v>
      </c>
      <c r="I1218" s="17">
        <f t="shared" si="236"/>
        <v>0</v>
      </c>
    </row>
    <row r="1219" spans="1:9" hidden="1" x14ac:dyDescent="0.25">
      <c r="A1219" s="81" t="s">
        <v>476</v>
      </c>
      <c r="B1219" s="2"/>
      <c r="C1219" s="2" t="s">
        <v>15</v>
      </c>
      <c r="D1219" s="2" t="s">
        <v>34</v>
      </c>
      <c r="E1219" s="2" t="s">
        <v>477</v>
      </c>
      <c r="F1219" s="2"/>
      <c r="G1219" s="17">
        <f t="shared" si="236"/>
        <v>0</v>
      </c>
      <c r="H1219" s="17">
        <f t="shared" si="236"/>
        <v>0</v>
      </c>
      <c r="I1219" s="17">
        <f t="shared" si="236"/>
        <v>0</v>
      </c>
    </row>
    <row r="1220" spans="1:9" ht="47.25" hidden="1" x14ac:dyDescent="0.25">
      <c r="A1220" s="81" t="s">
        <v>51</v>
      </c>
      <c r="B1220" s="2"/>
      <c r="C1220" s="2" t="s">
        <v>15</v>
      </c>
      <c r="D1220" s="2" t="s">
        <v>34</v>
      </c>
      <c r="E1220" s="2" t="s">
        <v>477</v>
      </c>
      <c r="F1220" s="2" t="s">
        <v>89</v>
      </c>
      <c r="G1220" s="17"/>
      <c r="H1220" s="17"/>
      <c r="I1220" s="17"/>
    </row>
    <row r="1221" spans="1:9" ht="47.25" customHeight="1" x14ac:dyDescent="0.25">
      <c r="A1221" s="81" t="s">
        <v>731</v>
      </c>
      <c r="B1221" s="2"/>
      <c r="C1221" s="2" t="s">
        <v>15</v>
      </c>
      <c r="D1221" s="2" t="s">
        <v>34</v>
      </c>
      <c r="E1221" s="2" t="s">
        <v>730</v>
      </c>
      <c r="F1221" s="2"/>
      <c r="G1221" s="17">
        <f>SUM(G1222)+G1225</f>
        <v>499.5</v>
      </c>
      <c r="H1221" s="17">
        <f>SUM(H1222)+H1225</f>
        <v>0</v>
      </c>
      <c r="I1221" s="17">
        <f>SUM(I1222)+I1225</f>
        <v>0</v>
      </c>
    </row>
    <row r="1222" spans="1:9" x14ac:dyDescent="0.25">
      <c r="A1222" s="81" t="s">
        <v>35</v>
      </c>
      <c r="B1222" s="2"/>
      <c r="C1222" s="2" t="s">
        <v>15</v>
      </c>
      <c r="D1222" s="2" t="s">
        <v>34</v>
      </c>
      <c r="E1222" s="2" t="s">
        <v>732</v>
      </c>
      <c r="F1222" s="2"/>
      <c r="G1222" s="17">
        <f>SUM(G1223)</f>
        <v>499.5</v>
      </c>
      <c r="H1222" s="17">
        <f t="shared" ref="H1222:I1222" si="237">SUM(H1223)</f>
        <v>0</v>
      </c>
      <c r="I1222" s="17">
        <f t="shared" si="237"/>
        <v>0</v>
      </c>
    </row>
    <row r="1223" spans="1:9" x14ac:dyDescent="0.25">
      <c r="A1223" s="81" t="s">
        <v>128</v>
      </c>
      <c r="B1223" s="2"/>
      <c r="C1223" s="2" t="s">
        <v>15</v>
      </c>
      <c r="D1223" s="2" t="s">
        <v>34</v>
      </c>
      <c r="E1223" s="2" t="s">
        <v>734</v>
      </c>
      <c r="F1223" s="2"/>
      <c r="G1223" s="17">
        <f t="shared" ref="G1223:I1223" si="238">SUM(G1224)</f>
        <v>499.5</v>
      </c>
      <c r="H1223" s="17">
        <f t="shared" si="238"/>
        <v>0</v>
      </c>
      <c r="I1223" s="17">
        <f t="shared" si="238"/>
        <v>0</v>
      </c>
    </row>
    <row r="1224" spans="1:9" ht="31.5" x14ac:dyDescent="0.25">
      <c r="A1224" s="81" t="s">
        <v>52</v>
      </c>
      <c r="B1224" s="2"/>
      <c r="C1224" s="2" t="s">
        <v>15</v>
      </c>
      <c r="D1224" s="2" t="s">
        <v>34</v>
      </c>
      <c r="E1224" s="2" t="s">
        <v>734</v>
      </c>
      <c r="F1224" s="2" t="s">
        <v>91</v>
      </c>
      <c r="G1224" s="17">
        <v>499.5</v>
      </c>
      <c r="H1224" s="17"/>
      <c r="I1224" s="17"/>
    </row>
    <row r="1225" spans="1:9" hidden="1" x14ac:dyDescent="0.25">
      <c r="A1225" s="81" t="s">
        <v>151</v>
      </c>
      <c r="B1225" s="2"/>
      <c r="C1225" s="2" t="s">
        <v>15</v>
      </c>
      <c r="D1225" s="2" t="s">
        <v>34</v>
      </c>
      <c r="E1225" s="2" t="s">
        <v>735</v>
      </c>
      <c r="F1225" s="2"/>
      <c r="G1225" s="17">
        <f t="shared" ref="G1225:I1227" si="239">SUM(G1226)</f>
        <v>0</v>
      </c>
      <c r="H1225" s="17">
        <f t="shared" si="239"/>
        <v>0</v>
      </c>
      <c r="I1225" s="17">
        <f t="shared" si="239"/>
        <v>0</v>
      </c>
    </row>
    <row r="1226" spans="1:9" hidden="1" x14ac:dyDescent="0.25">
      <c r="A1226" s="81" t="s">
        <v>263</v>
      </c>
      <c r="B1226" s="2"/>
      <c r="C1226" s="2" t="s">
        <v>15</v>
      </c>
      <c r="D1226" s="2" t="s">
        <v>34</v>
      </c>
      <c r="E1226" s="2" t="s">
        <v>736</v>
      </c>
      <c r="F1226" s="2"/>
      <c r="G1226" s="17">
        <f>SUM(G1227)</f>
        <v>0</v>
      </c>
      <c r="H1226" s="17">
        <f>SUM(H1227)</f>
        <v>0</v>
      </c>
      <c r="I1226" s="17">
        <f>SUM(I1227)</f>
        <v>0</v>
      </c>
    </row>
    <row r="1227" spans="1:9" hidden="1" x14ac:dyDescent="0.25">
      <c r="A1227" s="81" t="s">
        <v>141</v>
      </c>
      <c r="B1227" s="2"/>
      <c r="C1227" s="2" t="s">
        <v>15</v>
      </c>
      <c r="D1227" s="2" t="s">
        <v>34</v>
      </c>
      <c r="E1227" s="2" t="s">
        <v>737</v>
      </c>
      <c r="F1227" s="2"/>
      <c r="G1227" s="17">
        <f t="shared" si="239"/>
        <v>0</v>
      </c>
      <c r="H1227" s="17">
        <f t="shared" si="239"/>
        <v>0</v>
      </c>
      <c r="I1227" s="17">
        <f t="shared" si="239"/>
        <v>0</v>
      </c>
    </row>
    <row r="1228" spans="1:9" ht="31.5" hidden="1" x14ac:dyDescent="0.25">
      <c r="A1228" s="81" t="s">
        <v>121</v>
      </c>
      <c r="B1228" s="2"/>
      <c r="C1228" s="2" t="s">
        <v>15</v>
      </c>
      <c r="D1228" s="2" t="s">
        <v>34</v>
      </c>
      <c r="E1228" s="2" t="s">
        <v>737</v>
      </c>
      <c r="F1228" s="2" t="s">
        <v>122</v>
      </c>
      <c r="G1228" s="17"/>
      <c r="H1228" s="17"/>
      <c r="I1228" s="17"/>
    </row>
    <row r="1229" spans="1:9" x14ac:dyDescent="0.25">
      <c r="A1229" s="81" t="s">
        <v>673</v>
      </c>
      <c r="B1229" s="2"/>
      <c r="C1229" s="2" t="s">
        <v>15</v>
      </c>
      <c r="D1229" s="2" t="s">
        <v>34</v>
      </c>
      <c r="E1229" s="2" t="s">
        <v>115</v>
      </c>
      <c r="F1229" s="2"/>
      <c r="G1229" s="17">
        <f>SUM(G1230+G1243+G1249+G1253)</f>
        <v>130509.40000000002</v>
      </c>
      <c r="H1229" s="17">
        <f>SUM(H1230+H1243+H1249+H1253)</f>
        <v>119142</v>
      </c>
      <c r="I1229" s="17">
        <f>SUM(I1230+I1243+I1249+I1253)</f>
        <v>125228.20000000001</v>
      </c>
    </row>
    <row r="1230" spans="1:9" x14ac:dyDescent="0.25">
      <c r="A1230" s="81" t="s">
        <v>125</v>
      </c>
      <c r="B1230" s="2"/>
      <c r="C1230" s="2" t="s">
        <v>15</v>
      </c>
      <c r="D1230" s="2" t="s">
        <v>34</v>
      </c>
      <c r="E1230" s="2" t="s">
        <v>126</v>
      </c>
      <c r="F1230" s="2"/>
      <c r="G1230" s="17">
        <f>SUM(G1231+G1234+G1238)</f>
        <v>62923.600000000006</v>
      </c>
      <c r="H1230" s="17">
        <f>SUM(H1231+H1234+H1238)</f>
        <v>58882.600000000006</v>
      </c>
      <c r="I1230" s="17">
        <f>SUM(I1231+I1234+I1238)</f>
        <v>60968.800000000003</v>
      </c>
    </row>
    <row r="1231" spans="1:9" ht="47.25" x14ac:dyDescent="0.25">
      <c r="A1231" s="81" t="s">
        <v>26</v>
      </c>
      <c r="B1231" s="2"/>
      <c r="C1231" s="2" t="s">
        <v>15</v>
      </c>
      <c r="D1231" s="2" t="s">
        <v>34</v>
      </c>
      <c r="E1231" s="2" t="s">
        <v>127</v>
      </c>
      <c r="F1231" s="2"/>
      <c r="G1231" s="17">
        <f>G1232</f>
        <v>43996</v>
      </c>
      <c r="H1231" s="17">
        <f>H1232</f>
        <v>40252.9</v>
      </c>
      <c r="I1231" s="17">
        <f>I1232</f>
        <v>42339.1</v>
      </c>
    </row>
    <row r="1232" spans="1:9" x14ac:dyDescent="0.25">
      <c r="A1232" s="81" t="s">
        <v>128</v>
      </c>
      <c r="B1232" s="2"/>
      <c r="C1232" s="2" t="s">
        <v>15</v>
      </c>
      <c r="D1232" s="2" t="s">
        <v>34</v>
      </c>
      <c r="E1232" s="2" t="s">
        <v>129</v>
      </c>
      <c r="F1232" s="2"/>
      <c r="G1232" s="17">
        <f t="shared" ref="G1232:I1232" si="240">G1233</f>
        <v>43996</v>
      </c>
      <c r="H1232" s="17">
        <f t="shared" si="240"/>
        <v>40252.9</v>
      </c>
      <c r="I1232" s="17">
        <f t="shared" si="240"/>
        <v>42339.1</v>
      </c>
    </row>
    <row r="1233" spans="1:9" ht="31.5" x14ac:dyDescent="0.25">
      <c r="A1233" s="81" t="s">
        <v>121</v>
      </c>
      <c r="B1233" s="2"/>
      <c r="C1233" s="2" t="s">
        <v>15</v>
      </c>
      <c r="D1233" s="2" t="s">
        <v>34</v>
      </c>
      <c r="E1233" s="2" t="s">
        <v>129</v>
      </c>
      <c r="F1233" s="2" t="s">
        <v>122</v>
      </c>
      <c r="G1233" s="17">
        <v>43996</v>
      </c>
      <c r="H1233" s="17">
        <v>40252.9</v>
      </c>
      <c r="I1233" s="17">
        <v>42339.1</v>
      </c>
    </row>
    <row r="1234" spans="1:9" hidden="1" x14ac:dyDescent="0.25">
      <c r="A1234" s="81" t="s">
        <v>151</v>
      </c>
      <c r="B1234" s="2"/>
      <c r="C1234" s="2" t="s">
        <v>15</v>
      </c>
      <c r="D1234" s="2" t="s">
        <v>34</v>
      </c>
      <c r="E1234" s="2" t="s">
        <v>604</v>
      </c>
      <c r="F1234" s="2"/>
      <c r="G1234" s="17">
        <f t="shared" ref="G1234:I1236" si="241">SUM(G1235)</f>
        <v>0</v>
      </c>
      <c r="H1234" s="17">
        <f t="shared" si="241"/>
        <v>0</v>
      </c>
      <c r="I1234" s="17">
        <f t="shared" si="241"/>
        <v>0</v>
      </c>
    </row>
    <row r="1235" spans="1:9" hidden="1" x14ac:dyDescent="0.25">
      <c r="A1235" s="81" t="s">
        <v>128</v>
      </c>
      <c r="B1235" s="2"/>
      <c r="C1235" s="2" t="s">
        <v>15</v>
      </c>
      <c r="D1235" s="2" t="s">
        <v>34</v>
      </c>
      <c r="E1235" s="2" t="s">
        <v>605</v>
      </c>
      <c r="F1235" s="2"/>
      <c r="G1235" s="17">
        <f t="shared" si="241"/>
        <v>0</v>
      </c>
      <c r="H1235" s="17">
        <f t="shared" si="241"/>
        <v>0</v>
      </c>
      <c r="I1235" s="17">
        <f t="shared" si="241"/>
        <v>0</v>
      </c>
    </row>
    <row r="1236" spans="1:9" hidden="1" x14ac:dyDescent="0.25">
      <c r="A1236" s="81" t="s">
        <v>334</v>
      </c>
      <c r="B1236" s="2"/>
      <c r="C1236" s="2" t="s">
        <v>15</v>
      </c>
      <c r="D1236" s="2" t="s">
        <v>34</v>
      </c>
      <c r="E1236" s="2" t="s">
        <v>606</v>
      </c>
      <c r="F1236" s="2"/>
      <c r="G1236" s="17">
        <f t="shared" si="241"/>
        <v>0</v>
      </c>
      <c r="H1236" s="17">
        <f t="shared" si="241"/>
        <v>0</v>
      </c>
      <c r="I1236" s="17">
        <f t="shared" si="241"/>
        <v>0</v>
      </c>
    </row>
    <row r="1237" spans="1:9" ht="31.5" hidden="1" x14ac:dyDescent="0.25">
      <c r="A1237" s="81" t="s">
        <v>121</v>
      </c>
      <c r="B1237" s="2"/>
      <c r="C1237" s="2" t="s">
        <v>15</v>
      </c>
      <c r="D1237" s="2" t="s">
        <v>34</v>
      </c>
      <c r="E1237" s="2" t="s">
        <v>606</v>
      </c>
      <c r="F1237" s="2" t="s">
        <v>122</v>
      </c>
      <c r="G1237" s="17"/>
      <c r="H1237" s="17"/>
      <c r="I1237" s="17"/>
    </row>
    <row r="1238" spans="1:9" ht="31.5" x14ac:dyDescent="0.25">
      <c r="A1238" s="81" t="s">
        <v>45</v>
      </c>
      <c r="B1238" s="2"/>
      <c r="C1238" s="2" t="s">
        <v>15</v>
      </c>
      <c r="D1238" s="2" t="s">
        <v>34</v>
      </c>
      <c r="E1238" s="2" t="s">
        <v>130</v>
      </c>
      <c r="F1238" s="2"/>
      <c r="G1238" s="17">
        <f>G1239</f>
        <v>18927.600000000002</v>
      </c>
      <c r="H1238" s="17">
        <f>H1239</f>
        <v>18629.7</v>
      </c>
      <c r="I1238" s="17">
        <f>I1239</f>
        <v>18629.7</v>
      </c>
    </row>
    <row r="1239" spans="1:9" x14ac:dyDescent="0.25">
      <c r="A1239" s="81" t="s">
        <v>128</v>
      </c>
      <c r="B1239" s="2"/>
      <c r="C1239" s="2" t="s">
        <v>15</v>
      </c>
      <c r="D1239" s="2" t="s">
        <v>34</v>
      </c>
      <c r="E1239" s="2" t="s">
        <v>131</v>
      </c>
      <c r="F1239" s="2"/>
      <c r="G1239" s="17">
        <f>G1240+G1241+G1242</f>
        <v>18927.600000000002</v>
      </c>
      <c r="H1239" s="17">
        <f>H1240+H1241+H1242</f>
        <v>18629.7</v>
      </c>
      <c r="I1239" s="17">
        <f>I1240+I1241+I1242</f>
        <v>18629.7</v>
      </c>
    </row>
    <row r="1240" spans="1:9" ht="47.25" x14ac:dyDescent="0.25">
      <c r="A1240" s="81" t="s">
        <v>51</v>
      </c>
      <c r="B1240" s="2"/>
      <c r="C1240" s="2" t="s">
        <v>15</v>
      </c>
      <c r="D1240" s="2" t="s">
        <v>34</v>
      </c>
      <c r="E1240" s="2" t="s">
        <v>131</v>
      </c>
      <c r="F1240" s="2" t="s">
        <v>89</v>
      </c>
      <c r="G1240" s="17">
        <f>14974.2+975.6</f>
        <v>15949.800000000001</v>
      </c>
      <c r="H1240" s="17">
        <v>15974.2</v>
      </c>
      <c r="I1240" s="17">
        <v>15974.2</v>
      </c>
    </row>
    <row r="1241" spans="1:9" ht="31.5" x14ac:dyDescent="0.25">
      <c r="A1241" s="81" t="s">
        <v>52</v>
      </c>
      <c r="B1241" s="2"/>
      <c r="C1241" s="2" t="s">
        <v>15</v>
      </c>
      <c r="D1241" s="2" t="s">
        <v>34</v>
      </c>
      <c r="E1241" s="2" t="s">
        <v>131</v>
      </c>
      <c r="F1241" s="2" t="s">
        <v>91</v>
      </c>
      <c r="G1241" s="73">
        <v>2592.9</v>
      </c>
      <c r="H1241" s="73">
        <v>2277</v>
      </c>
      <c r="I1241" s="73">
        <v>2283.4</v>
      </c>
    </row>
    <row r="1242" spans="1:9" x14ac:dyDescent="0.25">
      <c r="A1242" s="81" t="s">
        <v>22</v>
      </c>
      <c r="B1242" s="2"/>
      <c r="C1242" s="2" t="s">
        <v>15</v>
      </c>
      <c r="D1242" s="2" t="s">
        <v>34</v>
      </c>
      <c r="E1242" s="2" t="s">
        <v>131</v>
      </c>
      <c r="F1242" s="2" t="s">
        <v>96</v>
      </c>
      <c r="G1242" s="17">
        <v>384.9</v>
      </c>
      <c r="H1242" s="17">
        <v>378.5</v>
      </c>
      <c r="I1242" s="17">
        <v>372.1</v>
      </c>
    </row>
    <row r="1243" spans="1:9" x14ac:dyDescent="0.25">
      <c r="A1243" s="81" t="s">
        <v>133</v>
      </c>
      <c r="B1243" s="2"/>
      <c r="C1243" s="2" t="s">
        <v>15</v>
      </c>
      <c r="D1243" s="2" t="s">
        <v>34</v>
      </c>
      <c r="E1243" s="2" t="s">
        <v>134</v>
      </c>
      <c r="F1243" s="2"/>
      <c r="G1243" s="17">
        <f t="shared" ref="G1243:I1243" si="242">G1244</f>
        <v>51779.700000000004</v>
      </c>
      <c r="H1243" s="17">
        <f t="shared" si="242"/>
        <v>49339.000000000007</v>
      </c>
      <c r="I1243" s="17">
        <f t="shared" si="242"/>
        <v>50339.000000000007</v>
      </c>
    </row>
    <row r="1244" spans="1:9" ht="31.5" x14ac:dyDescent="0.25">
      <c r="A1244" s="81" t="s">
        <v>45</v>
      </c>
      <c r="B1244" s="2"/>
      <c r="C1244" s="2" t="s">
        <v>15</v>
      </c>
      <c r="D1244" s="2" t="s">
        <v>34</v>
      </c>
      <c r="E1244" s="2" t="s">
        <v>135</v>
      </c>
      <c r="F1244" s="2"/>
      <c r="G1244" s="17">
        <f>G1245</f>
        <v>51779.700000000004</v>
      </c>
      <c r="H1244" s="17">
        <f>H1245</f>
        <v>49339.000000000007</v>
      </c>
      <c r="I1244" s="17">
        <f>I1245</f>
        <v>50339.000000000007</v>
      </c>
    </row>
    <row r="1245" spans="1:9" x14ac:dyDescent="0.25">
      <c r="A1245" s="81" t="s">
        <v>136</v>
      </c>
      <c r="B1245" s="2"/>
      <c r="C1245" s="2" t="s">
        <v>15</v>
      </c>
      <c r="D1245" s="2" t="s">
        <v>34</v>
      </c>
      <c r="E1245" s="2" t="s">
        <v>137</v>
      </c>
      <c r="F1245" s="2"/>
      <c r="G1245" s="17">
        <f>G1246+G1247+G1248</f>
        <v>51779.700000000004</v>
      </c>
      <c r="H1245" s="17">
        <f>H1246+H1247+H1248</f>
        <v>49339.000000000007</v>
      </c>
      <c r="I1245" s="17">
        <f>I1246+I1247+I1248</f>
        <v>50339.000000000007</v>
      </c>
    </row>
    <row r="1246" spans="1:9" ht="47.25" x14ac:dyDescent="0.25">
      <c r="A1246" s="81" t="s">
        <v>51</v>
      </c>
      <c r="B1246" s="2"/>
      <c r="C1246" s="2" t="s">
        <v>15</v>
      </c>
      <c r="D1246" s="2" t="s">
        <v>34</v>
      </c>
      <c r="E1246" s="2" t="s">
        <v>137</v>
      </c>
      <c r="F1246" s="2" t="s">
        <v>89</v>
      </c>
      <c r="G1246" s="17">
        <f>45587.2+333.8</f>
        <v>45921</v>
      </c>
      <c r="H1246" s="17">
        <v>45217.8</v>
      </c>
      <c r="I1246" s="17">
        <v>45217.8</v>
      </c>
    </row>
    <row r="1247" spans="1:9" ht="31.5" x14ac:dyDescent="0.25">
      <c r="A1247" s="81" t="s">
        <v>52</v>
      </c>
      <c r="B1247" s="2"/>
      <c r="C1247" s="2" t="s">
        <v>15</v>
      </c>
      <c r="D1247" s="2" t="s">
        <v>34</v>
      </c>
      <c r="E1247" s="2" t="s">
        <v>137</v>
      </c>
      <c r="F1247" s="2" t="s">
        <v>91</v>
      </c>
      <c r="G1247" s="73">
        <v>5389.3</v>
      </c>
      <c r="H1247" s="73">
        <v>3663.3</v>
      </c>
      <c r="I1247" s="73">
        <v>4674.8999999999996</v>
      </c>
    </row>
    <row r="1248" spans="1:9" x14ac:dyDescent="0.25">
      <c r="A1248" s="81" t="s">
        <v>22</v>
      </c>
      <c r="B1248" s="2"/>
      <c r="C1248" s="2" t="s">
        <v>15</v>
      </c>
      <c r="D1248" s="2" t="s">
        <v>34</v>
      </c>
      <c r="E1248" s="2" t="s">
        <v>137</v>
      </c>
      <c r="F1248" s="2" t="s">
        <v>96</v>
      </c>
      <c r="G1248" s="17">
        <v>469.4</v>
      </c>
      <c r="H1248" s="17">
        <v>457.9</v>
      </c>
      <c r="I1248" s="17">
        <v>446.3</v>
      </c>
    </row>
    <row r="1249" spans="1:9" x14ac:dyDescent="0.25">
      <c r="A1249" s="81" t="s">
        <v>138</v>
      </c>
      <c r="B1249" s="2"/>
      <c r="C1249" s="2" t="s">
        <v>15</v>
      </c>
      <c r="D1249" s="2" t="s">
        <v>34</v>
      </c>
      <c r="E1249" s="2" t="s">
        <v>139</v>
      </c>
      <c r="F1249" s="2"/>
      <c r="G1249" s="17">
        <f t="shared" ref="G1249:I1251" si="243">G1250</f>
        <v>10425.6</v>
      </c>
      <c r="H1249" s="17">
        <f t="shared" si="243"/>
        <v>10920.4</v>
      </c>
      <c r="I1249" s="17">
        <f t="shared" si="243"/>
        <v>10920.4</v>
      </c>
    </row>
    <row r="1250" spans="1:9" ht="47.25" x14ac:dyDescent="0.25">
      <c r="A1250" s="81" t="s">
        <v>26</v>
      </c>
      <c r="B1250" s="2"/>
      <c r="C1250" s="2" t="s">
        <v>15</v>
      </c>
      <c r="D1250" s="2" t="s">
        <v>34</v>
      </c>
      <c r="E1250" s="2" t="s">
        <v>140</v>
      </c>
      <c r="F1250" s="2"/>
      <c r="G1250" s="17">
        <f>G1251</f>
        <v>10425.6</v>
      </c>
      <c r="H1250" s="17">
        <f>H1251</f>
        <v>10920.4</v>
      </c>
      <c r="I1250" s="17">
        <f>I1251</f>
        <v>10920.4</v>
      </c>
    </row>
    <row r="1251" spans="1:9" x14ac:dyDescent="0.25">
      <c r="A1251" s="81" t="s">
        <v>141</v>
      </c>
      <c r="B1251" s="2"/>
      <c r="C1251" s="2" t="s">
        <v>15</v>
      </c>
      <c r="D1251" s="2" t="s">
        <v>34</v>
      </c>
      <c r="E1251" s="2" t="s">
        <v>142</v>
      </c>
      <c r="F1251" s="2"/>
      <c r="G1251" s="17">
        <f t="shared" si="243"/>
        <v>10425.6</v>
      </c>
      <c r="H1251" s="17">
        <f t="shared" si="243"/>
        <v>10920.4</v>
      </c>
      <c r="I1251" s="17">
        <f t="shared" si="243"/>
        <v>10920.4</v>
      </c>
    </row>
    <row r="1252" spans="1:9" ht="31.5" x14ac:dyDescent="0.25">
      <c r="A1252" s="81" t="s">
        <v>121</v>
      </c>
      <c r="B1252" s="2"/>
      <c r="C1252" s="2" t="s">
        <v>15</v>
      </c>
      <c r="D1252" s="2" t="s">
        <v>34</v>
      </c>
      <c r="E1252" s="2" t="s">
        <v>142</v>
      </c>
      <c r="F1252" s="2" t="s">
        <v>122</v>
      </c>
      <c r="G1252" s="17">
        <v>10425.6</v>
      </c>
      <c r="H1252" s="17">
        <v>10920.4</v>
      </c>
      <c r="I1252" s="17">
        <v>10920.4</v>
      </c>
    </row>
    <row r="1253" spans="1:9" ht="31.5" x14ac:dyDescent="0.25">
      <c r="A1253" s="81" t="s">
        <v>156</v>
      </c>
      <c r="B1253" s="4"/>
      <c r="C1253" s="2" t="s">
        <v>15</v>
      </c>
      <c r="D1253" s="2" t="s">
        <v>34</v>
      </c>
      <c r="E1253" s="2" t="s">
        <v>157</v>
      </c>
      <c r="F1253" s="2"/>
      <c r="G1253" s="17">
        <f>SUM(G1254)+G1261+G1273</f>
        <v>5380.5</v>
      </c>
      <c r="H1253" s="17">
        <f t="shared" ref="H1253:I1253" si="244">SUM(H1254)+H1261+H1273</f>
        <v>0</v>
      </c>
      <c r="I1253" s="17">
        <f t="shared" si="244"/>
        <v>3000</v>
      </c>
    </row>
    <row r="1254" spans="1:9" x14ac:dyDescent="0.25">
      <c r="A1254" s="81" t="s">
        <v>35</v>
      </c>
      <c r="B1254" s="4"/>
      <c r="C1254" s="2" t="s">
        <v>15</v>
      </c>
      <c r="D1254" s="2" t="s">
        <v>34</v>
      </c>
      <c r="E1254" s="2" t="s">
        <v>417</v>
      </c>
      <c r="F1254" s="2"/>
      <c r="G1254" s="17">
        <f>SUM(G1255)+G1257</f>
        <v>2264.2999999999997</v>
      </c>
      <c r="H1254" s="17">
        <f t="shared" ref="H1254:I1254" si="245">SUM(H1255)</f>
        <v>0</v>
      </c>
      <c r="I1254" s="17">
        <f t="shared" si="245"/>
        <v>0</v>
      </c>
    </row>
    <row r="1255" spans="1:9" x14ac:dyDescent="0.25">
      <c r="A1255" s="81" t="s">
        <v>128</v>
      </c>
      <c r="B1255" s="3"/>
      <c r="C1255" s="2" t="s">
        <v>15</v>
      </c>
      <c r="D1255" s="2" t="s">
        <v>34</v>
      </c>
      <c r="E1255" s="2" t="s">
        <v>418</v>
      </c>
      <c r="F1255" s="2"/>
      <c r="G1255" s="17">
        <f>G1256</f>
        <v>403.6</v>
      </c>
      <c r="H1255" s="17">
        <f>H1256</f>
        <v>0</v>
      </c>
      <c r="I1255" s="17">
        <f>I1256</f>
        <v>0</v>
      </c>
    </row>
    <row r="1256" spans="1:9" ht="31.5" x14ac:dyDescent="0.25">
      <c r="A1256" s="81" t="s">
        <v>52</v>
      </c>
      <c r="B1256" s="3"/>
      <c r="C1256" s="2" t="s">
        <v>15</v>
      </c>
      <c r="D1256" s="2" t="s">
        <v>34</v>
      </c>
      <c r="E1256" s="2" t="s">
        <v>418</v>
      </c>
      <c r="F1256" s="2" t="s">
        <v>91</v>
      </c>
      <c r="G1256" s="17">
        <v>403.6</v>
      </c>
      <c r="H1256" s="17"/>
      <c r="I1256" s="17"/>
    </row>
    <row r="1257" spans="1:9" x14ac:dyDescent="0.25">
      <c r="A1257" s="81" t="s">
        <v>136</v>
      </c>
      <c r="B1257" s="4"/>
      <c r="C1257" s="2" t="s">
        <v>15</v>
      </c>
      <c r="D1257" s="2" t="s">
        <v>34</v>
      </c>
      <c r="E1257" s="2" t="s">
        <v>419</v>
      </c>
      <c r="F1257" s="2"/>
      <c r="G1257" s="17">
        <f>SUM(G1258)</f>
        <v>1860.6999999999998</v>
      </c>
      <c r="H1257" s="17">
        <f>SUM(H1258)</f>
        <v>0</v>
      </c>
      <c r="I1257" s="17">
        <f>SUM(I1258)</f>
        <v>0</v>
      </c>
    </row>
    <row r="1258" spans="1:9" ht="31.5" x14ac:dyDescent="0.25">
      <c r="A1258" s="81" t="s">
        <v>52</v>
      </c>
      <c r="B1258" s="4"/>
      <c r="C1258" s="2" t="s">
        <v>15</v>
      </c>
      <c r="D1258" s="2" t="s">
        <v>34</v>
      </c>
      <c r="E1258" s="2" t="s">
        <v>419</v>
      </c>
      <c r="F1258" s="2" t="s">
        <v>91</v>
      </c>
      <c r="G1258" s="17">
        <f>1676.1+184.6</f>
        <v>1860.6999999999998</v>
      </c>
      <c r="H1258" s="17"/>
      <c r="I1258" s="17"/>
    </row>
    <row r="1259" spans="1:9" hidden="1" x14ac:dyDescent="0.25">
      <c r="A1259" s="81" t="s">
        <v>524</v>
      </c>
      <c r="B1259" s="3"/>
      <c r="C1259" s="2" t="s">
        <v>15</v>
      </c>
      <c r="D1259" s="2" t="s">
        <v>34</v>
      </c>
      <c r="E1259" s="2" t="s">
        <v>420</v>
      </c>
      <c r="F1259" s="2"/>
      <c r="G1259" s="17">
        <f>G1260</f>
        <v>0</v>
      </c>
      <c r="H1259" s="17">
        <f>H1260</f>
        <v>0</v>
      </c>
      <c r="I1259" s="17">
        <f>I1260</f>
        <v>0</v>
      </c>
    </row>
    <row r="1260" spans="1:9" ht="31.5" hidden="1" x14ac:dyDescent="0.25">
      <c r="A1260" s="81" t="s">
        <v>52</v>
      </c>
      <c r="B1260" s="3"/>
      <c r="C1260" s="2" t="s">
        <v>15</v>
      </c>
      <c r="D1260" s="2" t="s">
        <v>34</v>
      </c>
      <c r="E1260" s="2" t="s">
        <v>420</v>
      </c>
      <c r="F1260" s="2" t="s">
        <v>91</v>
      </c>
      <c r="G1260" s="17"/>
      <c r="H1260" s="17"/>
      <c r="I1260" s="17"/>
    </row>
    <row r="1261" spans="1:9" x14ac:dyDescent="0.25">
      <c r="A1261" s="81" t="s">
        <v>151</v>
      </c>
      <c r="B1261" s="4"/>
      <c r="C1261" s="2" t="s">
        <v>15</v>
      </c>
      <c r="D1261" s="2" t="s">
        <v>34</v>
      </c>
      <c r="E1261" s="2" t="s">
        <v>158</v>
      </c>
      <c r="F1261" s="2"/>
      <c r="G1261" s="17">
        <f>G1262+G1265+G1268</f>
        <v>3116.2000000000003</v>
      </c>
      <c r="H1261" s="17">
        <f>H1262+H1265+H1268</f>
        <v>0</v>
      </c>
      <c r="I1261" s="17">
        <f>I1262+I1265+I1268</f>
        <v>0</v>
      </c>
    </row>
    <row r="1262" spans="1:9" x14ac:dyDescent="0.25">
      <c r="A1262" s="81" t="s">
        <v>421</v>
      </c>
      <c r="B1262" s="4"/>
      <c r="C1262" s="2" t="s">
        <v>15</v>
      </c>
      <c r="D1262" s="2" t="s">
        <v>34</v>
      </c>
      <c r="E1262" s="2" t="s">
        <v>422</v>
      </c>
      <c r="F1262" s="2"/>
      <c r="G1262" s="17">
        <f>G1263</f>
        <v>479.3</v>
      </c>
      <c r="H1262" s="17">
        <f>H1263</f>
        <v>0</v>
      </c>
      <c r="I1262" s="17">
        <f>I1263</f>
        <v>0</v>
      </c>
    </row>
    <row r="1263" spans="1:9" x14ac:dyDescent="0.25">
      <c r="A1263" s="81" t="s">
        <v>128</v>
      </c>
      <c r="B1263" s="4"/>
      <c r="C1263" s="2" t="s">
        <v>15</v>
      </c>
      <c r="D1263" s="2" t="s">
        <v>34</v>
      </c>
      <c r="E1263" s="2" t="s">
        <v>439</v>
      </c>
      <c r="F1263" s="2"/>
      <c r="G1263" s="17">
        <f t="shared" ref="G1263:I1263" si="246">G1264</f>
        <v>479.3</v>
      </c>
      <c r="H1263" s="17">
        <f t="shared" si="246"/>
        <v>0</v>
      </c>
      <c r="I1263" s="17">
        <f t="shared" si="246"/>
        <v>0</v>
      </c>
    </row>
    <row r="1264" spans="1:9" ht="27" customHeight="1" x14ac:dyDescent="0.25">
      <c r="A1264" s="81" t="s">
        <v>121</v>
      </c>
      <c r="B1264" s="4"/>
      <c r="C1264" s="2" t="s">
        <v>15</v>
      </c>
      <c r="D1264" s="2" t="s">
        <v>34</v>
      </c>
      <c r="E1264" s="2" t="s">
        <v>439</v>
      </c>
      <c r="F1264" s="2" t="s">
        <v>122</v>
      </c>
      <c r="G1264" s="17">
        <v>479.3</v>
      </c>
      <c r="H1264" s="17"/>
      <c r="I1264" s="17"/>
    </row>
    <row r="1265" spans="1:9" ht="31.5" x14ac:dyDescent="0.25">
      <c r="A1265" s="81" t="s">
        <v>264</v>
      </c>
      <c r="B1265" s="4"/>
      <c r="C1265" s="2" t="s">
        <v>15</v>
      </c>
      <c r="D1265" s="2" t="s">
        <v>34</v>
      </c>
      <c r="E1265" s="2" t="s">
        <v>440</v>
      </c>
      <c r="F1265" s="2"/>
      <c r="G1265" s="17">
        <f t="shared" ref="G1265:I1266" si="247">G1266</f>
        <v>1607</v>
      </c>
      <c r="H1265" s="17">
        <f t="shared" si="247"/>
        <v>0</v>
      </c>
      <c r="I1265" s="17">
        <f t="shared" si="247"/>
        <v>0</v>
      </c>
    </row>
    <row r="1266" spans="1:9" x14ac:dyDescent="0.25">
      <c r="A1266" s="81" t="s">
        <v>128</v>
      </c>
      <c r="B1266" s="4"/>
      <c r="C1266" s="2" t="s">
        <v>15</v>
      </c>
      <c r="D1266" s="2" t="s">
        <v>34</v>
      </c>
      <c r="E1266" s="2" t="s">
        <v>442</v>
      </c>
      <c r="F1266" s="2"/>
      <c r="G1266" s="17">
        <f t="shared" si="247"/>
        <v>1607</v>
      </c>
      <c r="H1266" s="17">
        <f t="shared" si="247"/>
        <v>0</v>
      </c>
      <c r="I1266" s="17">
        <f t="shared" si="247"/>
        <v>0</v>
      </c>
    </row>
    <row r="1267" spans="1:9" ht="31.5" x14ac:dyDescent="0.25">
      <c r="A1267" s="81" t="s">
        <v>121</v>
      </c>
      <c r="B1267" s="4"/>
      <c r="C1267" s="2" t="s">
        <v>15</v>
      </c>
      <c r="D1267" s="2" t="s">
        <v>34</v>
      </c>
      <c r="E1267" s="2" t="s">
        <v>442</v>
      </c>
      <c r="F1267" s="2" t="s">
        <v>122</v>
      </c>
      <c r="G1267" s="17">
        <v>1607</v>
      </c>
      <c r="H1267" s="17"/>
      <c r="I1267" s="17"/>
    </row>
    <row r="1268" spans="1:9" ht="14.25" customHeight="1" x14ac:dyDescent="0.25">
      <c r="A1268" s="81" t="s">
        <v>334</v>
      </c>
      <c r="B1268" s="4"/>
      <c r="C1268" s="2" t="s">
        <v>15</v>
      </c>
      <c r="D1268" s="2" t="s">
        <v>34</v>
      </c>
      <c r="E1268" s="2" t="s">
        <v>424</v>
      </c>
      <c r="F1268" s="2"/>
      <c r="G1268" s="17">
        <f>G1269+G1271</f>
        <v>1029.9000000000001</v>
      </c>
      <c r="H1268" s="17">
        <f>H1269+H1271</f>
        <v>0</v>
      </c>
      <c r="I1268" s="17">
        <f>I1269+I1271</f>
        <v>0</v>
      </c>
    </row>
    <row r="1269" spans="1:9" x14ac:dyDescent="0.25">
      <c r="A1269" s="81" t="s">
        <v>128</v>
      </c>
      <c r="B1269" s="4"/>
      <c r="C1269" s="2" t="s">
        <v>15</v>
      </c>
      <c r="D1269" s="2" t="s">
        <v>34</v>
      </c>
      <c r="E1269" s="2" t="s">
        <v>478</v>
      </c>
      <c r="F1269" s="2"/>
      <c r="G1269" s="17">
        <f>G1270</f>
        <v>1029.9000000000001</v>
      </c>
      <c r="H1269" s="17">
        <f>H1270</f>
        <v>0</v>
      </c>
      <c r="I1269" s="17">
        <f>I1270</f>
        <v>0</v>
      </c>
    </row>
    <row r="1270" spans="1:9" ht="31.5" x14ac:dyDescent="0.25">
      <c r="A1270" s="81" t="s">
        <v>121</v>
      </c>
      <c r="B1270" s="4"/>
      <c r="C1270" s="2" t="s">
        <v>15</v>
      </c>
      <c r="D1270" s="2" t="s">
        <v>34</v>
      </c>
      <c r="E1270" s="2" t="s">
        <v>478</v>
      </c>
      <c r="F1270" s="2" t="s">
        <v>122</v>
      </c>
      <c r="G1270" s="17">
        <v>1029.9000000000001</v>
      </c>
      <c r="H1270" s="17"/>
      <c r="I1270" s="17"/>
    </row>
    <row r="1271" spans="1:9" hidden="1" x14ac:dyDescent="0.25">
      <c r="A1271" s="81" t="s">
        <v>141</v>
      </c>
      <c r="B1271" s="4"/>
      <c r="C1271" s="2" t="s">
        <v>15</v>
      </c>
      <c r="D1271" s="2" t="s">
        <v>34</v>
      </c>
      <c r="E1271" s="2" t="s">
        <v>620</v>
      </c>
      <c r="F1271" s="2"/>
      <c r="G1271" s="17">
        <f>G1272</f>
        <v>0</v>
      </c>
      <c r="H1271" s="17">
        <f>H1272</f>
        <v>0</v>
      </c>
      <c r="I1271" s="17">
        <f>I1272</f>
        <v>0</v>
      </c>
    </row>
    <row r="1272" spans="1:9" ht="31.5" hidden="1" x14ac:dyDescent="0.25">
      <c r="A1272" s="81" t="s">
        <v>121</v>
      </c>
      <c r="B1272" s="4"/>
      <c r="C1272" s="2" t="s">
        <v>15</v>
      </c>
      <c r="D1272" s="2" t="s">
        <v>34</v>
      </c>
      <c r="E1272" s="2" t="s">
        <v>620</v>
      </c>
      <c r="F1272" s="2" t="s">
        <v>122</v>
      </c>
      <c r="G1272" s="17"/>
      <c r="H1272" s="17"/>
      <c r="I1272" s="17"/>
    </row>
    <row r="1273" spans="1:9" x14ac:dyDescent="0.25">
      <c r="A1273" s="81" t="s">
        <v>932</v>
      </c>
      <c r="B1273" s="4"/>
      <c r="C1273" s="2" t="s">
        <v>15</v>
      </c>
      <c r="D1273" s="2" t="s">
        <v>34</v>
      </c>
      <c r="E1273" s="2" t="s">
        <v>751</v>
      </c>
      <c r="F1273" s="2"/>
      <c r="G1273" s="17"/>
      <c r="H1273" s="17">
        <f>SUM(H1274)</f>
        <v>0</v>
      </c>
      <c r="I1273" s="17">
        <f>SUM(I1274)</f>
        <v>3000</v>
      </c>
    </row>
    <row r="1274" spans="1:9" ht="31.5" x14ac:dyDescent="0.25">
      <c r="A1274" s="81" t="s">
        <v>901</v>
      </c>
      <c r="B1274" s="4"/>
      <c r="C1274" s="2" t="s">
        <v>15</v>
      </c>
      <c r="D1274" s="2" t="s">
        <v>34</v>
      </c>
      <c r="E1274" s="2" t="s">
        <v>900</v>
      </c>
      <c r="F1274" s="2"/>
      <c r="G1274" s="17"/>
      <c r="H1274" s="17">
        <f>SUM(H1275)</f>
        <v>0</v>
      </c>
      <c r="I1274" s="17">
        <f>SUM(I1275)</f>
        <v>3000</v>
      </c>
    </row>
    <row r="1275" spans="1:9" ht="31.5" x14ac:dyDescent="0.25">
      <c r="A1275" s="81" t="s">
        <v>52</v>
      </c>
      <c r="B1275" s="4"/>
      <c r="C1275" s="2" t="s">
        <v>15</v>
      </c>
      <c r="D1275" s="2" t="s">
        <v>34</v>
      </c>
      <c r="E1275" s="2" t="s">
        <v>900</v>
      </c>
      <c r="F1275" s="2" t="s">
        <v>91</v>
      </c>
      <c r="G1275" s="17"/>
      <c r="H1275" s="17">
        <v>0</v>
      </c>
      <c r="I1275" s="17">
        <v>3000</v>
      </c>
    </row>
    <row r="1276" spans="1:9" ht="31.5" hidden="1" x14ac:dyDescent="0.25">
      <c r="A1276" s="81" t="s">
        <v>507</v>
      </c>
      <c r="B1276" s="31"/>
      <c r="C1276" s="32" t="s">
        <v>15</v>
      </c>
      <c r="D1276" s="32" t="s">
        <v>34</v>
      </c>
      <c r="E1276" s="33" t="s">
        <v>16</v>
      </c>
      <c r="F1276" s="33"/>
      <c r="G1276" s="34">
        <f t="shared" ref="G1276:I1279" si="248">G1277</f>
        <v>0</v>
      </c>
      <c r="H1276" s="34">
        <f t="shared" si="248"/>
        <v>0</v>
      </c>
      <c r="I1276" s="34">
        <f t="shared" si="248"/>
        <v>0</v>
      </c>
    </row>
    <row r="1277" spans="1:9" hidden="1" x14ac:dyDescent="0.25">
      <c r="A1277" s="81" t="s">
        <v>84</v>
      </c>
      <c r="B1277" s="31"/>
      <c r="C1277" s="32" t="s">
        <v>15</v>
      </c>
      <c r="D1277" s="32" t="s">
        <v>34</v>
      </c>
      <c r="E1277" s="33" t="s">
        <v>68</v>
      </c>
      <c r="F1277" s="33"/>
      <c r="G1277" s="34">
        <f t="shared" si="248"/>
        <v>0</v>
      </c>
      <c r="H1277" s="34">
        <f t="shared" si="248"/>
        <v>0</v>
      </c>
      <c r="I1277" s="34">
        <f t="shared" si="248"/>
        <v>0</v>
      </c>
    </row>
    <row r="1278" spans="1:9" hidden="1" x14ac:dyDescent="0.25">
      <c r="A1278" s="81" t="s">
        <v>35</v>
      </c>
      <c r="B1278" s="31"/>
      <c r="C1278" s="32" t="s">
        <v>15</v>
      </c>
      <c r="D1278" s="32" t="s">
        <v>34</v>
      </c>
      <c r="E1278" s="33" t="s">
        <v>426</v>
      </c>
      <c r="F1278" s="33"/>
      <c r="G1278" s="34">
        <f t="shared" si="248"/>
        <v>0</v>
      </c>
      <c r="H1278" s="34">
        <f t="shared" si="248"/>
        <v>0</v>
      </c>
      <c r="I1278" s="34">
        <f t="shared" si="248"/>
        <v>0</v>
      </c>
    </row>
    <row r="1279" spans="1:9" hidden="1" x14ac:dyDescent="0.25">
      <c r="A1279" s="81" t="s">
        <v>37</v>
      </c>
      <c r="B1279" s="31"/>
      <c r="C1279" s="32" t="s">
        <v>15</v>
      </c>
      <c r="D1279" s="32" t="s">
        <v>34</v>
      </c>
      <c r="E1279" s="33" t="s">
        <v>427</v>
      </c>
      <c r="F1279" s="33"/>
      <c r="G1279" s="34">
        <f t="shared" si="248"/>
        <v>0</v>
      </c>
      <c r="H1279" s="34">
        <f t="shared" si="248"/>
        <v>0</v>
      </c>
      <c r="I1279" s="34">
        <f t="shared" si="248"/>
        <v>0</v>
      </c>
    </row>
    <row r="1280" spans="1:9" ht="31.5" hidden="1" x14ac:dyDescent="0.25">
      <c r="A1280" s="81" t="s">
        <v>121</v>
      </c>
      <c r="B1280" s="31"/>
      <c r="C1280" s="32" t="s">
        <v>15</v>
      </c>
      <c r="D1280" s="32" t="s">
        <v>34</v>
      </c>
      <c r="E1280" s="33" t="s">
        <v>427</v>
      </c>
      <c r="F1280" s="33">
        <v>600</v>
      </c>
      <c r="G1280" s="34"/>
      <c r="H1280" s="34"/>
      <c r="I1280" s="34"/>
    </row>
    <row r="1281" spans="1:9" x14ac:dyDescent="0.25">
      <c r="A1281" s="81" t="s">
        <v>143</v>
      </c>
      <c r="B1281" s="4"/>
      <c r="C1281" s="2" t="s">
        <v>15</v>
      </c>
      <c r="D1281" s="2" t="s">
        <v>13</v>
      </c>
      <c r="E1281" s="2"/>
      <c r="F1281" s="4"/>
      <c r="G1281" s="17">
        <f>G1282</f>
        <v>36518.1</v>
      </c>
      <c r="H1281" s="17">
        <f>H1282</f>
        <v>32256.7</v>
      </c>
      <c r="I1281" s="17">
        <f>I1282</f>
        <v>31221.4</v>
      </c>
    </row>
    <row r="1282" spans="1:9" x14ac:dyDescent="0.25">
      <c r="A1282" s="81" t="s">
        <v>673</v>
      </c>
      <c r="B1282" s="4"/>
      <c r="C1282" s="2" t="s">
        <v>15</v>
      </c>
      <c r="D1282" s="2" t="s">
        <v>13</v>
      </c>
      <c r="E1282" s="2" t="s">
        <v>115</v>
      </c>
      <c r="F1282" s="4"/>
      <c r="G1282" s="17">
        <f>G1283+G1291+G1307+G1318</f>
        <v>36518.1</v>
      </c>
      <c r="H1282" s="17">
        <f>H1283+H1291+H1307+H1318</f>
        <v>32256.7</v>
      </c>
      <c r="I1282" s="17">
        <f>I1283+I1291+I1307+I1318</f>
        <v>31221.4</v>
      </c>
    </row>
    <row r="1283" spans="1:9" ht="31.5" hidden="1" x14ac:dyDescent="0.25">
      <c r="A1283" s="81" t="s">
        <v>149</v>
      </c>
      <c r="B1283" s="4"/>
      <c r="C1283" s="2" t="s">
        <v>15</v>
      </c>
      <c r="D1283" s="2" t="s">
        <v>13</v>
      </c>
      <c r="E1283" s="2" t="s">
        <v>150</v>
      </c>
      <c r="F1283" s="4"/>
      <c r="G1283" s="17">
        <f>G1287+G1284</f>
        <v>0</v>
      </c>
      <c r="H1283" s="17">
        <f>H1287+H1284</f>
        <v>0</v>
      </c>
      <c r="I1283" s="17">
        <f>I1287+I1284</f>
        <v>0</v>
      </c>
    </row>
    <row r="1284" spans="1:9" hidden="1" x14ac:dyDescent="0.25">
      <c r="A1284" s="81" t="s">
        <v>35</v>
      </c>
      <c r="B1284" s="4"/>
      <c r="C1284" s="2" t="s">
        <v>15</v>
      </c>
      <c r="D1284" s="2" t="s">
        <v>13</v>
      </c>
      <c r="E1284" s="2" t="s">
        <v>413</v>
      </c>
      <c r="F1284" s="4"/>
      <c r="G1284" s="17">
        <f t="shared" ref="G1284:I1285" si="249">G1285</f>
        <v>0</v>
      </c>
      <c r="H1284" s="17">
        <f t="shared" si="249"/>
        <v>0</v>
      </c>
      <c r="I1284" s="17">
        <f t="shared" si="249"/>
        <v>0</v>
      </c>
    </row>
    <row r="1285" spans="1:9" hidden="1" x14ac:dyDescent="0.25">
      <c r="A1285" s="81" t="s">
        <v>128</v>
      </c>
      <c r="B1285" s="4"/>
      <c r="C1285" s="2" t="s">
        <v>15</v>
      </c>
      <c r="D1285" s="2" t="s">
        <v>13</v>
      </c>
      <c r="E1285" s="2" t="s">
        <v>414</v>
      </c>
      <c r="F1285" s="4"/>
      <c r="G1285" s="17">
        <f t="shared" si="249"/>
        <v>0</v>
      </c>
      <c r="H1285" s="17">
        <f t="shared" si="249"/>
        <v>0</v>
      </c>
      <c r="I1285" s="17">
        <f t="shared" si="249"/>
        <v>0</v>
      </c>
    </row>
    <row r="1286" spans="1:9" ht="31.5" hidden="1" x14ac:dyDescent="0.25">
      <c r="A1286" s="81" t="s">
        <v>52</v>
      </c>
      <c r="B1286" s="4"/>
      <c r="C1286" s="2" t="s">
        <v>15</v>
      </c>
      <c r="D1286" s="2" t="s">
        <v>13</v>
      </c>
      <c r="E1286" s="2" t="s">
        <v>414</v>
      </c>
      <c r="F1286" s="2" t="s">
        <v>91</v>
      </c>
      <c r="G1286" s="17"/>
      <c r="H1286" s="17"/>
      <c r="I1286" s="17"/>
    </row>
    <row r="1287" spans="1:9" hidden="1" x14ac:dyDescent="0.25">
      <c r="A1287" s="81" t="s">
        <v>151</v>
      </c>
      <c r="B1287" s="4"/>
      <c r="C1287" s="2" t="s">
        <v>15</v>
      </c>
      <c r="D1287" s="2" t="s">
        <v>13</v>
      </c>
      <c r="E1287" s="2" t="s">
        <v>152</v>
      </c>
      <c r="F1287" s="2"/>
      <c r="G1287" s="17">
        <f t="shared" ref="G1287:I1289" si="250">G1288</f>
        <v>0</v>
      </c>
      <c r="H1287" s="17">
        <f t="shared" si="250"/>
        <v>0</v>
      </c>
      <c r="I1287" s="17">
        <f t="shared" si="250"/>
        <v>0</v>
      </c>
    </row>
    <row r="1288" spans="1:9" hidden="1" x14ac:dyDescent="0.25">
      <c r="A1288" s="81" t="s">
        <v>141</v>
      </c>
      <c r="B1288" s="4"/>
      <c r="C1288" s="2" t="s">
        <v>15</v>
      </c>
      <c r="D1288" s="2" t="s">
        <v>13</v>
      </c>
      <c r="E1288" s="2" t="s">
        <v>411</v>
      </c>
      <c r="F1288" s="2"/>
      <c r="G1288" s="17">
        <f t="shared" si="250"/>
        <v>0</v>
      </c>
      <c r="H1288" s="17">
        <f t="shared" si="250"/>
        <v>0</v>
      </c>
      <c r="I1288" s="17">
        <f t="shared" si="250"/>
        <v>0</v>
      </c>
    </row>
    <row r="1289" spans="1:9" hidden="1" x14ac:dyDescent="0.25">
      <c r="A1289" s="81" t="s">
        <v>334</v>
      </c>
      <c r="B1289" s="4"/>
      <c r="C1289" s="2" t="s">
        <v>15</v>
      </c>
      <c r="D1289" s="2" t="s">
        <v>13</v>
      </c>
      <c r="E1289" s="2" t="s">
        <v>412</v>
      </c>
      <c r="F1289" s="2"/>
      <c r="G1289" s="17">
        <f t="shared" si="250"/>
        <v>0</v>
      </c>
      <c r="H1289" s="17">
        <f t="shared" si="250"/>
        <v>0</v>
      </c>
      <c r="I1289" s="17">
        <f t="shared" si="250"/>
        <v>0</v>
      </c>
    </row>
    <row r="1290" spans="1:9" ht="31.5" hidden="1" x14ac:dyDescent="0.25">
      <c r="A1290" s="81" t="s">
        <v>72</v>
      </c>
      <c r="B1290" s="4"/>
      <c r="C1290" s="2" t="s">
        <v>15</v>
      </c>
      <c r="D1290" s="2" t="s">
        <v>13</v>
      </c>
      <c r="E1290" s="2" t="s">
        <v>412</v>
      </c>
      <c r="F1290" s="2" t="s">
        <v>122</v>
      </c>
      <c r="G1290" s="17"/>
      <c r="H1290" s="17"/>
      <c r="I1290" s="17"/>
    </row>
    <row r="1291" spans="1:9" x14ac:dyDescent="0.25">
      <c r="A1291" s="81" t="s">
        <v>154</v>
      </c>
      <c r="B1291" s="4"/>
      <c r="C1291" s="2" t="s">
        <v>15</v>
      </c>
      <c r="D1291" s="2" t="s">
        <v>13</v>
      </c>
      <c r="E1291" s="2" t="s">
        <v>155</v>
      </c>
      <c r="F1291" s="2"/>
      <c r="G1291" s="17">
        <f>G1292+G1296</f>
        <v>3163.5</v>
      </c>
      <c r="H1291" s="17">
        <f>H1292+H1296</f>
        <v>1035.3</v>
      </c>
      <c r="I1291" s="17">
        <f>I1292+I1296</f>
        <v>0</v>
      </c>
    </row>
    <row r="1292" spans="1:9" x14ac:dyDescent="0.25">
      <c r="A1292" s="81" t="s">
        <v>35</v>
      </c>
      <c r="B1292" s="4"/>
      <c r="C1292" s="2" t="s">
        <v>15</v>
      </c>
      <c r="D1292" s="2" t="s">
        <v>13</v>
      </c>
      <c r="E1292" s="2" t="s">
        <v>415</v>
      </c>
      <c r="F1292" s="2"/>
      <c r="G1292" s="17">
        <f>G1293</f>
        <v>1265</v>
      </c>
      <c r="H1292" s="17">
        <f>H1293</f>
        <v>0</v>
      </c>
      <c r="I1292" s="17">
        <f>I1293</f>
        <v>0</v>
      </c>
    </row>
    <row r="1293" spans="1:9" s="93" customFormat="1" ht="14.25" customHeight="1" x14ac:dyDescent="0.25">
      <c r="A1293" s="81" t="s">
        <v>153</v>
      </c>
      <c r="B1293" s="4"/>
      <c r="C1293" s="2" t="s">
        <v>15</v>
      </c>
      <c r="D1293" s="2" t="s">
        <v>13</v>
      </c>
      <c r="E1293" s="2" t="s">
        <v>416</v>
      </c>
      <c r="F1293" s="2"/>
      <c r="G1293" s="17">
        <f>G1294+G1295</f>
        <v>1265</v>
      </c>
      <c r="H1293" s="17">
        <f>H1294+H1295</f>
        <v>0</v>
      </c>
      <c r="I1293" s="17">
        <f>I1294+I1295</f>
        <v>0</v>
      </c>
    </row>
    <row r="1294" spans="1:9" ht="18.75" hidden="1" customHeight="1" x14ac:dyDescent="0.25">
      <c r="A1294" s="81" t="s">
        <v>132</v>
      </c>
      <c r="B1294" s="4"/>
      <c r="C1294" s="2" t="s">
        <v>15</v>
      </c>
      <c r="D1294" s="2" t="s">
        <v>13</v>
      </c>
      <c r="E1294" s="2" t="s">
        <v>416</v>
      </c>
      <c r="F1294" s="2" t="s">
        <v>89</v>
      </c>
      <c r="G1294" s="17"/>
      <c r="H1294" s="17"/>
      <c r="I1294" s="17"/>
    </row>
    <row r="1295" spans="1:9" ht="30.75" customHeight="1" x14ac:dyDescent="0.25">
      <c r="A1295" s="81" t="s">
        <v>52</v>
      </c>
      <c r="B1295" s="4"/>
      <c r="C1295" s="2" t="s">
        <v>15</v>
      </c>
      <c r="D1295" s="2" t="s">
        <v>13</v>
      </c>
      <c r="E1295" s="2" t="s">
        <v>416</v>
      </c>
      <c r="F1295" s="2" t="s">
        <v>91</v>
      </c>
      <c r="G1295" s="17">
        <v>1265</v>
      </c>
      <c r="H1295" s="17"/>
      <c r="I1295" s="17"/>
    </row>
    <row r="1296" spans="1:9" x14ac:dyDescent="0.25">
      <c r="A1296" s="81" t="s">
        <v>151</v>
      </c>
      <c r="B1296" s="2"/>
      <c r="C1296" s="2" t="s">
        <v>15</v>
      </c>
      <c r="D1296" s="2" t="s">
        <v>13</v>
      </c>
      <c r="E1296" s="2" t="s">
        <v>541</v>
      </c>
      <c r="F1296" s="4"/>
      <c r="G1296" s="17">
        <f>SUM(G1297+G1302)</f>
        <v>1898.5</v>
      </c>
      <c r="H1296" s="17">
        <f t="shared" ref="H1296:I1296" si="251">SUM(H1297+H1302)</f>
        <v>1035.3</v>
      </c>
      <c r="I1296" s="17">
        <f t="shared" si="251"/>
        <v>0</v>
      </c>
    </row>
    <row r="1297" spans="1:9" ht="31.5" x14ac:dyDescent="0.25">
      <c r="A1297" s="81" t="s">
        <v>264</v>
      </c>
      <c r="B1297" s="3"/>
      <c r="C1297" s="2" t="s">
        <v>15</v>
      </c>
      <c r="D1297" s="2" t="s">
        <v>13</v>
      </c>
      <c r="E1297" s="2" t="s">
        <v>989</v>
      </c>
      <c r="F1297" s="4"/>
      <c r="G1297" s="17">
        <f>SUM(G1298+G1300)</f>
        <v>540.9</v>
      </c>
      <c r="H1297" s="17">
        <f t="shared" ref="H1297:I1297" si="252">SUM(H1298+H1300)</f>
        <v>0</v>
      </c>
      <c r="I1297" s="17">
        <f t="shared" si="252"/>
        <v>0</v>
      </c>
    </row>
    <row r="1298" spans="1:9" x14ac:dyDescent="0.25">
      <c r="A1298" s="81" t="s">
        <v>128</v>
      </c>
      <c r="B1298" s="3"/>
      <c r="C1298" s="2" t="s">
        <v>15</v>
      </c>
      <c r="D1298" s="2" t="s">
        <v>13</v>
      </c>
      <c r="E1298" s="2" t="s">
        <v>990</v>
      </c>
      <c r="F1298" s="4"/>
      <c r="G1298" s="17">
        <f>SUM(G1299)</f>
        <v>378.3</v>
      </c>
      <c r="H1298" s="17">
        <f t="shared" ref="H1298:I1298" si="253">SUM(H1299)</f>
        <v>0</v>
      </c>
      <c r="I1298" s="17">
        <f t="shared" si="253"/>
        <v>0</v>
      </c>
    </row>
    <row r="1299" spans="1:9" ht="31.5" x14ac:dyDescent="0.25">
      <c r="A1299" s="81" t="s">
        <v>121</v>
      </c>
      <c r="B1299" s="3"/>
      <c r="C1299" s="2" t="s">
        <v>15</v>
      </c>
      <c r="D1299" s="2" t="s">
        <v>13</v>
      </c>
      <c r="E1299" s="2" t="s">
        <v>990</v>
      </c>
      <c r="F1299" s="2" t="s">
        <v>122</v>
      </c>
      <c r="G1299" s="17">
        <v>378.3</v>
      </c>
      <c r="H1299" s="17"/>
      <c r="I1299" s="17"/>
    </row>
    <row r="1300" spans="1:9" x14ac:dyDescent="0.25">
      <c r="A1300" s="81" t="s">
        <v>612</v>
      </c>
      <c r="B1300" s="3"/>
      <c r="C1300" s="2" t="s">
        <v>15</v>
      </c>
      <c r="D1300" s="2" t="s">
        <v>13</v>
      </c>
      <c r="E1300" s="2" t="s">
        <v>992</v>
      </c>
      <c r="F1300" s="2"/>
      <c r="G1300" s="17">
        <f>SUM(G1301)</f>
        <v>162.6</v>
      </c>
      <c r="H1300" s="17">
        <f t="shared" ref="H1300:I1300" si="254">SUM(H1301)</f>
        <v>0</v>
      </c>
      <c r="I1300" s="17">
        <f t="shared" si="254"/>
        <v>0</v>
      </c>
    </row>
    <row r="1301" spans="1:9" ht="31.5" x14ac:dyDescent="0.25">
      <c r="A1301" s="81" t="s">
        <v>121</v>
      </c>
      <c r="B1301" s="3"/>
      <c r="C1301" s="2" t="s">
        <v>15</v>
      </c>
      <c r="D1301" s="2" t="s">
        <v>13</v>
      </c>
      <c r="E1301" s="2" t="s">
        <v>992</v>
      </c>
      <c r="F1301" s="2" t="s">
        <v>122</v>
      </c>
      <c r="G1301" s="17">
        <v>162.6</v>
      </c>
      <c r="H1301" s="17"/>
      <c r="I1301" s="17"/>
    </row>
    <row r="1302" spans="1:9" x14ac:dyDescent="0.25">
      <c r="A1302" s="81" t="s">
        <v>334</v>
      </c>
      <c r="B1302" s="3"/>
      <c r="C1302" s="2" t="s">
        <v>15</v>
      </c>
      <c r="D1302" s="2" t="s">
        <v>13</v>
      </c>
      <c r="E1302" s="2" t="s">
        <v>991</v>
      </c>
      <c r="F1302" s="2"/>
      <c r="G1302" s="17">
        <f>SUM(G1303)+G1305</f>
        <v>1357.6000000000001</v>
      </c>
      <c r="H1302" s="17">
        <f t="shared" ref="H1302:I1302" si="255">SUM(H1303)+H1305</f>
        <v>1035.3</v>
      </c>
      <c r="I1302" s="17">
        <f t="shared" si="255"/>
        <v>0</v>
      </c>
    </row>
    <row r="1303" spans="1:9" x14ac:dyDescent="0.25">
      <c r="A1303" s="81" t="s">
        <v>128</v>
      </c>
      <c r="B1303" s="3"/>
      <c r="C1303" s="2" t="s">
        <v>15</v>
      </c>
      <c r="D1303" s="2" t="s">
        <v>13</v>
      </c>
      <c r="E1303" s="2" t="s">
        <v>542</v>
      </c>
      <c r="F1303" s="4"/>
      <c r="G1303" s="17">
        <f t="shared" ref="G1303:I1303" si="256">G1304</f>
        <v>1246.7</v>
      </c>
      <c r="H1303" s="17">
        <f t="shared" si="256"/>
        <v>1035.3</v>
      </c>
      <c r="I1303" s="17">
        <f t="shared" si="256"/>
        <v>0</v>
      </c>
    </row>
    <row r="1304" spans="1:9" ht="31.5" x14ac:dyDescent="0.25">
      <c r="A1304" s="81" t="s">
        <v>121</v>
      </c>
      <c r="B1304" s="3"/>
      <c r="C1304" s="2" t="s">
        <v>15</v>
      </c>
      <c r="D1304" s="2" t="s">
        <v>13</v>
      </c>
      <c r="E1304" s="2" t="s">
        <v>542</v>
      </c>
      <c r="F1304" s="2" t="s">
        <v>122</v>
      </c>
      <c r="G1304" s="17">
        <v>1246.7</v>
      </c>
      <c r="H1304" s="17">
        <v>1035.3</v>
      </c>
      <c r="I1304" s="17"/>
    </row>
    <row r="1305" spans="1:9" x14ac:dyDescent="0.25">
      <c r="A1305" s="81" t="s">
        <v>612</v>
      </c>
      <c r="B1305" s="3"/>
      <c r="C1305" s="2" t="s">
        <v>15</v>
      </c>
      <c r="D1305" s="2" t="s">
        <v>13</v>
      </c>
      <c r="E1305" s="2" t="s">
        <v>613</v>
      </c>
      <c r="F1305" s="2"/>
      <c r="G1305" s="17">
        <f t="shared" ref="G1305:I1305" si="257">SUM(G1306)</f>
        <v>110.9</v>
      </c>
      <c r="H1305" s="17">
        <f t="shared" si="257"/>
        <v>0</v>
      </c>
      <c r="I1305" s="17">
        <f t="shared" si="257"/>
        <v>0</v>
      </c>
    </row>
    <row r="1306" spans="1:9" ht="31.5" x14ac:dyDescent="0.25">
      <c r="A1306" s="81" t="s">
        <v>121</v>
      </c>
      <c r="B1306" s="3"/>
      <c r="C1306" s="2" t="s">
        <v>15</v>
      </c>
      <c r="D1306" s="2" t="s">
        <v>13</v>
      </c>
      <c r="E1306" s="2" t="s">
        <v>613</v>
      </c>
      <c r="F1306" s="2" t="s">
        <v>122</v>
      </c>
      <c r="G1306" s="17">
        <v>110.9</v>
      </c>
      <c r="H1306" s="17"/>
      <c r="I1306" s="17"/>
    </row>
    <row r="1307" spans="1:9" ht="31.5" hidden="1" x14ac:dyDescent="0.25">
      <c r="A1307" s="81" t="s">
        <v>156</v>
      </c>
      <c r="B1307" s="4"/>
      <c r="C1307" s="2" t="s">
        <v>15</v>
      </c>
      <c r="D1307" s="2" t="s">
        <v>13</v>
      </c>
      <c r="E1307" s="2" t="s">
        <v>157</v>
      </c>
      <c r="F1307" s="4"/>
      <c r="G1307" s="17">
        <f>SUM(G1308)</f>
        <v>0</v>
      </c>
      <c r="H1307" s="17">
        <f>SUM(H1308)</f>
        <v>0</v>
      </c>
      <c r="I1307" s="17">
        <f>SUM(I1308)</f>
        <v>0</v>
      </c>
    </row>
    <row r="1308" spans="1:9" hidden="1" x14ac:dyDescent="0.25">
      <c r="A1308" s="81" t="s">
        <v>151</v>
      </c>
      <c r="B1308" s="4"/>
      <c r="C1308" s="2" t="s">
        <v>15</v>
      </c>
      <c r="D1308" s="2" t="s">
        <v>13</v>
      </c>
      <c r="E1308" s="2" t="s">
        <v>158</v>
      </c>
      <c r="F1308" s="4"/>
      <c r="G1308" s="17">
        <f>SUM(G1309+G1312+G1315)</f>
        <v>0</v>
      </c>
      <c r="H1308" s="17">
        <f>SUM(H1309+H1312+H1315)</f>
        <v>0</v>
      </c>
      <c r="I1308" s="17">
        <f>SUM(I1309+I1312+I1315)</f>
        <v>0</v>
      </c>
    </row>
    <row r="1309" spans="1:9" hidden="1" x14ac:dyDescent="0.25">
      <c r="A1309" s="81" t="s">
        <v>421</v>
      </c>
      <c r="B1309" s="4"/>
      <c r="C1309" s="2" t="s">
        <v>15</v>
      </c>
      <c r="D1309" s="2" t="s">
        <v>13</v>
      </c>
      <c r="E1309" s="2" t="s">
        <v>422</v>
      </c>
      <c r="F1309" s="2"/>
      <c r="G1309" s="17">
        <f t="shared" ref="G1309:I1310" si="258">G1310</f>
        <v>0</v>
      </c>
      <c r="H1309" s="17">
        <f t="shared" si="258"/>
        <v>0</v>
      </c>
      <c r="I1309" s="17">
        <f t="shared" si="258"/>
        <v>0</v>
      </c>
    </row>
    <row r="1310" spans="1:9" hidden="1" x14ac:dyDescent="0.25">
      <c r="A1310" s="81" t="s">
        <v>119</v>
      </c>
      <c r="B1310" s="4"/>
      <c r="C1310" s="2" t="s">
        <v>15</v>
      </c>
      <c r="D1310" s="2" t="s">
        <v>13</v>
      </c>
      <c r="E1310" s="2" t="s">
        <v>423</v>
      </c>
      <c r="F1310" s="2"/>
      <c r="G1310" s="17">
        <f t="shared" si="258"/>
        <v>0</v>
      </c>
      <c r="H1310" s="17">
        <f t="shared" si="258"/>
        <v>0</v>
      </c>
      <c r="I1310" s="17">
        <f t="shared" si="258"/>
        <v>0</v>
      </c>
    </row>
    <row r="1311" spans="1:9" ht="31.5" hidden="1" x14ac:dyDescent="0.25">
      <c r="A1311" s="81" t="s">
        <v>121</v>
      </c>
      <c r="B1311" s="4"/>
      <c r="C1311" s="2" t="s">
        <v>15</v>
      </c>
      <c r="D1311" s="2" t="s">
        <v>13</v>
      </c>
      <c r="E1311" s="2" t="s">
        <v>423</v>
      </c>
      <c r="F1311" s="2" t="s">
        <v>122</v>
      </c>
      <c r="G1311" s="17"/>
      <c r="H1311" s="17"/>
      <c r="I1311" s="17"/>
    </row>
    <row r="1312" spans="1:9" ht="31.5" hidden="1" x14ac:dyDescent="0.25">
      <c r="A1312" s="81" t="s">
        <v>264</v>
      </c>
      <c r="B1312" s="4"/>
      <c r="C1312" s="2" t="s">
        <v>15</v>
      </c>
      <c r="D1312" s="2" t="s">
        <v>13</v>
      </c>
      <c r="E1312" s="2" t="s">
        <v>440</v>
      </c>
      <c r="F1312" s="2"/>
      <c r="G1312" s="17">
        <f t="shared" ref="G1312:I1313" si="259">G1313</f>
        <v>0</v>
      </c>
      <c r="H1312" s="17">
        <f t="shared" si="259"/>
        <v>0</v>
      </c>
      <c r="I1312" s="17">
        <f t="shared" si="259"/>
        <v>0</v>
      </c>
    </row>
    <row r="1313" spans="1:9" hidden="1" x14ac:dyDescent="0.25">
      <c r="A1313" s="81" t="s">
        <v>119</v>
      </c>
      <c r="B1313" s="4"/>
      <c r="C1313" s="2" t="s">
        <v>15</v>
      </c>
      <c r="D1313" s="2" t="s">
        <v>13</v>
      </c>
      <c r="E1313" s="2" t="s">
        <v>441</v>
      </c>
      <c r="F1313" s="2"/>
      <c r="G1313" s="17">
        <f t="shared" si="259"/>
        <v>0</v>
      </c>
      <c r="H1313" s="17">
        <f t="shared" si="259"/>
        <v>0</v>
      </c>
      <c r="I1313" s="17">
        <f t="shared" si="259"/>
        <v>0</v>
      </c>
    </row>
    <row r="1314" spans="1:9" ht="30.75" hidden="1" customHeight="1" x14ac:dyDescent="0.25">
      <c r="A1314" s="81" t="s">
        <v>121</v>
      </c>
      <c r="B1314" s="4"/>
      <c r="C1314" s="2" t="s">
        <v>15</v>
      </c>
      <c r="D1314" s="2" t="s">
        <v>13</v>
      </c>
      <c r="E1314" s="2" t="s">
        <v>441</v>
      </c>
      <c r="F1314" s="2" t="s">
        <v>122</v>
      </c>
      <c r="G1314" s="17"/>
      <c r="H1314" s="17"/>
      <c r="I1314" s="17"/>
    </row>
    <row r="1315" spans="1:9" ht="30.75" hidden="1" customHeight="1" x14ac:dyDescent="0.25">
      <c r="A1315" s="81" t="s">
        <v>334</v>
      </c>
      <c r="B1315" s="4"/>
      <c r="C1315" s="2" t="s">
        <v>15</v>
      </c>
      <c r="D1315" s="2" t="s">
        <v>13</v>
      </c>
      <c r="E1315" s="2" t="s">
        <v>424</v>
      </c>
      <c r="F1315" s="2"/>
      <c r="G1315" s="17">
        <f t="shared" ref="G1315:I1316" si="260">G1316</f>
        <v>0</v>
      </c>
      <c r="H1315" s="17">
        <f t="shared" si="260"/>
        <v>0</v>
      </c>
      <c r="I1315" s="17">
        <f t="shared" si="260"/>
        <v>0</v>
      </c>
    </row>
    <row r="1316" spans="1:9" ht="30.75" hidden="1" customHeight="1" x14ac:dyDescent="0.25">
      <c r="A1316" s="81" t="s">
        <v>119</v>
      </c>
      <c r="B1316" s="4"/>
      <c r="C1316" s="2" t="s">
        <v>15</v>
      </c>
      <c r="D1316" s="2" t="s">
        <v>13</v>
      </c>
      <c r="E1316" s="2" t="s">
        <v>425</v>
      </c>
      <c r="F1316" s="2"/>
      <c r="G1316" s="17">
        <f t="shared" si="260"/>
        <v>0</v>
      </c>
      <c r="H1316" s="17">
        <f t="shared" si="260"/>
        <v>0</v>
      </c>
      <c r="I1316" s="17">
        <f t="shared" si="260"/>
        <v>0</v>
      </c>
    </row>
    <row r="1317" spans="1:9" ht="31.5" hidden="1" x14ac:dyDescent="0.25">
      <c r="A1317" s="81" t="s">
        <v>121</v>
      </c>
      <c r="B1317" s="4"/>
      <c r="C1317" s="2" t="s">
        <v>15</v>
      </c>
      <c r="D1317" s="2" t="s">
        <v>13</v>
      </c>
      <c r="E1317" s="2" t="s">
        <v>425</v>
      </c>
      <c r="F1317" s="2" t="s">
        <v>122</v>
      </c>
      <c r="G1317" s="17"/>
      <c r="H1317" s="17"/>
      <c r="I1317" s="17"/>
    </row>
    <row r="1318" spans="1:9" ht="31.5" x14ac:dyDescent="0.25">
      <c r="A1318" s="81" t="s">
        <v>603</v>
      </c>
      <c r="B1318" s="4"/>
      <c r="C1318" s="2" t="s">
        <v>15</v>
      </c>
      <c r="D1318" s="2" t="s">
        <v>13</v>
      </c>
      <c r="E1318" s="2" t="s">
        <v>146</v>
      </c>
      <c r="F1318" s="2"/>
      <c r="G1318" s="17">
        <f>G1324+G1319+G1322</f>
        <v>33354.6</v>
      </c>
      <c r="H1318" s="17">
        <f>H1324+H1319+H1322</f>
        <v>31221.4</v>
      </c>
      <c r="I1318" s="17">
        <f>I1324+I1319+I1322</f>
        <v>31221.4</v>
      </c>
    </row>
    <row r="1319" spans="1:9" x14ac:dyDescent="0.25">
      <c r="A1319" s="40" t="s">
        <v>80</v>
      </c>
      <c r="B1319" s="41"/>
      <c r="C1319" s="41" t="s">
        <v>15</v>
      </c>
      <c r="D1319" s="41" t="s">
        <v>13</v>
      </c>
      <c r="E1319" s="47" t="s">
        <v>525</v>
      </c>
      <c r="F1319" s="41"/>
      <c r="G1319" s="43">
        <f>+G1320+G1321</f>
        <v>3408.3999999999996</v>
      </c>
      <c r="H1319" s="43">
        <f>+H1320+H1321</f>
        <v>3408.3999999999996</v>
      </c>
      <c r="I1319" s="43">
        <f>+I1320+I1321</f>
        <v>3408.3999999999996</v>
      </c>
    </row>
    <row r="1320" spans="1:9" ht="47.25" x14ac:dyDescent="0.25">
      <c r="A1320" s="40" t="s">
        <v>51</v>
      </c>
      <c r="B1320" s="41"/>
      <c r="C1320" s="41" t="s">
        <v>15</v>
      </c>
      <c r="D1320" s="41" t="s">
        <v>13</v>
      </c>
      <c r="E1320" s="47" t="s">
        <v>525</v>
      </c>
      <c r="F1320" s="41" t="s">
        <v>89</v>
      </c>
      <c r="G1320" s="43">
        <v>3408.2</v>
      </c>
      <c r="H1320" s="43">
        <v>3408.2</v>
      </c>
      <c r="I1320" s="43">
        <v>3408.2</v>
      </c>
    </row>
    <row r="1321" spans="1:9" ht="31.5" x14ac:dyDescent="0.25">
      <c r="A1321" s="40" t="s">
        <v>52</v>
      </c>
      <c r="B1321" s="41"/>
      <c r="C1321" s="41" t="s">
        <v>15</v>
      </c>
      <c r="D1321" s="41" t="s">
        <v>13</v>
      </c>
      <c r="E1321" s="47" t="s">
        <v>525</v>
      </c>
      <c r="F1321" s="41" t="s">
        <v>91</v>
      </c>
      <c r="G1321" s="43">
        <v>0.2</v>
      </c>
      <c r="H1321" s="43">
        <v>0.2</v>
      </c>
      <c r="I1321" s="43">
        <v>0.2</v>
      </c>
    </row>
    <row r="1322" spans="1:9" ht="24" hidden="1" customHeight="1" x14ac:dyDescent="0.25">
      <c r="A1322" s="81" t="s">
        <v>98</v>
      </c>
      <c r="B1322" s="41"/>
      <c r="C1322" s="41" t="s">
        <v>15</v>
      </c>
      <c r="D1322" s="41" t="s">
        <v>13</v>
      </c>
      <c r="E1322" s="47" t="s">
        <v>607</v>
      </c>
      <c r="F1322" s="41"/>
      <c r="G1322" s="43">
        <f>SUM(G1323)</f>
        <v>0</v>
      </c>
      <c r="H1322" s="43">
        <f>SUM(H1323)</f>
        <v>0</v>
      </c>
      <c r="I1322" s="43">
        <f>SUM(I1323)</f>
        <v>0</v>
      </c>
    </row>
    <row r="1323" spans="1:9" ht="31.5" hidden="1" x14ac:dyDescent="0.25">
      <c r="A1323" s="40" t="s">
        <v>52</v>
      </c>
      <c r="B1323" s="41"/>
      <c r="C1323" s="41" t="s">
        <v>15</v>
      </c>
      <c r="D1323" s="41" t="s">
        <v>13</v>
      </c>
      <c r="E1323" s="47" t="s">
        <v>607</v>
      </c>
      <c r="F1323" s="41" t="s">
        <v>91</v>
      </c>
      <c r="G1323" s="43"/>
      <c r="H1323" s="43"/>
      <c r="I1323" s="43"/>
    </row>
    <row r="1324" spans="1:9" ht="31.5" x14ac:dyDescent="0.25">
      <c r="A1324" s="81" t="s">
        <v>45</v>
      </c>
      <c r="B1324" s="3"/>
      <c r="C1324" s="2" t="s">
        <v>15</v>
      </c>
      <c r="D1324" s="2" t="s">
        <v>13</v>
      </c>
      <c r="E1324" s="2" t="s">
        <v>147</v>
      </c>
      <c r="F1324" s="2"/>
      <c r="G1324" s="17">
        <f>G1325</f>
        <v>29946.2</v>
      </c>
      <c r="H1324" s="17">
        <f>H1325</f>
        <v>27813</v>
      </c>
      <c r="I1324" s="17">
        <f>I1325</f>
        <v>27813</v>
      </c>
    </row>
    <row r="1325" spans="1:9" x14ac:dyDescent="0.25">
      <c r="A1325" s="81" t="s">
        <v>543</v>
      </c>
      <c r="B1325" s="3"/>
      <c r="C1325" s="2" t="s">
        <v>15</v>
      </c>
      <c r="D1325" s="2" t="s">
        <v>13</v>
      </c>
      <c r="E1325" s="2" t="s">
        <v>148</v>
      </c>
      <c r="F1325" s="2"/>
      <c r="G1325" s="17">
        <f>G1326+G1327+G1328</f>
        <v>29946.2</v>
      </c>
      <c r="H1325" s="17">
        <f>H1326+H1327+H1328</f>
        <v>27813</v>
      </c>
      <c r="I1325" s="17">
        <f>I1326+I1327+I1328</f>
        <v>27813</v>
      </c>
    </row>
    <row r="1326" spans="1:9" ht="47.25" x14ac:dyDescent="0.25">
      <c r="A1326" s="81" t="s">
        <v>51</v>
      </c>
      <c r="B1326" s="4"/>
      <c r="C1326" s="2" t="s">
        <v>15</v>
      </c>
      <c r="D1326" s="2" t="s">
        <v>13</v>
      </c>
      <c r="E1326" s="2" t="s">
        <v>148</v>
      </c>
      <c r="F1326" s="2" t="s">
        <v>89</v>
      </c>
      <c r="G1326" s="17">
        <f>27829.7+448.3</f>
        <v>28278</v>
      </c>
      <c r="H1326" s="17">
        <v>26250.799999999999</v>
      </c>
      <c r="I1326" s="17">
        <v>26250.799999999999</v>
      </c>
    </row>
    <row r="1327" spans="1:9" s="88" customFormat="1" ht="31.5" x14ac:dyDescent="0.25">
      <c r="A1327" s="81" t="s">
        <v>52</v>
      </c>
      <c r="B1327" s="4"/>
      <c r="C1327" s="2" t="s">
        <v>15</v>
      </c>
      <c r="D1327" s="2" t="s">
        <v>13</v>
      </c>
      <c r="E1327" s="2" t="s">
        <v>148</v>
      </c>
      <c r="F1327" s="2" t="s">
        <v>91</v>
      </c>
      <c r="G1327" s="17">
        <v>1664.8</v>
      </c>
      <c r="H1327" s="17">
        <v>1558.9</v>
      </c>
      <c r="I1327" s="17">
        <v>1558.9</v>
      </c>
    </row>
    <row r="1328" spans="1:9" x14ac:dyDescent="0.25">
      <c r="A1328" s="81" t="s">
        <v>22</v>
      </c>
      <c r="B1328" s="4"/>
      <c r="C1328" s="2" t="s">
        <v>15</v>
      </c>
      <c r="D1328" s="2" t="s">
        <v>13</v>
      </c>
      <c r="E1328" s="2" t="s">
        <v>148</v>
      </c>
      <c r="F1328" s="2" t="s">
        <v>96</v>
      </c>
      <c r="G1328" s="17">
        <v>3.4</v>
      </c>
      <c r="H1328" s="17">
        <v>3.3</v>
      </c>
      <c r="I1328" s="17">
        <v>3.3</v>
      </c>
    </row>
    <row r="1329" spans="1:9" x14ac:dyDescent="0.25">
      <c r="A1329" s="81" t="s">
        <v>30</v>
      </c>
      <c r="B1329" s="82"/>
      <c r="C1329" s="82" t="s">
        <v>31</v>
      </c>
      <c r="D1329" s="82" t="s">
        <v>32</v>
      </c>
      <c r="E1329" s="22"/>
      <c r="F1329" s="22"/>
      <c r="G1329" s="73">
        <f>SUM(G1330)</f>
        <v>455</v>
      </c>
      <c r="H1329" s="73">
        <f>SUM(H1330)</f>
        <v>405</v>
      </c>
      <c r="I1329" s="73">
        <f>SUM(I1330)</f>
        <v>421.2</v>
      </c>
    </row>
    <row r="1330" spans="1:9" x14ac:dyDescent="0.25">
      <c r="A1330" s="81" t="s">
        <v>53</v>
      </c>
      <c r="B1330" s="2"/>
      <c r="C1330" s="2" t="s">
        <v>31</v>
      </c>
      <c r="D1330" s="2" t="s">
        <v>54</v>
      </c>
      <c r="E1330" s="26"/>
      <c r="F1330" s="2"/>
      <c r="G1330" s="17">
        <f t="shared" ref="G1330:I1331" si="261">G1331</f>
        <v>455</v>
      </c>
      <c r="H1330" s="17">
        <f t="shared" si="261"/>
        <v>405</v>
      </c>
      <c r="I1330" s="17">
        <f t="shared" si="261"/>
        <v>421.2</v>
      </c>
    </row>
    <row r="1331" spans="1:9" ht="31.5" x14ac:dyDescent="0.25">
      <c r="A1331" s="81" t="s">
        <v>526</v>
      </c>
      <c r="B1331" s="30"/>
      <c r="C1331" s="82" t="s">
        <v>31</v>
      </c>
      <c r="D1331" s="82" t="s">
        <v>54</v>
      </c>
      <c r="E1331" s="82" t="s">
        <v>364</v>
      </c>
      <c r="F1331" s="22"/>
      <c r="G1331" s="36">
        <f t="shared" si="261"/>
        <v>455</v>
      </c>
      <c r="H1331" s="36">
        <f t="shared" si="261"/>
        <v>405</v>
      </c>
      <c r="I1331" s="36">
        <f t="shared" si="261"/>
        <v>421.2</v>
      </c>
    </row>
    <row r="1332" spans="1:9" ht="31.5" x14ac:dyDescent="0.25">
      <c r="A1332" s="81" t="s">
        <v>375</v>
      </c>
      <c r="B1332" s="30"/>
      <c r="C1332" s="82" t="s">
        <v>31</v>
      </c>
      <c r="D1332" s="82" t="s">
        <v>54</v>
      </c>
      <c r="E1332" s="82" t="s">
        <v>376</v>
      </c>
      <c r="F1332" s="22"/>
      <c r="G1332" s="36">
        <f>SUM(G1333)</f>
        <v>455</v>
      </c>
      <c r="H1332" s="36">
        <f>SUM(H1333)</f>
        <v>405</v>
      </c>
      <c r="I1332" s="36">
        <f>SUM(I1333)</f>
        <v>421.2</v>
      </c>
    </row>
    <row r="1333" spans="1:9" ht="47.25" x14ac:dyDescent="0.25">
      <c r="A1333" s="81" t="s">
        <v>387</v>
      </c>
      <c r="B1333" s="30"/>
      <c r="C1333" s="82" t="s">
        <v>31</v>
      </c>
      <c r="D1333" s="82" t="s">
        <v>54</v>
      </c>
      <c r="E1333" s="82" t="s">
        <v>572</v>
      </c>
      <c r="F1333" s="22"/>
      <c r="G1333" s="36">
        <f>SUM(G1334:G1335)</f>
        <v>455</v>
      </c>
      <c r="H1333" s="36">
        <f t="shared" ref="H1333:I1333" si="262">SUM(H1334:H1335)</f>
        <v>405</v>
      </c>
      <c r="I1333" s="36">
        <f t="shared" si="262"/>
        <v>421.2</v>
      </c>
    </row>
    <row r="1334" spans="1:9" x14ac:dyDescent="0.25">
      <c r="A1334" s="81" t="s">
        <v>42</v>
      </c>
      <c r="B1334" s="30"/>
      <c r="C1334" s="82" t="s">
        <v>31</v>
      </c>
      <c r="D1334" s="82" t="s">
        <v>54</v>
      </c>
      <c r="E1334" s="82" t="s">
        <v>572</v>
      </c>
      <c r="F1334" s="22">
        <v>300</v>
      </c>
      <c r="G1334" s="36">
        <v>315.3</v>
      </c>
      <c r="H1334" s="36">
        <v>249.7</v>
      </c>
      <c r="I1334" s="36">
        <v>421.2</v>
      </c>
    </row>
    <row r="1335" spans="1:9" ht="31.5" x14ac:dyDescent="0.25">
      <c r="A1335" s="81" t="s">
        <v>121</v>
      </c>
      <c r="B1335" s="30"/>
      <c r="C1335" s="82" t="s">
        <v>31</v>
      </c>
      <c r="D1335" s="82" t="s">
        <v>54</v>
      </c>
      <c r="E1335" s="82" t="s">
        <v>572</v>
      </c>
      <c r="F1335" s="22">
        <v>600</v>
      </c>
      <c r="G1335" s="36">
        <v>139.69999999999999</v>
      </c>
      <c r="H1335" s="36">
        <v>155.30000000000001</v>
      </c>
      <c r="I1335" s="36"/>
    </row>
    <row r="1336" spans="1:9" x14ac:dyDescent="0.25">
      <c r="A1336" s="14" t="s">
        <v>819</v>
      </c>
      <c r="B1336" s="30"/>
      <c r="C1336" s="82"/>
      <c r="D1336" s="82"/>
      <c r="E1336" s="82"/>
      <c r="F1336" s="22"/>
      <c r="G1336" s="36"/>
      <c r="H1336" s="29">
        <v>50000</v>
      </c>
      <c r="I1336" s="29">
        <v>100000</v>
      </c>
    </row>
    <row r="1337" spans="1:9" x14ac:dyDescent="0.25">
      <c r="A1337" s="14" t="s">
        <v>191</v>
      </c>
      <c r="B1337" s="28"/>
      <c r="C1337" s="20"/>
      <c r="D1337" s="20"/>
      <c r="E1337" s="20"/>
      <c r="F1337" s="20"/>
      <c r="G1337" s="29">
        <f>SUM(G10+G30+G49+G517+G550+G1185+G766)+G889</f>
        <v>5626008.8000000007</v>
      </c>
      <c r="H1337" s="29">
        <f>SUM(H10+H30+H49+H517+H550+H1185+H766)+H889+H1336</f>
        <v>5927271.7000000002</v>
      </c>
      <c r="I1337" s="29">
        <f>SUM(I10+I30+I49+I517+I550+I1185+I766)+I889+I1336</f>
        <v>5117623.6000000006</v>
      </c>
    </row>
    <row r="1339" spans="1:9" hidden="1" x14ac:dyDescent="0.25"/>
    <row r="1340" spans="1:9" hidden="1" x14ac:dyDescent="0.25">
      <c r="G1340" s="79">
        <v>5626008.8000000007</v>
      </c>
      <c r="H1340" s="79">
        <v>5927271.7000000011</v>
      </c>
      <c r="I1340" s="79">
        <v>5117623.5999999996</v>
      </c>
    </row>
    <row r="1341" spans="1:9" hidden="1" x14ac:dyDescent="0.25">
      <c r="G1341" s="79"/>
      <c r="H1341" s="79"/>
      <c r="I1341" s="79"/>
    </row>
    <row r="1342" spans="1:9" hidden="1" x14ac:dyDescent="0.25">
      <c r="G1342" s="79">
        <f>SUM(G1340-G1337)</f>
        <v>0</v>
      </c>
      <c r="H1342" s="79">
        <f>SUM(H1340-H1337)</f>
        <v>9.3132257461547852E-10</v>
      </c>
      <c r="I1342" s="79">
        <f>SUM(I1340-I1337)</f>
        <v>-9.3132257461547852E-10</v>
      </c>
    </row>
    <row r="1343" spans="1:9" hidden="1" x14ac:dyDescent="0.25">
      <c r="G1343" s="83"/>
    </row>
    <row r="1344" spans="1:9" hidden="1" x14ac:dyDescent="0.25"/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25" workbookViewId="0">
      <selection activeCell="E77" sqref="E77"/>
    </sheetView>
  </sheetViews>
  <sheetFormatPr defaultRowHeight="15.75" x14ac:dyDescent="0.25"/>
  <cols>
    <col min="1" max="1" width="55.5703125" style="54" customWidth="1"/>
    <col min="2" max="2" width="14.42578125" style="55" customWidth="1"/>
    <col min="3" max="3" width="14.7109375" style="55" customWidth="1"/>
    <col min="4" max="6" width="16.28515625" style="55" customWidth="1"/>
    <col min="7" max="16384" width="9.140625" style="55"/>
  </cols>
  <sheetData>
    <row r="1" spans="1:6" x14ac:dyDescent="0.25">
      <c r="C1" s="56"/>
      <c r="E1" s="56"/>
      <c r="F1" s="6" t="s">
        <v>924</v>
      </c>
    </row>
    <row r="2" spans="1:6" ht="15.75" customHeight="1" x14ac:dyDescent="0.25">
      <c r="C2" s="57"/>
      <c r="E2" s="57"/>
      <c r="F2" s="57" t="s">
        <v>0</v>
      </c>
    </row>
    <row r="3" spans="1:6" x14ac:dyDescent="0.25">
      <c r="C3" s="57"/>
      <c r="E3" s="57"/>
      <c r="F3" s="57" t="s">
        <v>1</v>
      </c>
    </row>
    <row r="4" spans="1:6" x14ac:dyDescent="0.25">
      <c r="C4" s="57"/>
      <c r="E4" s="57"/>
      <c r="F4" s="57" t="s">
        <v>2</v>
      </c>
    </row>
    <row r="5" spans="1:6" x14ac:dyDescent="0.25">
      <c r="C5" s="10"/>
      <c r="E5" s="10"/>
      <c r="F5" s="10" t="s">
        <v>966</v>
      </c>
    </row>
    <row r="6" spans="1:6" ht="46.5" customHeight="1" x14ac:dyDescent="0.25">
      <c r="A6" s="109" t="s">
        <v>864</v>
      </c>
      <c r="B6" s="110"/>
      <c r="C6" s="110"/>
      <c r="D6" s="111"/>
      <c r="E6" s="111"/>
      <c r="F6" s="111"/>
    </row>
    <row r="7" spans="1:6" x14ac:dyDescent="0.25">
      <c r="D7" s="58"/>
      <c r="E7" s="58"/>
      <c r="F7" s="58" t="s">
        <v>529</v>
      </c>
    </row>
    <row r="8" spans="1:6" ht="31.5" x14ac:dyDescent="0.25">
      <c r="A8" s="59" t="s">
        <v>159</v>
      </c>
      <c r="B8" s="60" t="s">
        <v>163</v>
      </c>
      <c r="C8" s="60" t="s">
        <v>164</v>
      </c>
      <c r="D8" s="60" t="s">
        <v>624</v>
      </c>
      <c r="E8" s="60" t="s">
        <v>742</v>
      </c>
      <c r="F8" s="60" t="s">
        <v>743</v>
      </c>
    </row>
    <row r="9" spans="1:6" s="64" customFormat="1" x14ac:dyDescent="0.25">
      <c r="A9" s="61" t="s">
        <v>87</v>
      </c>
      <c r="B9" s="62" t="s">
        <v>34</v>
      </c>
      <c r="C9" s="62" t="s">
        <v>32</v>
      </c>
      <c r="D9" s="63">
        <f>SUM(D10:D17)</f>
        <v>315893.39999999997</v>
      </c>
      <c r="E9" s="63">
        <f>SUM(E10:E17)</f>
        <v>244839.6</v>
      </c>
      <c r="F9" s="63">
        <f>SUM(F10:F17)</f>
        <v>255892.7</v>
      </c>
    </row>
    <row r="10" spans="1:6" ht="47.25" x14ac:dyDescent="0.25">
      <c r="A10" s="65" t="s">
        <v>165</v>
      </c>
      <c r="B10" s="66" t="s">
        <v>34</v>
      </c>
      <c r="C10" s="66" t="s">
        <v>44</v>
      </c>
      <c r="D10" s="67">
        <f>Ведомственная!G51</f>
        <v>2193.5</v>
      </c>
      <c r="E10" s="67">
        <f>Ведомственная!H51</f>
        <v>2053.3000000000002</v>
      </c>
      <c r="F10" s="67">
        <f>Ведомственная!I51</f>
        <v>2053.3000000000002</v>
      </c>
    </row>
    <row r="11" spans="1:6" ht="63" x14ac:dyDescent="0.25">
      <c r="A11" s="65" t="s">
        <v>166</v>
      </c>
      <c r="B11" s="66" t="s">
        <v>34</v>
      </c>
      <c r="C11" s="66" t="s">
        <v>54</v>
      </c>
      <c r="D11" s="67">
        <f>Ведомственная!G12</f>
        <v>17720</v>
      </c>
      <c r="E11" s="67">
        <f>Ведомственная!H12</f>
        <v>17659.8</v>
      </c>
      <c r="F11" s="67">
        <f>Ведомственная!I12</f>
        <v>17659.8</v>
      </c>
    </row>
    <row r="12" spans="1:6" ht="63" x14ac:dyDescent="0.25">
      <c r="A12" s="65" t="s">
        <v>167</v>
      </c>
      <c r="B12" s="66" t="s">
        <v>34</v>
      </c>
      <c r="C12" s="66" t="s">
        <v>13</v>
      </c>
      <c r="D12" s="67">
        <f>Ведомственная!G55</f>
        <v>119154.8</v>
      </c>
      <c r="E12" s="67">
        <f>Ведомственная!H55</f>
        <v>121035.40000000001</v>
      </c>
      <c r="F12" s="67">
        <f>Ведомственная!I55</f>
        <v>121295</v>
      </c>
    </row>
    <row r="13" spans="1:6" x14ac:dyDescent="0.25">
      <c r="A13" s="65" t="s">
        <v>168</v>
      </c>
      <c r="B13" s="66" t="s">
        <v>34</v>
      </c>
      <c r="C13" s="66" t="s">
        <v>169</v>
      </c>
      <c r="D13" s="67">
        <f>Ведомственная!G76</f>
        <v>24.8</v>
      </c>
      <c r="E13" s="67">
        <f>Ведомственная!H76</f>
        <v>26.5</v>
      </c>
      <c r="F13" s="67">
        <f>Ведомственная!I76</f>
        <v>149.6</v>
      </c>
    </row>
    <row r="14" spans="1:6" ht="47.25" x14ac:dyDescent="0.25">
      <c r="A14" s="65" t="s">
        <v>102</v>
      </c>
      <c r="B14" s="66" t="s">
        <v>34</v>
      </c>
      <c r="C14" s="66" t="s">
        <v>78</v>
      </c>
      <c r="D14" s="67">
        <f>Ведомственная!G32+Ведомственная!G519</f>
        <v>33936.799999999996</v>
      </c>
      <c r="E14" s="67">
        <f>Ведомственная!H32+Ведомственная!H519</f>
        <v>33914.1</v>
      </c>
      <c r="F14" s="67">
        <f>Ведомственная!I32+Ведомственная!I519</f>
        <v>33914.1</v>
      </c>
    </row>
    <row r="15" spans="1:6" x14ac:dyDescent="0.25">
      <c r="A15" s="65" t="s">
        <v>617</v>
      </c>
      <c r="B15" s="66" t="s">
        <v>34</v>
      </c>
      <c r="C15" s="66" t="s">
        <v>113</v>
      </c>
      <c r="D15" s="67">
        <f>SUM(Ведомственная!G80)</f>
        <v>5622.1</v>
      </c>
      <c r="E15" s="67">
        <f>SUM(Ведомственная!H80)</f>
        <v>0</v>
      </c>
      <c r="F15" s="67">
        <f>SUM(Ведомственная!I80)</f>
        <v>0</v>
      </c>
    </row>
    <row r="16" spans="1:6" x14ac:dyDescent="0.25">
      <c r="A16" s="65" t="s">
        <v>144</v>
      </c>
      <c r="B16" s="66" t="s">
        <v>34</v>
      </c>
      <c r="C16" s="66" t="s">
        <v>170</v>
      </c>
      <c r="D16" s="67">
        <f>SUM(Ведомственная!G524)</f>
        <v>900</v>
      </c>
      <c r="E16" s="67">
        <f>SUM(Ведомственная!H524)</f>
        <v>0</v>
      </c>
      <c r="F16" s="67">
        <f>SUM(Ведомственная!I524)</f>
        <v>0</v>
      </c>
    </row>
    <row r="17" spans="1:6" x14ac:dyDescent="0.25">
      <c r="A17" s="65" t="s">
        <v>93</v>
      </c>
      <c r="B17" s="66" t="s">
        <v>34</v>
      </c>
      <c r="C17" s="66" t="s">
        <v>94</v>
      </c>
      <c r="D17" s="67">
        <f>SUM(Ведомственная!G20+Ведомственная!G39+Ведомственная!G84+Ведомственная!G528)</f>
        <v>136341.4</v>
      </c>
      <c r="E17" s="67">
        <f>SUM(Ведомственная!H20+Ведомственная!H39+Ведомственная!H84+Ведомственная!H528)</f>
        <v>70150.5</v>
      </c>
      <c r="F17" s="67">
        <f>SUM(Ведомственная!I20+Ведомственная!I39+Ведомственная!I84+Ведомственная!I528)</f>
        <v>80820.899999999994</v>
      </c>
    </row>
    <row r="18" spans="1:6" s="64" customFormat="1" ht="31.5" x14ac:dyDescent="0.25">
      <c r="A18" s="61" t="s">
        <v>230</v>
      </c>
      <c r="B18" s="62" t="s">
        <v>54</v>
      </c>
      <c r="C18" s="62" t="s">
        <v>32</v>
      </c>
      <c r="D18" s="63">
        <f>SUM(D19:D20)</f>
        <v>31908.299999999996</v>
      </c>
      <c r="E18" s="63">
        <f>SUM(E19:E20)</f>
        <v>27282.9</v>
      </c>
      <c r="F18" s="63">
        <f>SUM(F19:F20)</f>
        <v>27484.100000000002</v>
      </c>
    </row>
    <row r="19" spans="1:6" x14ac:dyDescent="0.25">
      <c r="A19" s="65" t="s">
        <v>171</v>
      </c>
      <c r="B19" s="66" t="s">
        <v>54</v>
      </c>
      <c r="C19" s="66" t="s">
        <v>13</v>
      </c>
      <c r="D19" s="67">
        <f>SUM(Ведомственная!G143)</f>
        <v>5081.5</v>
      </c>
      <c r="E19" s="67">
        <f>SUM(Ведомственная!H143)</f>
        <v>5103.5</v>
      </c>
      <c r="F19" s="67">
        <f>SUM(Ведомственная!I143)</f>
        <v>5304.7</v>
      </c>
    </row>
    <row r="20" spans="1:6" ht="47.25" x14ac:dyDescent="0.25">
      <c r="A20" s="65" t="s">
        <v>172</v>
      </c>
      <c r="B20" s="66" t="s">
        <v>54</v>
      </c>
      <c r="C20" s="66" t="s">
        <v>173</v>
      </c>
      <c r="D20" s="67">
        <f>SUM(Ведомственная!G151)</f>
        <v>26826.799999999996</v>
      </c>
      <c r="E20" s="67">
        <f>SUM(Ведомственная!H151)</f>
        <v>22179.4</v>
      </c>
      <c r="F20" s="67">
        <f>SUM(Ведомственная!I151)</f>
        <v>22179.4</v>
      </c>
    </row>
    <row r="21" spans="1:6" s="64" customFormat="1" x14ac:dyDescent="0.25">
      <c r="A21" s="61" t="s">
        <v>12</v>
      </c>
      <c r="B21" s="62" t="s">
        <v>13</v>
      </c>
      <c r="C21" s="62" t="s">
        <v>32</v>
      </c>
      <c r="D21" s="63">
        <f>SUM(D22:D24)</f>
        <v>475990.5</v>
      </c>
      <c r="E21" s="63">
        <f>SUM(E22:E24)</f>
        <v>363745.2</v>
      </c>
      <c r="F21" s="63">
        <f>SUM(F22:F24)</f>
        <v>333951.39999999997</v>
      </c>
    </row>
    <row r="22" spans="1:6" x14ac:dyDescent="0.25">
      <c r="A22" s="65" t="s">
        <v>14</v>
      </c>
      <c r="B22" s="66" t="s">
        <v>13</v>
      </c>
      <c r="C22" s="66" t="s">
        <v>15</v>
      </c>
      <c r="D22" s="67">
        <f>Ведомственная!G178</f>
        <v>163555</v>
      </c>
      <c r="E22" s="67">
        <f>Ведомственная!H178</f>
        <v>68404.399999999994</v>
      </c>
      <c r="F22" s="67">
        <f>Ведомственная!I178</f>
        <v>130192</v>
      </c>
    </row>
    <row r="23" spans="1:6" x14ac:dyDescent="0.25">
      <c r="A23" s="65" t="s">
        <v>174</v>
      </c>
      <c r="B23" s="66" t="s">
        <v>13</v>
      </c>
      <c r="C23" s="66" t="s">
        <v>173</v>
      </c>
      <c r="D23" s="67">
        <f>SUM(Ведомственная!G195)</f>
        <v>280888.7</v>
      </c>
      <c r="E23" s="67">
        <f>SUM(Ведомственная!H195)</f>
        <v>273513</v>
      </c>
      <c r="F23" s="67">
        <f>SUM(Ведомственная!I195)</f>
        <v>190731.6</v>
      </c>
    </row>
    <row r="24" spans="1:6" x14ac:dyDescent="0.25">
      <c r="A24" s="65" t="s">
        <v>23</v>
      </c>
      <c r="B24" s="66" t="s">
        <v>13</v>
      </c>
      <c r="C24" s="66" t="s">
        <v>24</v>
      </c>
      <c r="D24" s="67">
        <f>Ведомственная!G220</f>
        <v>31546.799999999996</v>
      </c>
      <c r="E24" s="67">
        <f>Ведомственная!H220</f>
        <v>21827.800000000003</v>
      </c>
      <c r="F24" s="67">
        <f>Ведомственная!I220</f>
        <v>13027.800000000001</v>
      </c>
    </row>
    <row r="25" spans="1:6" ht="14.25" customHeight="1" x14ac:dyDescent="0.25">
      <c r="A25" s="61" t="s">
        <v>236</v>
      </c>
      <c r="B25" s="62" t="s">
        <v>169</v>
      </c>
      <c r="C25" s="62" t="s">
        <v>32</v>
      </c>
      <c r="D25" s="63">
        <f>SUM(D26:D29)</f>
        <v>435847.4</v>
      </c>
      <c r="E25" s="63">
        <f>SUM(E26:E29)</f>
        <v>257757.5</v>
      </c>
      <c r="F25" s="63">
        <f>SUM(F26:F29)</f>
        <v>267061.2</v>
      </c>
    </row>
    <row r="26" spans="1:6" hidden="1" x14ac:dyDescent="0.25">
      <c r="A26" s="65" t="s">
        <v>175</v>
      </c>
      <c r="B26" s="66" t="s">
        <v>169</v>
      </c>
      <c r="C26" s="66" t="s">
        <v>34</v>
      </c>
      <c r="D26" s="67">
        <f>SUM(Ведомственная!G270)</f>
        <v>82676.600000000006</v>
      </c>
      <c r="E26" s="67">
        <f>SUM(Ведомственная!H270)</f>
        <v>0</v>
      </c>
      <c r="F26" s="67">
        <f>SUM(Ведомственная!I270)</f>
        <v>8742.1</v>
      </c>
    </row>
    <row r="27" spans="1:6" x14ac:dyDescent="0.25">
      <c r="A27" s="65" t="s">
        <v>176</v>
      </c>
      <c r="B27" s="66" t="s">
        <v>169</v>
      </c>
      <c r="C27" s="66" t="s">
        <v>44</v>
      </c>
      <c r="D27" s="67">
        <f>SUM(Ведомственная!G280)</f>
        <v>91601.4</v>
      </c>
      <c r="E27" s="67">
        <f>SUM(Ведомственная!H280)</f>
        <v>30332.600000000002</v>
      </c>
      <c r="F27" s="67">
        <f>SUM(Ведомственная!I280)</f>
        <v>30332.600000000002</v>
      </c>
    </row>
    <row r="28" spans="1:6" x14ac:dyDescent="0.25">
      <c r="A28" s="65" t="s">
        <v>177</v>
      </c>
      <c r="B28" s="66" t="s">
        <v>169</v>
      </c>
      <c r="C28" s="66" t="s">
        <v>54</v>
      </c>
      <c r="D28" s="67">
        <f>SUM(Ведомственная!G310)</f>
        <v>216665.2</v>
      </c>
      <c r="E28" s="67">
        <f>SUM(Ведомственная!H310)</f>
        <v>179675.5</v>
      </c>
      <c r="F28" s="67">
        <f>SUM(Ведомственная!I310)</f>
        <v>184736.8</v>
      </c>
    </row>
    <row r="29" spans="1:6" ht="31.5" x14ac:dyDescent="0.25">
      <c r="A29" s="65" t="s">
        <v>178</v>
      </c>
      <c r="B29" s="66" t="s">
        <v>169</v>
      </c>
      <c r="C29" s="66" t="s">
        <v>169</v>
      </c>
      <c r="D29" s="67">
        <f>SUM(Ведомственная!G365)</f>
        <v>44904.2</v>
      </c>
      <c r="E29" s="67">
        <f>SUM(Ведомственная!H365)</f>
        <v>47749.4</v>
      </c>
      <c r="F29" s="67">
        <f>SUM(Ведомственная!I365)</f>
        <v>43249.7</v>
      </c>
    </row>
    <row r="30" spans="1:6" s="64" customFormat="1" x14ac:dyDescent="0.25">
      <c r="A30" s="61" t="s">
        <v>358</v>
      </c>
      <c r="B30" s="62" t="s">
        <v>78</v>
      </c>
      <c r="C30" s="62" t="s">
        <v>32</v>
      </c>
      <c r="D30" s="63">
        <f>SUM(D31:D32)</f>
        <v>11487.5</v>
      </c>
      <c r="E30" s="63">
        <f>SUM(E31:E32)</f>
        <v>18665</v>
      </c>
      <c r="F30" s="63">
        <f>SUM(F31:F32)</f>
        <v>10447.5</v>
      </c>
    </row>
    <row r="31" spans="1:6" ht="31.5" x14ac:dyDescent="0.25">
      <c r="A31" s="65" t="s">
        <v>242</v>
      </c>
      <c r="B31" s="66" t="s">
        <v>78</v>
      </c>
      <c r="C31" s="66" t="s">
        <v>54</v>
      </c>
      <c r="D31" s="67">
        <f>SUM(Ведомственная!G389)</f>
        <v>7342.9000000000005</v>
      </c>
      <c r="E31" s="67">
        <f>SUM(Ведомственная!H389)</f>
        <v>6964.5</v>
      </c>
      <c r="F31" s="67">
        <f>SUM(Ведомственная!I389)</f>
        <v>6964.5</v>
      </c>
    </row>
    <row r="32" spans="1:6" x14ac:dyDescent="0.25">
      <c r="A32" s="65" t="s">
        <v>179</v>
      </c>
      <c r="B32" s="66" t="s">
        <v>78</v>
      </c>
      <c r="C32" s="66" t="s">
        <v>169</v>
      </c>
      <c r="D32" s="67">
        <f>SUM(Ведомственная!G395)</f>
        <v>4144.6000000000004</v>
      </c>
      <c r="E32" s="67">
        <f>SUM(Ведомственная!H395)</f>
        <v>11700.5</v>
      </c>
      <c r="F32" s="67">
        <f>SUM(Ведомственная!I395)</f>
        <v>3483</v>
      </c>
    </row>
    <row r="33" spans="1:6" s="64" customFormat="1" x14ac:dyDescent="0.25">
      <c r="A33" s="61" t="s">
        <v>112</v>
      </c>
      <c r="B33" s="62" t="s">
        <v>113</v>
      </c>
      <c r="C33" s="62" t="s">
        <v>32</v>
      </c>
      <c r="D33" s="63">
        <f>SUM(D34:D39)</f>
        <v>2542765.6</v>
      </c>
      <c r="E33" s="63">
        <f>SUM(E34:E39)</f>
        <v>3314078.4</v>
      </c>
      <c r="F33" s="63">
        <f>SUM(F34:F39)</f>
        <v>2437376.1000000006</v>
      </c>
    </row>
    <row r="34" spans="1:6" x14ac:dyDescent="0.25">
      <c r="A34" s="65" t="s">
        <v>180</v>
      </c>
      <c r="B34" s="66" t="s">
        <v>113</v>
      </c>
      <c r="C34" s="66" t="s">
        <v>34</v>
      </c>
      <c r="D34" s="67">
        <f>SUM(Ведомственная!G891)</f>
        <v>914856.39999999991</v>
      </c>
      <c r="E34" s="67">
        <f>SUM(Ведомственная!H891)</f>
        <v>923655.4</v>
      </c>
      <c r="F34" s="67">
        <f>SUM(Ведомственная!I891)</f>
        <v>928200.3</v>
      </c>
    </row>
    <row r="35" spans="1:6" x14ac:dyDescent="0.25">
      <c r="A35" s="65" t="s">
        <v>181</v>
      </c>
      <c r="B35" s="66" t="s">
        <v>113</v>
      </c>
      <c r="C35" s="66" t="s">
        <v>44</v>
      </c>
      <c r="D35" s="67">
        <f>SUM(Ведомственная!G955)+Ведомственная!G409</f>
        <v>1335225.6000000001</v>
      </c>
      <c r="E35" s="67">
        <f>SUM(Ведомственная!H955)+Ведомственная!H409</f>
        <v>2097926.7000000002</v>
      </c>
      <c r="F35" s="67">
        <f>SUM(Ведомственная!I955)+Ведомственная!I409</f>
        <v>1231542.5000000002</v>
      </c>
    </row>
    <row r="36" spans="1:6" x14ac:dyDescent="0.25">
      <c r="A36" s="65" t="s">
        <v>114</v>
      </c>
      <c r="B36" s="66" t="s">
        <v>113</v>
      </c>
      <c r="C36" s="66" t="s">
        <v>54</v>
      </c>
      <c r="D36" s="67">
        <f>SUM(Ведомственная!G1187+Ведомственная!G1042)</f>
        <v>200203.5</v>
      </c>
      <c r="E36" s="67">
        <f>SUM(Ведомственная!H1187+Ведомственная!H1042)</f>
        <v>200387</v>
      </c>
      <c r="F36" s="67">
        <f>SUM(Ведомственная!I1187+Ведомственная!I1042)</f>
        <v>188755.6</v>
      </c>
    </row>
    <row r="37" spans="1:6" ht="31.5" x14ac:dyDescent="0.25">
      <c r="A37" s="18" t="s">
        <v>968</v>
      </c>
      <c r="B37" s="66" t="s">
        <v>113</v>
      </c>
      <c r="C37" s="66" t="s">
        <v>169</v>
      </c>
      <c r="D37" s="84">
        <f>SUM(Ведомственная!G552+Ведомственная!G541)+Ведомственная!G413+Ведомственная!G1067</f>
        <v>507</v>
      </c>
      <c r="E37" s="84">
        <f>SUM(Ведомственная!H552+Ведомственная!H541)+Ведомственная!H413+Ведомственная!H1067</f>
        <v>0</v>
      </c>
      <c r="F37" s="84">
        <f>SUM(Ведомственная!I552+Ведомственная!I541)+Ведомственная!I413+Ведомственная!I1067</f>
        <v>0</v>
      </c>
    </row>
    <row r="38" spans="1:6" x14ac:dyDescent="0.25">
      <c r="A38" s="65" t="s">
        <v>182</v>
      </c>
      <c r="B38" s="66" t="s">
        <v>113</v>
      </c>
      <c r="C38" s="66" t="s">
        <v>113</v>
      </c>
      <c r="D38" s="67">
        <f>SUM(Ведомственная!G1075)+Ведомственная!G561+Ведомственная!G768+Ведомственная!G1215</f>
        <v>26661.100000000002</v>
      </c>
      <c r="E38" s="67">
        <f>SUM(Ведомственная!H1075)+Ведомственная!H561+Ведомственная!H768+Ведомственная!H1215</f>
        <v>31266.500000000004</v>
      </c>
      <c r="F38" s="67">
        <f>SUM(Ведомственная!I1075)+Ведомственная!I561+Ведомственная!I768+Ведомственная!I1215</f>
        <v>31266.500000000004</v>
      </c>
    </row>
    <row r="39" spans="1:6" x14ac:dyDescent="0.25">
      <c r="A39" s="65" t="s">
        <v>183</v>
      </c>
      <c r="B39" s="66" t="s">
        <v>113</v>
      </c>
      <c r="C39" s="66" t="s">
        <v>173</v>
      </c>
      <c r="D39" s="67">
        <f>SUM(Ведомственная!G1111)+Ведомственная!G430</f>
        <v>65312</v>
      </c>
      <c r="E39" s="67">
        <f>SUM(Ведомственная!H1111)+Ведомственная!H430</f>
        <v>60842.8</v>
      </c>
      <c r="F39" s="67">
        <f>SUM(Ведомственная!I1111)+Ведомственная!I430</f>
        <v>57611.199999999997</v>
      </c>
    </row>
    <row r="40" spans="1:6" s="64" customFormat="1" x14ac:dyDescent="0.25">
      <c r="A40" s="61" t="s">
        <v>359</v>
      </c>
      <c r="B40" s="62" t="s">
        <v>15</v>
      </c>
      <c r="C40" s="62" t="s">
        <v>32</v>
      </c>
      <c r="D40" s="63">
        <f>SUM(D41:D42)</f>
        <v>167527.00000000003</v>
      </c>
      <c r="E40" s="63">
        <f>SUM(E41:E42)</f>
        <v>151398.70000000001</v>
      </c>
      <c r="F40" s="63">
        <f>SUM(F41:F42)</f>
        <v>156449.60000000001</v>
      </c>
    </row>
    <row r="41" spans="1:6" x14ac:dyDescent="0.25">
      <c r="A41" s="65" t="s">
        <v>184</v>
      </c>
      <c r="B41" s="66" t="s">
        <v>15</v>
      </c>
      <c r="C41" s="66" t="s">
        <v>34</v>
      </c>
      <c r="D41" s="67">
        <f>SUM(Ведомственная!G1217)</f>
        <v>131008.90000000002</v>
      </c>
      <c r="E41" s="67">
        <f>SUM(Ведомственная!H1217)</f>
        <v>119142</v>
      </c>
      <c r="F41" s="67">
        <f>SUM(Ведомственная!I1217)</f>
        <v>125228.20000000001</v>
      </c>
    </row>
    <row r="42" spans="1:6" x14ac:dyDescent="0.25">
      <c r="A42" s="65" t="s">
        <v>185</v>
      </c>
      <c r="B42" s="66" t="s">
        <v>15</v>
      </c>
      <c r="C42" s="66" t="s">
        <v>13</v>
      </c>
      <c r="D42" s="67">
        <f>SUM(Ведомственная!G1281)</f>
        <v>36518.1</v>
      </c>
      <c r="E42" s="67">
        <f>SUM(Ведомственная!H1281)</f>
        <v>32256.7</v>
      </c>
      <c r="F42" s="67">
        <f>SUM(Ведомственная!I1281)</f>
        <v>31221.4</v>
      </c>
    </row>
    <row r="43" spans="1:6" s="64" customFormat="1" x14ac:dyDescent="0.25">
      <c r="A43" s="61" t="s">
        <v>30</v>
      </c>
      <c r="B43" s="62" t="s">
        <v>31</v>
      </c>
      <c r="C43" s="62" t="s">
        <v>32</v>
      </c>
      <c r="D43" s="63">
        <f>SUM(D44:D48)</f>
        <v>1335048.3999999999</v>
      </c>
      <c r="E43" s="63">
        <f>SUM(E44:E48)</f>
        <v>1333908.4000000004</v>
      </c>
      <c r="F43" s="63">
        <f>SUM(F44:F48)</f>
        <v>1362375.9000000001</v>
      </c>
    </row>
    <row r="44" spans="1:6" x14ac:dyDescent="0.25">
      <c r="A44" s="65" t="s">
        <v>33</v>
      </c>
      <c r="B44" s="66" t="s">
        <v>31</v>
      </c>
      <c r="C44" s="66" t="s">
        <v>34</v>
      </c>
      <c r="D44" s="67">
        <f>SUM(Ведомственная!G569)</f>
        <v>12299.1</v>
      </c>
      <c r="E44" s="67">
        <f>SUM(Ведомственная!H569)</f>
        <v>11879.1</v>
      </c>
      <c r="F44" s="67">
        <f>SUM(Ведомственная!I569)</f>
        <v>11879.1</v>
      </c>
    </row>
    <row r="45" spans="1:6" x14ac:dyDescent="0.25">
      <c r="A45" s="65" t="s">
        <v>43</v>
      </c>
      <c r="B45" s="66" t="s">
        <v>31</v>
      </c>
      <c r="C45" s="66" t="s">
        <v>44</v>
      </c>
      <c r="D45" s="67">
        <f>SUM(Ведомственная!G576)</f>
        <v>88515.199999999997</v>
      </c>
      <c r="E45" s="67">
        <f>SUM(Ведомственная!H576)</f>
        <v>84718.700000000012</v>
      </c>
      <c r="F45" s="67">
        <f>SUM(Ведомственная!I576)</f>
        <v>85142.399999999994</v>
      </c>
    </row>
    <row r="46" spans="1:6" x14ac:dyDescent="0.25">
      <c r="A46" s="65" t="s">
        <v>53</v>
      </c>
      <c r="B46" s="66" t="s">
        <v>31</v>
      </c>
      <c r="C46" s="66" t="s">
        <v>54</v>
      </c>
      <c r="D46" s="67">
        <f>SUM(Ведомственная!G440+Ведомственная!G595+Ведомственная!G1330)+Ведомственная!G1149</f>
        <v>823926.19999999984</v>
      </c>
      <c r="E46" s="67">
        <f>SUM(Ведомственная!H440+Ведомственная!H595+Ведомственная!H1330)+Ведомственная!H1149</f>
        <v>862294.40000000026</v>
      </c>
      <c r="F46" s="67">
        <f>SUM(Ведомственная!I440+Ведомственная!I595+Ведомственная!I1330)+Ведомственная!I1149</f>
        <v>885782.8</v>
      </c>
    </row>
    <row r="47" spans="1:6" x14ac:dyDescent="0.25">
      <c r="A47" s="65" t="s">
        <v>186</v>
      </c>
      <c r="B47" s="66" t="s">
        <v>31</v>
      </c>
      <c r="C47" s="66" t="s">
        <v>13</v>
      </c>
      <c r="D47" s="67">
        <f>SUM(Ведомственная!G697+Ведомственная!G452+Ведомственная!G1159)</f>
        <v>365916.6</v>
      </c>
      <c r="E47" s="67">
        <f>SUM(Ведомственная!H697+Ведомственная!H452+Ведомственная!H1159)</f>
        <v>337536.39999999997</v>
      </c>
      <c r="F47" s="67">
        <f>SUM(Ведомственная!I697+Ведомственная!I452+Ведомственная!I1159)</f>
        <v>342091.8</v>
      </c>
    </row>
    <row r="48" spans="1:6" x14ac:dyDescent="0.25">
      <c r="A48" s="65" t="s">
        <v>77</v>
      </c>
      <c r="B48" s="66" t="s">
        <v>31</v>
      </c>
      <c r="C48" s="66" t="s">
        <v>78</v>
      </c>
      <c r="D48" s="67">
        <f>SUM(Ведомственная!G465+Ведомственная!G546+Ведомственная!G732+Ведомственная!G775+Ведомственная!G1172)</f>
        <v>44391.3</v>
      </c>
      <c r="E48" s="67">
        <f>SUM(Ведомственная!H465+Ведомственная!H546+Ведомственная!H732+Ведомственная!H775+Ведомственная!H1172)</f>
        <v>37479.800000000003</v>
      </c>
      <c r="F48" s="67">
        <f>SUM(Ведомственная!I465+Ведомственная!I546+Ведомственная!I732+Ведомственная!I775+Ведомственная!I1172)</f>
        <v>37479.800000000003</v>
      </c>
    </row>
    <row r="49" spans="1:6" s="64" customFormat="1" x14ac:dyDescent="0.25">
      <c r="A49" s="61" t="s">
        <v>255</v>
      </c>
      <c r="B49" s="62" t="s">
        <v>170</v>
      </c>
      <c r="C49" s="62" t="s">
        <v>32</v>
      </c>
      <c r="D49" s="63">
        <f>SUM(D50:D53)</f>
        <v>309540.7</v>
      </c>
      <c r="E49" s="63">
        <f>SUM(E50:E53)</f>
        <v>165595.99999999997</v>
      </c>
      <c r="F49" s="63">
        <f>SUM(F50:F53)</f>
        <v>166585.09999999998</v>
      </c>
    </row>
    <row r="50" spans="1:6" x14ac:dyDescent="0.25">
      <c r="A50" s="65" t="s">
        <v>187</v>
      </c>
      <c r="B50" s="66" t="s">
        <v>170</v>
      </c>
      <c r="C50" s="66" t="s">
        <v>34</v>
      </c>
      <c r="D50" s="67">
        <f>SUM(Ведомственная!G484+Ведомственная!G782)</f>
        <v>157419.50000000003</v>
      </c>
      <c r="E50" s="67">
        <f>SUM(Ведомственная!H484+Ведомственная!H782)</f>
        <v>123903.59999999999</v>
      </c>
      <c r="F50" s="67">
        <f>SUM(Ведомственная!I484+Ведомственная!I782)</f>
        <v>124903.59999999999</v>
      </c>
    </row>
    <row r="51" spans="1:6" x14ac:dyDescent="0.25">
      <c r="A51" s="65" t="s">
        <v>188</v>
      </c>
      <c r="B51" s="66" t="s">
        <v>170</v>
      </c>
      <c r="C51" s="66" t="s">
        <v>44</v>
      </c>
      <c r="D51" s="67">
        <f>Ведомственная!G820</f>
        <v>125673.3</v>
      </c>
      <c r="E51" s="67">
        <f>Ведомственная!H820</f>
        <v>15264.1</v>
      </c>
      <c r="F51" s="67">
        <f>Ведомственная!I820</f>
        <v>15264.1</v>
      </c>
    </row>
    <row r="52" spans="1:6" ht="13.5" customHeight="1" x14ac:dyDescent="0.25">
      <c r="A52" s="65" t="s">
        <v>189</v>
      </c>
      <c r="B52" s="66" t="s">
        <v>170</v>
      </c>
      <c r="C52" s="66" t="s">
        <v>54</v>
      </c>
      <c r="D52" s="67">
        <f>Ведомственная!G858</f>
        <v>13171.8</v>
      </c>
      <c r="E52" s="67">
        <f>Ведомственная!H858</f>
        <v>13171.8</v>
      </c>
      <c r="F52" s="67">
        <f>Ведомственная!I858</f>
        <v>13160.900000000001</v>
      </c>
    </row>
    <row r="53" spans="1:6" ht="31.5" x14ac:dyDescent="0.25">
      <c r="A53" s="65" t="s">
        <v>190</v>
      </c>
      <c r="B53" s="66" t="s">
        <v>170</v>
      </c>
      <c r="C53" s="66" t="s">
        <v>169</v>
      </c>
      <c r="D53" s="67">
        <f>SUM(Ведомственная!G875)+Ведомственная!G1184</f>
        <v>13276.1</v>
      </c>
      <c r="E53" s="67">
        <f>SUM(Ведомственная!H875)+Ведомственная!H1184</f>
        <v>13256.5</v>
      </c>
      <c r="F53" s="67">
        <f>SUM(Ведомственная!I875)+Ведомственная!I1184</f>
        <v>13256.5</v>
      </c>
    </row>
    <row r="54" spans="1:6" x14ac:dyDescent="0.25">
      <c r="A54" s="61" t="s">
        <v>819</v>
      </c>
      <c r="B54" s="66"/>
      <c r="C54" s="66"/>
      <c r="D54" s="67"/>
      <c r="E54" s="63">
        <v>50000</v>
      </c>
      <c r="F54" s="63">
        <v>100000</v>
      </c>
    </row>
    <row r="55" spans="1:6" s="64" customFormat="1" ht="20.25" customHeight="1" x14ac:dyDescent="0.25">
      <c r="A55" s="61" t="s">
        <v>191</v>
      </c>
      <c r="B55" s="68"/>
      <c r="C55" s="68"/>
      <c r="D55" s="69">
        <f>SUM(D9+D18+D21+D25+D30+D33+D40+D43+D49)</f>
        <v>5626008.7999999998</v>
      </c>
      <c r="E55" s="69">
        <f>SUM(E9+E18+E21+E25+E30+E33+E40+E43+E49)+E54</f>
        <v>5927271.7000000002</v>
      </c>
      <c r="F55" s="69">
        <f>SUM(F9+F18+F21+F25+F30+F33+F40+F43+F49)+F54</f>
        <v>5117623.6000000006</v>
      </c>
    </row>
    <row r="56" spans="1:6" hidden="1" x14ac:dyDescent="0.25">
      <c r="D56" s="70"/>
      <c r="E56" s="70"/>
      <c r="F56" s="70"/>
    </row>
    <row r="57" spans="1:6" hidden="1" x14ac:dyDescent="0.25">
      <c r="D57" s="74">
        <f>SUM(Ведомственная!G1337)</f>
        <v>5626008.8000000007</v>
      </c>
      <c r="E57" s="74">
        <f>SUM(Ведомственная!H1337)</f>
        <v>5927271.7000000002</v>
      </c>
      <c r="F57" s="74">
        <f>SUM(Ведомственная!I1337)</f>
        <v>5117623.6000000006</v>
      </c>
    </row>
    <row r="58" spans="1:6" hidden="1" x14ac:dyDescent="0.25">
      <c r="D58" s="76">
        <f>SUM(D57-D55)</f>
        <v>9.3132257461547852E-10</v>
      </c>
      <c r="E58" s="76">
        <f>SUM(E57-E55)</f>
        <v>0</v>
      </c>
      <c r="F58" s="76">
        <f>SUM(F57-F55)</f>
        <v>0</v>
      </c>
    </row>
    <row r="59" spans="1:6" hidden="1" x14ac:dyDescent="0.25">
      <c r="D59" s="71"/>
      <c r="E59" s="71"/>
      <c r="F59" s="71"/>
    </row>
    <row r="60" spans="1:6" hidden="1" x14ac:dyDescent="0.25">
      <c r="D60" s="72"/>
      <c r="E60" s="72"/>
      <c r="F60" s="72"/>
    </row>
    <row r="61" spans="1:6" hidden="1" x14ac:dyDescent="0.25">
      <c r="D61" s="72"/>
      <c r="E61" s="72"/>
      <c r="F61" s="72"/>
    </row>
    <row r="62" spans="1:6" hidden="1" x14ac:dyDescent="0.25"/>
    <row r="63" spans="1:6" hidden="1" x14ac:dyDescent="0.25">
      <c r="D63" s="76">
        <f>SUM(Ведомственная!G1337)</f>
        <v>5626008.8000000007</v>
      </c>
      <c r="E63" s="76">
        <f>SUM(Ведомственная!H1337)</f>
        <v>5927271.7000000002</v>
      </c>
      <c r="F63" s="76">
        <f>SUM(Ведомственная!I1337)</f>
        <v>5117623.6000000006</v>
      </c>
    </row>
    <row r="64" spans="1:6" hidden="1" x14ac:dyDescent="0.25">
      <c r="D64" s="72">
        <f>SUM(D55-D63)</f>
        <v>-9.3132257461547852E-10</v>
      </c>
      <c r="E64" s="72">
        <f t="shared" ref="E64:F64" si="0">SUM(E55-E63)</f>
        <v>0</v>
      </c>
      <c r="F64" s="72">
        <f t="shared" si="0"/>
        <v>0</v>
      </c>
    </row>
    <row r="65" hidden="1" x14ac:dyDescent="0.25"/>
    <row r="66" hidden="1" x14ac:dyDescent="0.25"/>
    <row r="67" hidden="1" x14ac:dyDescent="0.25"/>
  </sheetData>
  <mergeCells count="1">
    <mergeCell ref="A6:F6"/>
  </mergeCells>
  <conditionalFormatting sqref="D9:D54 E35:F35 E37:F37">
    <cfRule type="cellIs" dxfId="2" priority="16" operator="lessThan">
      <formula>0</formula>
    </cfRule>
  </conditionalFormatting>
  <conditionalFormatting sqref="E9:E34 E36 E38:E54">
    <cfRule type="cellIs" dxfId="1" priority="2" operator="lessThan">
      <formula>0</formula>
    </cfRule>
  </conditionalFormatting>
  <conditionalFormatting sqref="F9:F34 F36 F38:F54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2020-10-15T11:25:57Z</cp:lastPrinted>
  <dcterms:created xsi:type="dcterms:W3CDTF">2016-11-10T06:54:02Z</dcterms:created>
  <dcterms:modified xsi:type="dcterms:W3CDTF">2020-10-15T11:25:59Z</dcterms:modified>
</cp:coreProperties>
</file>